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7315" windowHeight="10650" activeTab="2"/>
  </bookViews>
  <sheets>
    <sheet name="Разд 1" sheetId="2" r:id="rId1"/>
    <sheet name="Разд 2" sheetId="1" r:id="rId2"/>
    <sheet name="Разд 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39" i="1"/>
  <c r="AB21" i="1"/>
  <c r="S26" i="1" l="1"/>
  <c r="V26" i="1" l="1"/>
  <c r="C26" i="1" s="1"/>
  <c r="D26" i="1"/>
  <c r="O46" i="2" l="1"/>
  <c r="S46" i="2" s="1"/>
  <c r="U46" i="2" s="1"/>
  <c r="O40" i="2"/>
  <c r="S40" i="2" s="1"/>
  <c r="U40" i="2" s="1"/>
  <c r="O33" i="2"/>
  <c r="S33" i="2" s="1"/>
  <c r="C24" i="1"/>
  <c r="O36" i="2" s="1"/>
  <c r="S36" i="2" s="1"/>
  <c r="U36" i="2" s="1"/>
  <c r="O37" i="1"/>
  <c r="O36" i="1"/>
  <c r="O35" i="1"/>
  <c r="U29" i="1"/>
  <c r="J29" i="1"/>
  <c r="H29" i="1"/>
  <c r="G29" i="1"/>
  <c r="F29" i="1"/>
  <c r="E29" i="1"/>
  <c r="O28" i="1"/>
  <c r="V28" i="1" s="1"/>
  <c r="C14" i="1"/>
  <c r="O26" i="2" s="1"/>
  <c r="S26" i="2" s="1"/>
  <c r="U26" i="2" s="1"/>
  <c r="C12" i="1"/>
  <c r="O24" i="2" s="1"/>
  <c r="S24" i="2" s="1"/>
  <c r="U24" i="2" s="1"/>
  <c r="S20" i="1"/>
  <c r="D20" i="1" s="1"/>
  <c r="S13" i="1"/>
  <c r="V13" i="1" s="1"/>
  <c r="O17" i="1"/>
  <c r="D17" i="1" s="1"/>
  <c r="C17" i="1" s="1"/>
  <c r="O29" i="2" s="1"/>
  <c r="S29" i="2" s="1"/>
  <c r="U29" i="2" s="1"/>
  <c r="O16" i="1"/>
  <c r="V16" i="1" s="1"/>
  <c r="O38" i="1"/>
  <c r="J11" i="1"/>
  <c r="J10" i="1"/>
  <c r="D35" i="1" l="1"/>
  <c r="O39" i="1"/>
  <c r="C10" i="1"/>
  <c r="O22" i="2" s="1"/>
  <c r="S22" i="2" s="1"/>
  <c r="U22" i="2" s="1"/>
  <c r="J21" i="1"/>
  <c r="V38" i="1"/>
  <c r="C38" i="1" s="1"/>
  <c r="O50" i="2" s="1"/>
  <c r="S50" i="2" s="1"/>
  <c r="U50" i="2" s="1"/>
  <c r="D38" i="1"/>
  <c r="D18" i="1"/>
  <c r="V18" i="1"/>
  <c r="D11" i="1"/>
  <c r="V11" i="1"/>
  <c r="C11" i="1" s="1"/>
  <c r="O23" i="2" s="1"/>
  <c r="S23" i="2" s="1"/>
  <c r="U23" i="2" s="1"/>
  <c r="V35" i="1"/>
  <c r="H7" i="3"/>
  <c r="C13" i="1"/>
  <c r="O25" i="2" s="1"/>
  <c r="S25" i="2" s="1"/>
  <c r="U25" i="2" s="1"/>
  <c r="C16" i="1"/>
  <c r="O28" i="2" s="1"/>
  <c r="S28" i="2" s="1"/>
  <c r="U28" i="2" s="1"/>
  <c r="D29" i="1"/>
  <c r="V29" i="1" s="1"/>
  <c r="C29" i="1" s="1"/>
  <c r="O38" i="2"/>
  <c r="S38" i="2" s="1"/>
  <c r="U38" i="2" s="1"/>
  <c r="D16" i="1"/>
  <c r="D28" i="1"/>
  <c r="V36" i="1"/>
  <c r="C36" i="1" s="1"/>
  <c r="O48" i="2" s="1"/>
  <c r="S48" i="2" s="1"/>
  <c r="U48" i="2" s="1"/>
  <c r="V37" i="1"/>
  <c r="C37" i="1" s="1"/>
  <c r="O49" i="2" s="1"/>
  <c r="S49" i="2" s="1"/>
  <c r="U49" i="2" s="1"/>
  <c r="D36" i="1"/>
  <c r="D37" i="1"/>
  <c r="D13" i="1"/>
  <c r="T21" i="1"/>
  <c r="U21" i="1"/>
  <c r="W21" i="1"/>
  <c r="X21" i="1"/>
  <c r="Y21" i="1"/>
  <c r="Z21" i="1"/>
  <c r="AA21" i="1"/>
  <c r="AC21" i="1"/>
  <c r="E21" i="1"/>
  <c r="F21" i="1"/>
  <c r="G21" i="1"/>
  <c r="H21" i="1"/>
  <c r="I21" i="1"/>
  <c r="K21" i="1"/>
  <c r="L21" i="1"/>
  <c r="M21" i="1"/>
  <c r="P21" i="1"/>
  <c r="Q21" i="1"/>
  <c r="R21" i="1"/>
  <c r="N51" i="2"/>
  <c r="D13" i="3" s="1"/>
  <c r="M51" i="2"/>
  <c r="L51" i="2"/>
  <c r="K51" i="2"/>
  <c r="C13" i="3" s="1"/>
  <c r="B48" i="2"/>
  <c r="B46" i="2"/>
  <c r="N44" i="2"/>
  <c r="D10" i="3" s="1"/>
  <c r="M44" i="2"/>
  <c r="L44" i="2"/>
  <c r="K44" i="2"/>
  <c r="C10" i="3" s="1"/>
  <c r="N33" i="2"/>
  <c r="D7" i="3" s="1"/>
  <c r="M33" i="2"/>
  <c r="L33" i="2"/>
  <c r="K33" i="2"/>
  <c r="C7" i="3" s="1"/>
  <c r="B32" i="2"/>
  <c r="B31" i="2"/>
  <c r="B29" i="2"/>
  <c r="B28" i="2"/>
  <c r="B27" i="2"/>
  <c r="B26" i="2"/>
  <c r="B25" i="2"/>
  <c r="B24" i="2"/>
  <c r="B23" i="2"/>
  <c r="B22" i="2"/>
  <c r="AC39" i="1"/>
  <c r="AB39" i="1"/>
  <c r="AA39" i="1"/>
  <c r="Z39" i="1"/>
  <c r="Y39" i="1"/>
  <c r="X39" i="1"/>
  <c r="W39" i="1"/>
  <c r="U39" i="1"/>
  <c r="T39" i="1"/>
  <c r="S39" i="1"/>
  <c r="R39" i="1"/>
  <c r="Q39" i="1"/>
  <c r="P39" i="1"/>
  <c r="M39" i="1"/>
  <c r="L39" i="1"/>
  <c r="K39" i="1"/>
  <c r="J39" i="1"/>
  <c r="I39" i="1"/>
  <c r="H39" i="1"/>
  <c r="F39" i="1"/>
  <c r="E39" i="1"/>
  <c r="G34" i="1"/>
  <c r="G39" i="1" s="1"/>
  <c r="AC32" i="1"/>
  <c r="AA32" i="1"/>
  <c r="Z32" i="1"/>
  <c r="Y32" i="1"/>
  <c r="X32" i="1"/>
  <c r="W32" i="1"/>
  <c r="T32" i="1"/>
  <c r="S32" i="1"/>
  <c r="R32" i="1"/>
  <c r="Q32" i="1"/>
  <c r="P32" i="1"/>
  <c r="N32" i="1"/>
  <c r="M32" i="1"/>
  <c r="L32" i="1"/>
  <c r="K32" i="1"/>
  <c r="I32" i="1"/>
  <c r="U31" i="1"/>
  <c r="H30" i="1"/>
  <c r="H32" i="1" s="1"/>
  <c r="G30" i="1"/>
  <c r="J32" i="1"/>
  <c r="F32" i="1"/>
  <c r="C27" i="1"/>
  <c r="O39" i="2" s="1"/>
  <c r="S39" i="2" s="1"/>
  <c r="U39" i="2" s="1"/>
  <c r="O32" i="1"/>
  <c r="C25" i="1"/>
  <c r="O37" i="2" s="1"/>
  <c r="S37" i="2" s="1"/>
  <c r="U37" i="2" s="1"/>
  <c r="C23" i="1"/>
  <c r="O35" i="2" s="1"/>
  <c r="S35" i="2" s="1"/>
  <c r="U35" i="2" s="1"/>
  <c r="C20" i="1"/>
  <c r="O32" i="2" s="1"/>
  <c r="S32" i="2" s="1"/>
  <c r="U32" i="2" s="1"/>
  <c r="C19" i="1"/>
  <c r="O31" i="2" s="1"/>
  <c r="S31" i="2" s="1"/>
  <c r="U31" i="2" s="1"/>
  <c r="D19" i="1"/>
  <c r="V19" i="1" s="1"/>
  <c r="C15" i="1"/>
  <c r="O27" i="2" s="1"/>
  <c r="S27" i="2" s="1"/>
  <c r="U27" i="2" s="1"/>
  <c r="D15" i="1"/>
  <c r="D14" i="1"/>
  <c r="D12" i="1"/>
  <c r="C18" i="1" l="1"/>
  <c r="O30" i="2" s="1"/>
  <c r="S30" i="2" s="1"/>
  <c r="U30" i="2" s="1"/>
  <c r="U33" i="2" s="1"/>
  <c r="O41" i="2"/>
  <c r="S41" i="2" s="1"/>
  <c r="U41" i="2" s="1"/>
  <c r="C35" i="1"/>
  <c r="D39" i="1"/>
  <c r="D30" i="1"/>
  <c r="D32" i="1" s="1"/>
  <c r="G32" i="1"/>
  <c r="D34" i="1"/>
  <c r="V34" i="1"/>
  <c r="V39" i="1" s="1"/>
  <c r="D31" i="1"/>
  <c r="V31" i="1"/>
  <c r="C31" i="1" s="1"/>
  <c r="O43" i="2" s="1"/>
  <c r="S43" i="2" s="1"/>
  <c r="U43" i="2" s="1"/>
  <c r="D10" i="1"/>
  <c r="AB32" i="1"/>
  <c r="E32" i="1"/>
  <c r="U32" i="1"/>
  <c r="O47" i="2" l="1"/>
  <c r="S47" i="2" s="1"/>
  <c r="U47" i="2" s="1"/>
  <c r="U51" i="2" s="1"/>
  <c r="C39" i="1"/>
  <c r="O51" i="2" s="1"/>
  <c r="C30" i="1"/>
  <c r="O42" i="2" l="1"/>
  <c r="S42" i="2" s="1"/>
  <c r="U42" i="2" s="1"/>
  <c r="U44" i="2" s="1"/>
  <c r="C32" i="1"/>
  <c r="O44" i="2" s="1"/>
  <c r="S51" i="2"/>
  <c r="H13" i="3"/>
  <c r="M7" i="3"/>
  <c r="N7" i="3" s="1"/>
  <c r="I7" i="3"/>
  <c r="H10" i="3" l="1"/>
  <c r="S44" i="2"/>
  <c r="M13" i="3"/>
  <c r="N13" i="3" s="1"/>
  <c r="I13" i="3"/>
  <c r="M10" i="3" l="1"/>
  <c r="I10" i="3"/>
  <c r="N10" i="3" s="1"/>
</calcChain>
</file>

<file path=xl/sharedStrings.xml><?xml version="1.0" encoding="utf-8"?>
<sst xmlns="http://schemas.openxmlformats.org/spreadsheetml/2006/main" count="281" uniqueCount="113">
  <si>
    <t>Раздел 2. Планируемые виды работ (услуг) по каждому конкретному многоквартирному дому</t>
  </si>
  <si>
    <t>№ п\п</t>
  </si>
  <si>
    <t>Адрес МКД</t>
  </si>
  <si>
    <t>Стоимость капитального ремонта ВСЕГО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</si>
  <si>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</si>
  <si>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</si>
  <si>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>ремонт внутридомовых инженерных систем</t>
  </si>
  <si>
    <t xml:space="preserve">ремонт или замена лифтового оборудования, признанного непригодным для эксплуатации, ремонт лифтовых шахт
</t>
  </si>
  <si>
    <t>ремонт крыши</t>
  </si>
  <si>
    <t xml:space="preserve"> ремонт подвальных помещений, относящихся к общему имуществу в многоквартирном доме
</t>
  </si>
  <si>
    <t>ремонт фасада</t>
  </si>
  <si>
    <t>ремонт фундамента</t>
  </si>
  <si>
    <t>строительный контроль*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</si>
  <si>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</si>
  <si>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</si>
  <si>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>энергетическое обследование</t>
  </si>
  <si>
    <t xml:space="preserve">оценка технического состояния и проектирование капитального ремонта. </t>
  </si>
  <si>
    <t>проведение негосударственной экспертизы проектной документации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</si>
  <si>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</si>
  <si>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</si>
  <si>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</si>
  <si>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</si>
  <si>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</si>
  <si>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</si>
  <si>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</si>
  <si>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</si>
  <si>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руб.</t>
  </si>
  <si>
    <t>ед.</t>
  </si>
  <si>
    <t>кв.м.</t>
  </si>
  <si>
    <t>куб.м.</t>
  </si>
  <si>
    <t xml:space="preserve">руб. </t>
  </si>
  <si>
    <t>пр. Ленина, д. 9 а</t>
  </si>
  <si>
    <t>ул. Кирова, д. 17</t>
  </si>
  <si>
    <t>ул. Кирова, д. 21</t>
  </si>
  <si>
    <t>ул. Кирова, д. 37</t>
  </si>
  <si>
    <t>пр. Ленина, д. 5</t>
  </si>
  <si>
    <t>пр. Ленина, д. 13</t>
  </si>
  <si>
    <t>пр. Ленина, д. 19</t>
  </si>
  <si>
    <t>пр. Ленина, д. 23</t>
  </si>
  <si>
    <t>ул. Хибиногорская, д. 30</t>
  </si>
  <si>
    <t>ул. Мира, д. 8а</t>
  </si>
  <si>
    <t>Итого за 2020 год:</t>
  </si>
  <si>
    <t>пр. Ленина, д. 19а</t>
  </si>
  <si>
    <t>ул. Мира, д. 4</t>
  </si>
  <si>
    <t>ул. Хибиногорская, д. 27</t>
  </si>
  <si>
    <t>ул. Хибиногорская, д. 29</t>
  </si>
  <si>
    <t>ул. Хибиногорская, д. 33</t>
  </si>
  <si>
    <t>пр. Ленина, д. 9а</t>
  </si>
  <si>
    <t>Итого за 2021 год:</t>
  </si>
  <si>
    <t>1 - пр. Ленина, д. 5 - ремонт подвальных помещений, относящихся к общему имуществу в многоквартирном доме</t>
  </si>
  <si>
    <t>2 - пр. Ленина, д. 13 - ремонт подвальных помещений, относящихся к общему имуществу в многоквартирном доме</t>
  </si>
  <si>
    <t xml:space="preserve">Приложение 
к постановлениию администрации
города Кировска от ___________№ _______
</t>
  </si>
  <si>
    <t>Краткосрочный план капитального ремонта многоквартирных домов на 2020, 2021, 2022  годы, расположенных на территории муниципального образования город Кировск с подведомственной территорией в рамках реализации муниципальной программы «Капитальный ремонт общего имущества в многоквартирных домах, расположенных на территории муниципального образования город Кировск с подведомственной территорией, на 2014-2043 годы»</t>
  </si>
  <si>
    <t>Раздел 1. Адресный перечень многоквартирных домов, в отношении которых планируется проведение капитального ремонта общего имущества</t>
  </si>
  <si>
    <t>№</t>
  </si>
  <si>
    <t>Способ формирования фонда капитального ремонта</t>
  </si>
  <si>
    <t>Способ управления МКД</t>
  </si>
  <si>
    <t>Объекты культурного наследия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</si>
  <si>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</si>
  <si>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</si>
  <si>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</si>
  <si>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</si>
  <si>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 кв.м.</t>
  </si>
  <si>
    <t>Площадь помещений</t>
  </si>
  <si>
    <t>Количество жителей, зарегистрированных в МКД на дату утверждения</t>
  </si>
  <si>
    <t>Стоимость капитального ремонта</t>
  </si>
  <si>
    <t>Удельная стоимость капитального ремонта 1 кв. м общей площади МКД</t>
  </si>
  <si>
    <t>Предельная стоимость капитального ремонта 1 кв. м общей площади МКД</t>
  </si>
  <si>
    <t>Плановый год начала выполнения работ</t>
  </si>
  <si>
    <t>Плановый год завершения выполнения  работ</t>
  </si>
  <si>
    <t>Ввод в эксплуатацию</t>
  </si>
  <si>
    <t>Завершение последнего капитального ремонта</t>
  </si>
  <si>
    <t>Всего</t>
  </si>
  <si>
    <t>В том числе жилых помещений, находящмхся в собственности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</si>
  <si>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</si>
  <si>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</si>
  <si>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</si>
  <si>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МКД</t>
  </si>
  <si>
    <t>за счет привлечённых кредитных/земных средств</t>
  </si>
  <si>
    <t>РО</t>
  </si>
  <si>
    <t>УК</t>
  </si>
  <si>
    <t>кирпичные</t>
  </si>
  <si>
    <t>2020</t>
  </si>
  <si>
    <t>1957</t>
  </si>
  <si>
    <t>1958-1960</t>
  </si>
  <si>
    <t>Итого 2020</t>
  </si>
  <si>
    <t>2021</t>
  </si>
  <si>
    <t>ул. Кирова, д.21</t>
  </si>
  <si>
    <t>пр. Ленина, д.5</t>
  </si>
  <si>
    <t>пр. Ленина, д.9а</t>
  </si>
  <si>
    <t>пр. Ленина, д.13</t>
  </si>
  <si>
    <t>1936</t>
  </si>
  <si>
    <t>Итого 2021</t>
  </si>
  <si>
    <t>2022</t>
  </si>
  <si>
    <t>Итого 2022</t>
  </si>
  <si>
    <t>Раздел 3. Планируемые показатели выполнения работ по капитальному ремонту многоквартирного дома</t>
  </si>
  <si>
    <t>Наименование МО</t>
  </si>
  <si>
    <t>Общая площадь МКД, всего</t>
  </si>
  <si>
    <t>Количество зарегистрированных человек</t>
  </si>
  <si>
    <t>Количество МКД</t>
  </si>
  <si>
    <t>кв. м</t>
  </si>
  <si>
    <t>чел</t>
  </si>
  <si>
    <t>1 квартал</t>
  </si>
  <si>
    <t>2 квартал</t>
  </si>
  <si>
    <t>3 квартал</t>
  </si>
  <si>
    <t>4 квартал</t>
  </si>
  <si>
    <t>Всего:</t>
  </si>
  <si>
    <t>город Кировск</t>
  </si>
  <si>
    <t>пр. Ленина, д.5 ¹</t>
  </si>
  <si>
    <t>пр. Ленина, д. 13 ²</t>
  </si>
  <si>
    <t>Итого за 2022 год:</t>
  </si>
  <si>
    <t>ул. Кирова, д.17</t>
  </si>
  <si>
    <t xml:space="preserve">Приложение 
к постановлениию администрации
города Кировска от 06.12.2019 № 1633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</si>
</sst>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[$-419]General"/>
    <numFmt numFmtId="166" formatCode="#,##0.00_ ;\-#,##0.00\ "/>
    <numFmt numFmtId="167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20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94BD5E"/>
      </patternFill>
    </fill>
    <fill>
      <patternFill patternType="solid">
        <fgColor theme="0"/>
        <bgColor rgb="FF92D05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Border="0" applyProtection="0"/>
  </cellStyleXfs>
  <cellXfs count="240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2" fillId="4" borderId="0" xfId="0" applyFont="1" applyFill="1"/>
    <xf numFmtId="0" fontId="3" fillId="0" borderId="0" xfId="0" applyFont="1" applyAlignment="1"/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2" fillId="3" borderId="2" xfId="0" applyFont="1" applyFill="1" applyBorder="1"/>
    <xf numFmtId="4" fontId="2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textRotation="90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wrapText="1"/>
    </xf>
    <xf numFmtId="4" fontId="13" fillId="0" borderId="2" xfId="0" applyNumberFormat="1" applyFont="1" applyFill="1" applyBorder="1" applyAlignment="1">
      <alignment horizontal="center"/>
    </xf>
    <xf numFmtId="4" fontId="13" fillId="0" borderId="5" xfId="0" applyNumberFormat="1" applyFont="1" applyFill="1" applyBorder="1" applyAlignment="1">
      <alignment horizontal="center"/>
    </xf>
    <xf numFmtId="43" fontId="13" fillId="0" borderId="2" xfId="1" applyFont="1" applyFill="1" applyBorder="1" applyAlignment="1">
      <alignment horizontal="center" wrapText="1"/>
    </xf>
    <xf numFmtId="4" fontId="13" fillId="0" borderId="2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 wrapText="1"/>
    </xf>
    <xf numFmtId="49" fontId="13" fillId="0" borderId="2" xfId="0" applyNumberFormat="1" applyFont="1" applyFill="1" applyBorder="1" applyAlignment="1">
      <alignment horizontal="center" wrapText="1"/>
    </xf>
    <xf numFmtId="4" fontId="13" fillId="0" borderId="2" xfId="0" applyNumberFormat="1" applyFont="1" applyFill="1" applyBorder="1" applyAlignment="1"/>
    <xf numFmtId="49" fontId="13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4" fontId="17" fillId="0" borderId="2" xfId="2" applyNumberFormat="1" applyFont="1" applyFill="1" applyBorder="1" applyAlignment="1" applyProtection="1">
      <alignment horizontal="center"/>
    </xf>
    <xf numFmtId="4" fontId="13" fillId="0" borderId="2" xfId="0" applyNumberFormat="1" applyFont="1" applyFill="1" applyBorder="1" applyAlignment="1">
      <alignment wrapText="1"/>
    </xf>
    <xf numFmtId="0" fontId="11" fillId="2" borderId="0" xfId="0" applyFont="1" applyFill="1"/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wrapText="1"/>
    </xf>
    <xf numFmtId="4" fontId="18" fillId="0" borderId="2" xfId="0" applyNumberFormat="1" applyFont="1" applyFill="1" applyBorder="1" applyAlignment="1">
      <alignment horizontal="center" wrapText="1"/>
    </xf>
    <xf numFmtId="49" fontId="18" fillId="0" borderId="2" xfId="0" applyNumberFormat="1" applyFont="1" applyFill="1" applyBorder="1" applyAlignment="1">
      <alignment horizontal="center" wrapText="1"/>
    </xf>
    <xf numFmtId="0" fontId="19" fillId="0" borderId="0" xfId="0" applyFont="1"/>
    <xf numFmtId="4" fontId="11" fillId="0" borderId="0" xfId="0" applyNumberFormat="1" applyFont="1"/>
    <xf numFmtId="0" fontId="20" fillId="0" borderId="2" xfId="0" applyFont="1" applyFill="1" applyBorder="1" applyAlignment="1">
      <alignment horizontal="center" wrapText="1"/>
    </xf>
    <xf numFmtId="4" fontId="20" fillId="0" borderId="2" xfId="0" applyNumberFormat="1" applyFont="1" applyFill="1" applyBorder="1" applyAlignment="1">
      <alignment horizontal="center" wrapText="1"/>
    </xf>
    <xf numFmtId="4" fontId="20" fillId="0" borderId="2" xfId="0" applyNumberFormat="1" applyFont="1" applyFill="1" applyBorder="1" applyAlignment="1">
      <alignment horizontal="center"/>
    </xf>
    <xf numFmtId="4" fontId="20" fillId="0" borderId="2" xfId="0" applyNumberFormat="1" applyFont="1" applyFill="1" applyBorder="1" applyAlignment="1">
      <alignment wrapText="1"/>
    </xf>
    <xf numFmtId="4" fontId="20" fillId="0" borderId="5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4" fontId="13" fillId="0" borderId="5" xfId="0" applyNumberFormat="1" applyFont="1" applyFill="1" applyBorder="1" applyAlignment="1">
      <alignment horizontal="center" wrapText="1"/>
    </xf>
    <xf numFmtId="4" fontId="11" fillId="2" borderId="0" xfId="0" applyNumberFormat="1" applyFont="1" applyFill="1" applyBorder="1"/>
    <xf numFmtId="4" fontId="18" fillId="0" borderId="2" xfId="0" applyNumberFormat="1" applyFont="1" applyFill="1" applyBorder="1" applyAlignment="1">
      <alignment horizontal="right"/>
    </xf>
    <xf numFmtId="49" fontId="18" fillId="0" borderId="2" xfId="0" applyNumberFormat="1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/>
    </xf>
    <xf numFmtId="3" fontId="18" fillId="0" borderId="2" xfId="0" applyNumberFormat="1" applyFont="1" applyFill="1" applyBorder="1" applyAlignment="1">
      <alignment horizontal="center"/>
    </xf>
    <xf numFmtId="4" fontId="21" fillId="0" borderId="2" xfId="2" applyNumberFormat="1" applyFont="1" applyFill="1" applyBorder="1" applyAlignment="1" applyProtection="1">
      <alignment horizontal="center"/>
    </xf>
    <xf numFmtId="4" fontId="21" fillId="0" borderId="2" xfId="1" applyNumberFormat="1" applyFont="1" applyFill="1" applyBorder="1" applyAlignment="1" applyProtection="1">
      <alignment horizontal="center"/>
    </xf>
    <xf numFmtId="166" fontId="21" fillId="0" borderId="2" xfId="1" applyNumberFormat="1" applyFont="1" applyFill="1" applyBorder="1" applyAlignment="1" applyProtection="1">
      <alignment horizontal="center"/>
    </xf>
    <xf numFmtId="4" fontId="19" fillId="0" borderId="2" xfId="0" applyNumberFormat="1" applyFont="1" applyFill="1" applyBorder="1" applyAlignment="1"/>
    <xf numFmtId="4" fontId="19" fillId="2" borderId="0" xfId="0" applyNumberFormat="1" applyFont="1" applyFill="1" applyBorder="1"/>
    <xf numFmtId="0" fontId="19" fillId="2" borderId="0" xfId="0" applyFont="1" applyFill="1"/>
    <xf numFmtId="0" fontId="13" fillId="2" borderId="0" xfId="0" applyFont="1" applyFill="1" applyBorder="1" applyAlignment="1"/>
    <xf numFmtId="49" fontId="13" fillId="2" borderId="2" xfId="0" applyNumberFormat="1" applyFont="1" applyFill="1" applyBorder="1" applyAlignment="1">
      <alignment horizontal="center"/>
    </xf>
    <xf numFmtId="0" fontId="11" fillId="5" borderId="0" xfId="0" applyFont="1" applyFill="1"/>
    <xf numFmtId="4" fontId="19" fillId="0" borderId="0" xfId="0" applyNumberFormat="1" applyFont="1" applyBorder="1"/>
    <xf numFmtId="0" fontId="13" fillId="0" borderId="0" xfId="0" applyFont="1" applyFill="1" applyBorder="1"/>
    <xf numFmtId="0" fontId="11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 wrapText="1"/>
    </xf>
    <xf numFmtId="165" fontId="17" fillId="2" borderId="0" xfId="2" applyFont="1" applyFill="1" applyBorder="1" applyAlignment="1" applyProtection="1">
      <alignment horizontal="center"/>
    </xf>
    <xf numFmtId="165" fontId="17" fillId="2" borderId="0" xfId="2" applyFont="1" applyFill="1" applyBorder="1" applyAlignment="1" applyProtection="1">
      <alignment horizontal="center" wrapText="1"/>
    </xf>
    <xf numFmtId="4" fontId="13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/>
    </xf>
    <xf numFmtId="165" fontId="17" fillId="6" borderId="0" xfId="2" applyFont="1" applyFill="1" applyBorder="1" applyAlignment="1" applyProtection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4" fontId="17" fillId="2" borderId="0" xfId="2" applyNumberFormat="1" applyFont="1" applyFill="1" applyBorder="1" applyAlignment="1" applyProtection="1">
      <alignment horizontal="center"/>
    </xf>
    <xf numFmtId="3" fontId="13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/>
    </xf>
    <xf numFmtId="165" fontId="17" fillId="7" borderId="0" xfId="2" applyFont="1" applyFill="1" applyBorder="1" applyAlignment="1" applyProtection="1">
      <alignment horizontal="center"/>
    </xf>
    <xf numFmtId="4" fontId="20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/>
    <xf numFmtId="165" fontId="18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/>
    <xf numFmtId="1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 wrapText="1"/>
    </xf>
    <xf numFmtId="4" fontId="13" fillId="2" borderId="0" xfId="0" applyNumberFormat="1" applyFont="1" applyFill="1" applyBorder="1"/>
    <xf numFmtId="4" fontId="13" fillId="2" borderId="0" xfId="0" applyNumberFormat="1" applyFont="1" applyFill="1" applyBorder="1" applyAlignment="1">
      <alignment horizontal="right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/>
    <xf numFmtId="0" fontId="13" fillId="0" borderId="1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23" fillId="0" borderId="0" xfId="0" applyFont="1" applyFill="1" applyBorder="1"/>
    <xf numFmtId="0" fontId="11" fillId="0" borderId="0" xfId="0" applyNumberFormat="1" applyFont="1" applyFill="1" applyBorder="1"/>
    <xf numFmtId="2" fontId="11" fillId="0" borderId="0" xfId="0" applyNumberFormat="1" applyFont="1" applyFill="1" applyBorder="1"/>
    <xf numFmtId="167" fontId="11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43" fontId="8" fillId="2" borderId="2" xfId="1" applyFont="1" applyFill="1" applyBorder="1" applyAlignment="1">
      <alignment horizontal="center"/>
    </xf>
    <xf numFmtId="43" fontId="2" fillId="0" borderId="0" xfId="0" applyNumberFormat="1" applyFont="1" applyAlignment="1">
      <alignment wrapText="1"/>
    </xf>
    <xf numFmtId="43" fontId="2" fillId="2" borderId="0" xfId="0" applyNumberFormat="1" applyFont="1" applyFill="1"/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" xfId="0" applyFont="1" applyFill="1" applyBorder="1"/>
    <xf numFmtId="43" fontId="8" fillId="2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43" fontId="10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right"/>
    </xf>
    <xf numFmtId="43" fontId="9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 wrapText="1"/>
    </xf>
    <xf numFmtId="4" fontId="13" fillId="2" borderId="2" xfId="0" applyNumberFormat="1" applyFont="1" applyFill="1" applyBorder="1" applyAlignment="1">
      <alignment horizontal="center"/>
    </xf>
    <xf numFmtId="43" fontId="2" fillId="0" borderId="0" xfId="0" applyNumberFormat="1" applyFont="1"/>
    <xf numFmtId="4" fontId="17" fillId="2" borderId="2" xfId="2" applyNumberFormat="1" applyFont="1" applyFill="1" applyBorder="1" applyAlignment="1" applyProtection="1">
      <alignment horizontal="center"/>
    </xf>
    <xf numFmtId="0" fontId="13" fillId="2" borderId="2" xfId="0" applyFont="1" applyFill="1" applyBorder="1" applyAlignment="1">
      <alignment horizontal="center"/>
    </xf>
    <xf numFmtId="4" fontId="13" fillId="2" borderId="2" xfId="0" applyNumberFormat="1" applyFont="1" applyFill="1" applyBorder="1" applyAlignment="1"/>
    <xf numFmtId="1" fontId="13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43" fontId="13" fillId="2" borderId="2" xfId="1" applyFont="1" applyFill="1" applyBorder="1" applyAlignment="1">
      <alignment horizontal="center" wrapText="1"/>
    </xf>
    <xf numFmtId="43" fontId="13" fillId="2" borderId="4" xfId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49" fontId="13" fillId="2" borderId="2" xfId="0" applyNumberFormat="1" applyFont="1" applyFill="1" applyBorder="1" applyAlignment="1">
      <alignment horizontal="center" wrapText="1"/>
    </xf>
    <xf numFmtId="4" fontId="11" fillId="2" borderId="0" xfId="0" applyNumberFormat="1" applyFont="1" applyFill="1"/>
    <xf numFmtId="1" fontId="16" fillId="0" borderId="0" xfId="0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/>
    </xf>
    <xf numFmtId="1" fontId="16" fillId="0" borderId="15" xfId="0" applyNumberFormat="1" applyFont="1" applyFill="1" applyBorder="1" applyAlignment="1">
      <alignment horizontal="center"/>
    </xf>
    <xf numFmtId="1" fontId="16" fillId="0" borderId="9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5" fillId="0" borderId="0" xfId="0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ova/Documents/&#1040;&#1093;&#1084;&#1077;&#1076;&#1086;&#1074;&#1072;/&#1082;&#1072;&#1087;&#1088;&#1077;&#1084;&#1086;&#1085;&#1090;/&#1092;&#1086;&#1088;&#1084;&#1080;&#1088;&#1086;&#1074;&#1072;&#1085;&#1080;&#1077;%20&#1082;&#1088;&#1072;&#1090;&#1082;&#1086;&#1089;&#1088;&#1086;&#1095;&#1085;&#1086;&#1075;&#1086;%202020%202021%202022/&#1055;&#1088;&#1080;&#1083;%20&#1082;%20&#1050;&#1055;%20&#1050;&#1056;%202020%202021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 н"/>
      <sheetName val="раз 3"/>
    </sheetNames>
    <sheetDataSet>
      <sheetData sheetId="0" refreshError="1">
        <row r="22">
          <cell r="L22">
            <v>5486.8</v>
          </cell>
        </row>
        <row r="43">
          <cell r="L43">
            <v>5486.8</v>
          </cell>
        </row>
        <row r="44">
          <cell r="L44">
            <v>3505.7</v>
          </cell>
        </row>
        <row r="47">
          <cell r="L47">
            <v>2070.1</v>
          </cell>
        </row>
      </sheetData>
      <sheetData sheetId="1" refreshError="1">
        <row r="10">
          <cell r="B10" t="str">
            <v>пр. Ленина, д. 9 а</v>
          </cell>
        </row>
        <row r="11">
          <cell r="B11" t="str">
            <v>ул. Кирова, д. 17</v>
          </cell>
        </row>
        <row r="12">
          <cell r="B12" t="str">
            <v>ул. Кирова, д. 21</v>
          </cell>
        </row>
        <row r="13">
          <cell r="B13" t="str">
            <v>ул. Кирова, д. 37</v>
          </cell>
        </row>
        <row r="14">
          <cell r="B14" t="str">
            <v>пр. Ленина, д. 5</v>
          </cell>
        </row>
        <row r="15">
          <cell r="B15" t="str">
            <v>пр. Ленина, д. 13</v>
          </cell>
        </row>
        <row r="16">
          <cell r="B16" t="str">
            <v>пр. Ленина, д. 19</v>
          </cell>
        </row>
        <row r="17">
          <cell r="B17" t="str">
            <v>пр. Ленина, д. 23</v>
          </cell>
        </row>
        <row r="18">
          <cell r="B18" t="str">
            <v>ул. Хибиногорская, д. 30</v>
          </cell>
        </row>
        <row r="19">
          <cell r="B19" t="str">
            <v>ул. Мира, д. 8а</v>
          </cell>
        </row>
        <row r="35">
          <cell r="B35" t="str">
            <v>пр. Ленина, д. 19а</v>
          </cell>
        </row>
        <row r="37">
          <cell r="B37" t="str">
            <v>ул. Хибиногорская, д. 27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opLeftCell="A7" zoomScale="70" zoomScaleNormal="70" workbookViewId="0">
      <selection activeCell="S9" sqref="S9:X9"/>
    </sheetView>
  </sheetViews>
  <sheetFormatPr defaultRowHeight="15" x14ac:dyDescent="0.25"/>
  <cols>
    <col min="1" max="1" width="8" style="14" customWidth="1"/>
    <col min="2" max="2" width="33.140625" style="14" customWidth="1"/>
    <col min="3" max="3" width="10.42578125" style="14" customWidth="1"/>
    <col min="4" max="4" width="8" style="14" customWidth="1"/>
    <col min="5" max="5" width="8.7109375" style="14" customWidth="1"/>
    <col min="6" max="6" width="14.28515625" style="14" customWidth="1"/>
    <col min="7" max="7" width="11.5703125" style="14" customWidth="1"/>
    <col min="8" max="8" width="16.28515625" style="14" customWidth="1"/>
    <col min="9" max="10" width="9.85546875" style="14" bestFit="1" customWidth="1"/>
    <col min="11" max="11" width="14.28515625" style="14" customWidth="1"/>
    <col min="12" max="12" width="14.7109375" style="14" bestFit="1" customWidth="1"/>
    <col min="13" max="13" width="14.140625" style="14" customWidth="1"/>
    <col min="14" max="14" width="15.28515625" style="14" customWidth="1"/>
    <col min="15" max="15" width="20.85546875" style="14" customWidth="1"/>
    <col min="16" max="16" width="9.85546875" style="14" customWidth="1"/>
    <col min="17" max="17" width="9" style="14" customWidth="1"/>
    <col min="18" max="18" width="9.42578125" style="14" customWidth="1"/>
    <col min="19" max="19" width="22.42578125" style="14" customWidth="1"/>
    <col min="20" max="20" width="10.140625" style="14" customWidth="1"/>
    <col min="21" max="21" width="14.7109375" style="14" customWidth="1"/>
    <col min="22" max="22" width="14" style="14" bestFit="1" customWidth="1"/>
    <col min="23" max="23" width="11.7109375" style="14" customWidth="1"/>
    <col min="24" max="24" width="13.140625" style="14" bestFit="1" customWidth="1"/>
    <col min="25" max="25" width="13.85546875" style="14" bestFit="1" customWidth="1"/>
    <col min="26" max="26" width="11.85546875" style="14" customWidth="1"/>
    <col min="27" max="27" width="13" style="14" customWidth="1"/>
    <col min="28" max="31" width="9.140625" style="14"/>
    <col min="32" max="32" width="16.5703125" style="14" customWidth="1"/>
    <col min="33" max="33" width="25.85546875" style="14" customWidth="1"/>
    <col min="34" max="16384" width="9.140625" style="14"/>
  </cols>
  <sheetData>
    <row r="1" spans="2:25" ht="15.75" hidden="1" x14ac:dyDescent="0.25">
      <c r="V1" s="193"/>
      <c r="W1" s="193"/>
      <c r="X1" s="193"/>
    </row>
    <row r="2" spans="2:25" ht="74.25" hidden="1" customHeight="1" x14ac:dyDescent="0.3">
      <c r="F2" s="15"/>
      <c r="G2" s="15"/>
      <c r="H2" s="15"/>
      <c r="I2" s="15"/>
      <c r="J2" s="15"/>
      <c r="K2" s="15"/>
      <c r="L2" s="15"/>
      <c r="M2" s="15"/>
      <c r="N2" s="15"/>
      <c r="O2" s="15"/>
      <c r="P2" s="194"/>
      <c r="Q2" s="194"/>
      <c r="R2" s="194"/>
      <c r="S2" s="16"/>
      <c r="T2" s="195" t="s">
        <v>51</v>
      </c>
      <c r="U2" s="195"/>
      <c r="V2" s="195"/>
      <c r="W2" s="195"/>
      <c r="X2" s="195"/>
    </row>
    <row r="3" spans="2:25" ht="17.25" hidden="1" customHeight="1" x14ac:dyDescent="0.3">
      <c r="F3" s="15"/>
      <c r="G3" s="15"/>
      <c r="H3" s="15"/>
      <c r="I3" s="15"/>
      <c r="J3" s="15"/>
      <c r="K3" s="15"/>
      <c r="L3" s="15"/>
      <c r="M3" s="15"/>
      <c r="N3" s="15"/>
      <c r="O3" s="17"/>
      <c r="P3" s="17"/>
      <c r="Q3" s="17"/>
      <c r="R3" s="17"/>
      <c r="S3" s="18"/>
      <c r="T3" s="196"/>
      <c r="U3" s="196"/>
      <c r="V3" s="196"/>
      <c r="W3" s="196"/>
      <c r="X3" s="5"/>
      <c r="Y3" s="5"/>
    </row>
    <row r="4" spans="2:25" ht="18.75" hidden="1" x14ac:dyDescent="0.3">
      <c r="F4" s="15"/>
      <c r="G4" s="15"/>
      <c r="H4" s="15"/>
      <c r="I4" s="15"/>
      <c r="J4" s="15"/>
      <c r="K4" s="15"/>
      <c r="L4" s="15"/>
      <c r="M4" s="15"/>
      <c r="N4" s="15"/>
      <c r="O4" s="15"/>
      <c r="P4" s="194"/>
      <c r="Q4" s="194"/>
      <c r="R4" s="194"/>
      <c r="S4" s="196"/>
      <c r="T4" s="196"/>
      <c r="U4" s="196"/>
      <c r="V4" s="196"/>
      <c r="W4" s="196"/>
      <c r="X4" s="19"/>
    </row>
    <row r="5" spans="2:25" ht="18.75" hidden="1" x14ac:dyDescent="0.3">
      <c r="F5" s="15"/>
      <c r="G5" s="15"/>
      <c r="H5" s="15"/>
      <c r="I5" s="15"/>
      <c r="J5" s="15"/>
      <c r="K5" s="15"/>
      <c r="L5" s="15"/>
      <c r="M5" s="15"/>
      <c r="N5" s="15"/>
      <c r="O5" s="197"/>
      <c r="P5" s="197"/>
      <c r="Q5" s="197"/>
      <c r="R5" s="197"/>
      <c r="S5" s="20"/>
      <c r="T5" s="198"/>
      <c r="U5" s="198"/>
      <c r="V5" s="198"/>
      <c r="W5" s="198"/>
      <c r="X5" s="19"/>
    </row>
    <row r="6" spans="2:25" ht="18.75" hidden="1" x14ac:dyDescent="0.3"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21"/>
      <c r="U6" s="21"/>
      <c r="V6" s="21"/>
      <c r="W6" s="21"/>
      <c r="X6" s="19"/>
    </row>
    <row r="7" spans="2:25" ht="18.75" x14ac:dyDescent="0.3"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21"/>
      <c r="U7" s="17"/>
      <c r="V7" s="17"/>
      <c r="W7" s="17"/>
      <c r="X7" s="17"/>
    </row>
    <row r="8" spans="2:25" ht="76.5" customHeight="1" x14ac:dyDescent="0.3"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99" t="s">
        <v>112</v>
      </c>
      <c r="T8" s="199"/>
      <c r="U8" s="199"/>
      <c r="V8" s="199"/>
      <c r="W8" s="199"/>
      <c r="X8" s="199"/>
    </row>
    <row r="9" spans="2:25" ht="18.75" x14ac:dyDescent="0.3"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98"/>
      <c r="T9" s="198"/>
      <c r="U9" s="198"/>
      <c r="V9" s="198"/>
      <c r="W9" s="198"/>
      <c r="X9" s="198"/>
    </row>
    <row r="10" spans="2:25" ht="18.75" x14ac:dyDescent="0.3"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00"/>
      <c r="T10" s="200"/>
      <c r="U10" s="200"/>
      <c r="V10" s="200"/>
      <c r="W10" s="200"/>
      <c r="X10" s="200"/>
      <c r="Y10" s="17"/>
    </row>
    <row r="11" spans="2:25" ht="18.75" x14ac:dyDescent="0.3"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21"/>
      <c r="U11" s="21"/>
      <c r="V11" s="21"/>
      <c r="W11" s="21"/>
      <c r="X11" s="19"/>
    </row>
    <row r="12" spans="2:25" ht="18" customHeight="1" x14ac:dyDescent="0.25">
      <c r="B12" s="192" t="s">
        <v>52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</row>
    <row r="13" spans="2:25" ht="6" customHeight="1" x14ac:dyDescent="0.25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</row>
    <row r="14" spans="2:25" ht="18" customHeight="1" x14ac:dyDescent="0.25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</row>
    <row r="15" spans="2:25" ht="18" customHeight="1" x14ac:dyDescent="0.25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2:25" ht="5.25" customHeight="1" x14ac:dyDescent="0.25"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</row>
    <row r="17" spans="1:27" ht="37.5" customHeight="1" x14ac:dyDescent="0.3">
      <c r="A17" s="188"/>
      <c r="B17" s="188"/>
      <c r="C17" s="22"/>
      <c r="D17" s="22"/>
      <c r="E17" s="22"/>
      <c r="F17" s="189" t="s">
        <v>53</v>
      </c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5"/>
      <c r="U17" s="15"/>
      <c r="V17" s="15"/>
      <c r="W17" s="15"/>
    </row>
    <row r="18" spans="1:27" ht="41.25" customHeight="1" x14ac:dyDescent="0.25">
      <c r="A18" s="190" t="s">
        <v>54</v>
      </c>
      <c r="B18" s="190" t="s">
        <v>2</v>
      </c>
      <c r="C18" s="173" t="s">
        <v>55</v>
      </c>
      <c r="D18" s="173" t="s">
        <v>56</v>
      </c>
      <c r="E18" s="173" t="s">
        <v>57</v>
      </c>
      <c r="F18" s="185" t="s">
        <v>58</v>
      </c>
      <c r="G18" s="185"/>
      <c r="H18" s="172" t="s">
        <v>59</v>
      </c>
      <c r="I18" s="172" t="s">
        <v>60</v>
      </c>
      <c r="J18" s="173" t="s">
        <v>61</v>
      </c>
      <c r="K18" s="172" t="s">
        <v>62</v>
      </c>
      <c r="L18" s="172" t="s">
        <v>63</v>
      </c>
      <c r="M18" s="172"/>
      <c r="N18" s="172" t="s">
        <v>64</v>
      </c>
      <c r="O18" s="185" t="s">
        <v>65</v>
      </c>
      <c r="P18" s="185"/>
      <c r="Q18" s="185"/>
      <c r="R18" s="185"/>
      <c r="S18" s="185"/>
      <c r="T18" s="185"/>
      <c r="U18" s="186" t="s">
        <v>66</v>
      </c>
      <c r="V18" s="172" t="s">
        <v>67</v>
      </c>
      <c r="W18" s="172" t="s">
        <v>68</v>
      </c>
      <c r="X18" s="173" t="s">
        <v>69</v>
      </c>
    </row>
    <row r="19" spans="1:27" ht="176.25" customHeight="1" x14ac:dyDescent="0.25">
      <c r="A19" s="191"/>
      <c r="B19" s="191"/>
      <c r="C19" s="184"/>
      <c r="D19" s="184"/>
      <c r="E19" s="184"/>
      <c r="F19" s="23" t="s">
        <v>70</v>
      </c>
      <c r="G19" s="23" t="s">
        <v>71</v>
      </c>
      <c r="H19" s="173"/>
      <c r="I19" s="173"/>
      <c r="J19" s="184"/>
      <c r="K19" s="173"/>
      <c r="L19" s="24" t="s">
        <v>72</v>
      </c>
      <c r="M19" s="25" t="s">
        <v>73</v>
      </c>
      <c r="N19" s="173"/>
      <c r="O19" s="26" t="s">
        <v>72</v>
      </c>
      <c r="P19" s="23" t="s">
        <v>74</v>
      </c>
      <c r="Q19" s="23" t="s">
        <v>75</v>
      </c>
      <c r="R19" s="23" t="s">
        <v>76</v>
      </c>
      <c r="S19" s="23" t="s">
        <v>77</v>
      </c>
      <c r="T19" s="27" t="s">
        <v>78</v>
      </c>
      <c r="U19" s="187"/>
      <c r="V19" s="173"/>
      <c r="W19" s="173"/>
      <c r="X19" s="174"/>
      <c r="Y19" s="28"/>
      <c r="Z19" s="28"/>
    </row>
    <row r="20" spans="1:27" ht="24" customHeight="1" x14ac:dyDescent="0.25">
      <c r="A20" s="29">
        <v>1</v>
      </c>
      <c r="B20" s="29">
        <v>2</v>
      </c>
      <c r="C20" s="30">
        <v>3</v>
      </c>
      <c r="D20" s="30">
        <v>4</v>
      </c>
      <c r="E20" s="30">
        <v>5</v>
      </c>
      <c r="F20" s="30">
        <v>6</v>
      </c>
      <c r="G20" s="30">
        <v>7</v>
      </c>
      <c r="H20" s="30">
        <v>8</v>
      </c>
      <c r="I20" s="30">
        <v>9</v>
      </c>
      <c r="J20" s="30">
        <v>10</v>
      </c>
      <c r="K20" s="30">
        <v>11</v>
      </c>
      <c r="L20" s="31">
        <v>12</v>
      </c>
      <c r="M20" s="30">
        <v>13</v>
      </c>
      <c r="N20" s="30">
        <v>14</v>
      </c>
      <c r="O20" s="31">
        <v>15</v>
      </c>
      <c r="P20" s="30">
        <v>16</v>
      </c>
      <c r="Q20" s="30">
        <v>17</v>
      </c>
      <c r="R20" s="30">
        <v>18</v>
      </c>
      <c r="S20" s="30">
        <v>19</v>
      </c>
      <c r="T20" s="32">
        <v>20</v>
      </c>
      <c r="U20" s="30">
        <v>21</v>
      </c>
      <c r="V20" s="30">
        <v>22</v>
      </c>
      <c r="W20" s="30">
        <v>23</v>
      </c>
      <c r="X20" s="30">
        <v>24</v>
      </c>
    </row>
    <row r="21" spans="1:27" ht="21.95" customHeight="1" x14ac:dyDescent="0.25">
      <c r="A21" s="175">
        <v>2020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7"/>
    </row>
    <row r="22" spans="1:27" ht="34.5" customHeight="1" x14ac:dyDescent="0.3">
      <c r="A22" s="33">
        <v>1</v>
      </c>
      <c r="B22" s="34" t="str">
        <f>'[1]раздел 2 н'!B10</f>
        <v>пр. Ленина, д. 9 а</v>
      </c>
      <c r="C22" s="35" t="s">
        <v>79</v>
      </c>
      <c r="D22" s="35" t="s">
        <v>80</v>
      </c>
      <c r="E22" s="35"/>
      <c r="F22" s="33">
        <v>1949</v>
      </c>
      <c r="G22" s="33">
        <v>2016</v>
      </c>
      <c r="H22" s="36" t="s">
        <v>81</v>
      </c>
      <c r="I22" s="33">
        <v>5</v>
      </c>
      <c r="J22" s="33">
        <v>5</v>
      </c>
      <c r="K22" s="36">
        <v>7532.3</v>
      </c>
      <c r="L22" s="36">
        <v>5486.8</v>
      </c>
      <c r="M22" s="36">
        <v>4096.8999999999996</v>
      </c>
      <c r="N22" s="37">
        <v>122</v>
      </c>
      <c r="O22" s="36">
        <f>'Разд 2'!C10</f>
        <v>4303713.466</v>
      </c>
      <c r="P22" s="38">
        <v>0</v>
      </c>
      <c r="Q22" s="38">
        <v>0</v>
      </c>
      <c r="R22" s="38">
        <v>0</v>
      </c>
      <c r="S22" s="39">
        <f t="shared" ref="S22:S33" si="0">O22</f>
        <v>4303713.466</v>
      </c>
      <c r="T22" s="38">
        <v>0</v>
      </c>
      <c r="U22" s="40">
        <f t="shared" ref="U22:U32" si="1">S22/L22</f>
        <v>784.3758595173872</v>
      </c>
      <c r="V22" s="39">
        <v>11371.98</v>
      </c>
      <c r="W22" s="41" t="s">
        <v>82</v>
      </c>
      <c r="X22" s="41" t="s">
        <v>82</v>
      </c>
    </row>
    <row r="23" spans="1:27" s="48" customFormat="1" ht="21.95" customHeight="1" x14ac:dyDescent="0.3">
      <c r="A23" s="161">
        <v>2</v>
      </c>
      <c r="B23" s="162" t="str">
        <f>'[1]раздел 2 н'!B11</f>
        <v>ул. Кирова, д. 17</v>
      </c>
      <c r="C23" s="161" t="s">
        <v>79</v>
      </c>
      <c r="D23" s="161" t="s">
        <v>80</v>
      </c>
      <c r="E23" s="161"/>
      <c r="F23" s="76" t="s">
        <v>83</v>
      </c>
      <c r="G23" s="163"/>
      <c r="H23" s="158" t="s">
        <v>81</v>
      </c>
      <c r="I23" s="164">
        <v>4</v>
      </c>
      <c r="J23" s="164">
        <v>4</v>
      </c>
      <c r="K23" s="160">
        <v>3685</v>
      </c>
      <c r="L23" s="160">
        <v>3629</v>
      </c>
      <c r="M23" s="160">
        <v>2996.3</v>
      </c>
      <c r="N23" s="160">
        <v>84</v>
      </c>
      <c r="O23" s="158">
        <f>'Разд 2'!C11</f>
        <v>2691594.8292</v>
      </c>
      <c r="P23" s="165">
        <v>0</v>
      </c>
      <c r="Q23" s="165">
        <v>0</v>
      </c>
      <c r="R23" s="166">
        <v>0</v>
      </c>
      <c r="S23" s="157">
        <f t="shared" si="0"/>
        <v>2691594.8292</v>
      </c>
      <c r="T23" s="165">
        <v>0</v>
      </c>
      <c r="U23" s="167">
        <f t="shared" si="1"/>
        <v>741.69050129512266</v>
      </c>
      <c r="V23" s="157">
        <v>12634.74</v>
      </c>
      <c r="W23" s="168" t="s">
        <v>82</v>
      </c>
      <c r="X23" s="168" t="s">
        <v>82</v>
      </c>
    </row>
    <row r="24" spans="1:27" ht="21.95" customHeight="1" x14ac:dyDescent="0.3">
      <c r="A24" s="33">
        <v>3</v>
      </c>
      <c r="B24" s="42" t="str">
        <f>'[1]раздел 2 н'!B12</f>
        <v>ул. Кирова, д. 21</v>
      </c>
      <c r="C24" s="35" t="s">
        <v>79</v>
      </c>
      <c r="D24" s="35" t="s">
        <v>80</v>
      </c>
      <c r="E24" s="35"/>
      <c r="F24" s="35">
        <v>1958</v>
      </c>
      <c r="G24" s="35">
        <v>2005</v>
      </c>
      <c r="H24" s="35" t="s">
        <v>81</v>
      </c>
      <c r="I24" s="35">
        <v>4</v>
      </c>
      <c r="J24" s="35">
        <v>4</v>
      </c>
      <c r="K24" s="39">
        <v>4473.1000000000004</v>
      </c>
      <c r="L24" s="36">
        <v>3627.8</v>
      </c>
      <c r="M24" s="47">
        <v>2811</v>
      </c>
      <c r="N24" s="39">
        <v>87</v>
      </c>
      <c r="O24" s="36">
        <f>'Разд 2'!C12</f>
        <v>175905.18</v>
      </c>
      <c r="P24" s="38">
        <v>0</v>
      </c>
      <c r="Q24" s="38">
        <v>0</v>
      </c>
      <c r="R24" s="38">
        <v>0</v>
      </c>
      <c r="S24" s="39">
        <f t="shared" si="0"/>
        <v>175905.18</v>
      </c>
      <c r="T24" s="38">
        <v>0</v>
      </c>
      <c r="U24" s="40">
        <f t="shared" si="1"/>
        <v>48.488114008489987</v>
      </c>
      <c r="V24" s="39">
        <v>12634.74</v>
      </c>
      <c r="W24" s="41" t="s">
        <v>82</v>
      </c>
      <c r="X24" s="41" t="s">
        <v>82</v>
      </c>
    </row>
    <row r="25" spans="1:27" ht="21.95" customHeight="1" x14ac:dyDescent="0.3">
      <c r="A25" s="33">
        <v>4</v>
      </c>
      <c r="B25" s="34" t="str">
        <f>'[1]раздел 2 н'!B13</f>
        <v>ул. Кирова, д. 37</v>
      </c>
      <c r="C25" s="35" t="s">
        <v>79</v>
      </c>
      <c r="D25" s="35" t="s">
        <v>80</v>
      </c>
      <c r="E25" s="35"/>
      <c r="F25" s="35">
        <v>1963</v>
      </c>
      <c r="G25" s="35">
        <v>2018</v>
      </c>
      <c r="H25" s="35" t="s">
        <v>81</v>
      </c>
      <c r="I25" s="35">
        <v>5</v>
      </c>
      <c r="J25" s="35">
        <v>3</v>
      </c>
      <c r="K25" s="39">
        <v>3062.4</v>
      </c>
      <c r="L25" s="36">
        <v>2914.7</v>
      </c>
      <c r="M25" s="47">
        <v>2489.5</v>
      </c>
      <c r="N25" s="39">
        <v>81</v>
      </c>
      <c r="O25" s="158">
        <f>'Разд 2'!C13</f>
        <v>6791882.6154899998</v>
      </c>
      <c r="P25" s="38">
        <v>0</v>
      </c>
      <c r="Q25" s="38">
        <v>0</v>
      </c>
      <c r="R25" s="38">
        <v>0</v>
      </c>
      <c r="S25" s="157">
        <f t="shared" si="0"/>
        <v>6791882.6154899998</v>
      </c>
      <c r="T25" s="38">
        <v>0</v>
      </c>
      <c r="U25" s="40">
        <f t="shared" si="1"/>
        <v>2330.2166999999999</v>
      </c>
      <c r="V25" s="39">
        <v>11371.98</v>
      </c>
      <c r="W25" s="41" t="s">
        <v>82</v>
      </c>
      <c r="X25" s="41" t="s">
        <v>82</v>
      </c>
    </row>
    <row r="26" spans="1:27" ht="21.95" customHeight="1" x14ac:dyDescent="0.3">
      <c r="A26" s="33">
        <v>5</v>
      </c>
      <c r="B26" s="34" t="str">
        <f>'[1]раздел 2 н'!B14</f>
        <v>пр. Ленина, д. 5</v>
      </c>
      <c r="C26" s="35" t="s">
        <v>79</v>
      </c>
      <c r="D26" s="35" t="s">
        <v>80</v>
      </c>
      <c r="E26" s="35"/>
      <c r="F26" s="35">
        <v>1953</v>
      </c>
      <c r="G26" s="35">
        <v>2016</v>
      </c>
      <c r="H26" s="35" t="s">
        <v>81</v>
      </c>
      <c r="I26" s="35">
        <v>4</v>
      </c>
      <c r="J26" s="35">
        <v>6</v>
      </c>
      <c r="K26" s="39">
        <v>5543.5</v>
      </c>
      <c r="L26" s="36">
        <v>4717.3</v>
      </c>
      <c r="M26" s="47">
        <v>3430.5</v>
      </c>
      <c r="N26" s="39">
        <v>88</v>
      </c>
      <c r="O26" s="36">
        <f>'Разд 2'!C14</f>
        <v>569303.53</v>
      </c>
      <c r="P26" s="38">
        <v>0</v>
      </c>
      <c r="Q26" s="38">
        <v>0</v>
      </c>
      <c r="R26" s="38">
        <v>0</v>
      </c>
      <c r="S26" s="39">
        <f t="shared" si="0"/>
        <v>569303.53</v>
      </c>
      <c r="T26" s="38">
        <v>0</v>
      </c>
      <c r="U26" s="40">
        <f t="shared" si="1"/>
        <v>120.68419010874865</v>
      </c>
      <c r="V26" s="39">
        <v>12634.74</v>
      </c>
      <c r="W26" s="41" t="s">
        <v>82</v>
      </c>
      <c r="X26" s="41" t="s">
        <v>82</v>
      </c>
    </row>
    <row r="27" spans="1:27" s="48" customFormat="1" ht="21.95" customHeight="1" x14ac:dyDescent="0.3">
      <c r="A27" s="33">
        <v>6</v>
      </c>
      <c r="B27" s="34" t="str">
        <f>'[1]раздел 2 н'!B15</f>
        <v>пр. Ленина, д. 13</v>
      </c>
      <c r="C27" s="35" t="s">
        <v>79</v>
      </c>
      <c r="D27" s="35" t="s">
        <v>80</v>
      </c>
      <c r="E27" s="35"/>
      <c r="F27" s="35">
        <v>1936</v>
      </c>
      <c r="G27" s="35">
        <v>2008</v>
      </c>
      <c r="H27" s="35" t="s">
        <v>81</v>
      </c>
      <c r="I27" s="35">
        <v>4</v>
      </c>
      <c r="J27" s="35">
        <v>7</v>
      </c>
      <c r="K27" s="39">
        <v>4657</v>
      </c>
      <c r="L27" s="36">
        <v>3505.7</v>
      </c>
      <c r="M27" s="47">
        <v>2089</v>
      </c>
      <c r="N27" s="39">
        <v>100</v>
      </c>
      <c r="O27" s="36">
        <f>'Разд 2'!C15</f>
        <v>189629.5</v>
      </c>
      <c r="P27" s="38">
        <v>0</v>
      </c>
      <c r="Q27" s="38">
        <v>0</v>
      </c>
      <c r="R27" s="38">
        <v>0</v>
      </c>
      <c r="S27" s="39">
        <f t="shared" si="0"/>
        <v>189629.5</v>
      </c>
      <c r="T27" s="38">
        <v>0</v>
      </c>
      <c r="U27" s="40">
        <f t="shared" si="1"/>
        <v>54.091764840117527</v>
      </c>
      <c r="V27" s="39">
        <v>12634.74</v>
      </c>
      <c r="W27" s="41" t="s">
        <v>82</v>
      </c>
      <c r="X27" s="41" t="s">
        <v>82</v>
      </c>
      <c r="Z27" s="169"/>
    </row>
    <row r="28" spans="1:27" ht="21.95" customHeight="1" x14ac:dyDescent="0.3">
      <c r="A28" s="33">
        <v>7</v>
      </c>
      <c r="B28" s="34" t="str">
        <f>'[1]раздел 2 н'!B16</f>
        <v>пр. Ленина, д. 19</v>
      </c>
      <c r="C28" s="35" t="s">
        <v>79</v>
      </c>
      <c r="D28" s="35" t="s">
        <v>80</v>
      </c>
      <c r="E28" s="35"/>
      <c r="F28" s="35">
        <v>1957</v>
      </c>
      <c r="G28" s="35">
        <v>2010</v>
      </c>
      <c r="H28" s="35" t="s">
        <v>81</v>
      </c>
      <c r="I28" s="35">
        <v>4</v>
      </c>
      <c r="J28" s="35">
        <v>4</v>
      </c>
      <c r="K28" s="39">
        <v>3498.4</v>
      </c>
      <c r="L28" s="36">
        <v>3176.6</v>
      </c>
      <c r="M28" s="47">
        <v>2481.9</v>
      </c>
      <c r="N28" s="39">
        <v>69</v>
      </c>
      <c r="O28" s="36">
        <f>'Разд 2'!C16</f>
        <v>19265951.777170002</v>
      </c>
      <c r="P28" s="38">
        <v>0</v>
      </c>
      <c r="Q28" s="38">
        <v>0</v>
      </c>
      <c r="R28" s="38">
        <v>0</v>
      </c>
      <c r="S28" s="39">
        <f t="shared" si="0"/>
        <v>19265951.777170002</v>
      </c>
      <c r="T28" s="38">
        <v>0</v>
      </c>
      <c r="U28" s="40">
        <f t="shared" si="1"/>
        <v>6064.9599500000013</v>
      </c>
      <c r="V28" s="39">
        <v>12634.74</v>
      </c>
      <c r="W28" s="41" t="s">
        <v>82</v>
      </c>
      <c r="X28" s="41" t="s">
        <v>82</v>
      </c>
    </row>
    <row r="29" spans="1:27" ht="21.95" customHeight="1" x14ac:dyDescent="0.3">
      <c r="A29" s="33">
        <v>8</v>
      </c>
      <c r="B29" s="34" t="str">
        <f>'[1]раздел 2 н'!B17</f>
        <v>пр. Ленина, д. 23</v>
      </c>
      <c r="C29" s="35" t="s">
        <v>79</v>
      </c>
      <c r="D29" s="35" t="s">
        <v>80</v>
      </c>
      <c r="E29" s="35"/>
      <c r="F29" s="35">
        <v>1957</v>
      </c>
      <c r="G29" s="35">
        <v>2009</v>
      </c>
      <c r="H29" s="35" t="s">
        <v>81</v>
      </c>
      <c r="I29" s="35">
        <v>4</v>
      </c>
      <c r="J29" s="35">
        <v>4</v>
      </c>
      <c r="K29" s="39">
        <v>4252.6000000000004</v>
      </c>
      <c r="L29" s="36">
        <v>3407.17</v>
      </c>
      <c r="M29" s="47">
        <v>3407.17</v>
      </c>
      <c r="N29" s="39">
        <v>85</v>
      </c>
      <c r="O29" s="36">
        <f>'Разд 2'!C17</f>
        <v>20664349.586099997</v>
      </c>
      <c r="P29" s="38">
        <v>0</v>
      </c>
      <c r="Q29" s="38">
        <v>0</v>
      </c>
      <c r="R29" s="38">
        <v>0</v>
      </c>
      <c r="S29" s="39">
        <f t="shared" si="0"/>
        <v>20664349.586099997</v>
      </c>
      <c r="T29" s="38">
        <v>0</v>
      </c>
      <c r="U29" s="40">
        <f t="shared" si="1"/>
        <v>6064.9599480213774</v>
      </c>
      <c r="V29" s="39">
        <v>12634.74</v>
      </c>
      <c r="W29" s="41" t="s">
        <v>82</v>
      </c>
      <c r="X29" s="41" t="s">
        <v>82</v>
      </c>
    </row>
    <row r="30" spans="1:27" ht="21.95" customHeight="1" x14ac:dyDescent="0.3">
      <c r="A30" s="33">
        <v>9</v>
      </c>
      <c r="B30" s="34" t="s">
        <v>45</v>
      </c>
      <c r="C30" s="35" t="s">
        <v>79</v>
      </c>
      <c r="D30" s="35" t="s">
        <v>80</v>
      </c>
      <c r="E30" s="35"/>
      <c r="F30" s="35">
        <v>1958</v>
      </c>
      <c r="G30" s="35"/>
      <c r="H30" s="35" t="s">
        <v>81</v>
      </c>
      <c r="I30" s="35">
        <v>4</v>
      </c>
      <c r="J30" s="35">
        <v>6</v>
      </c>
      <c r="K30" s="57">
        <v>6607.1</v>
      </c>
      <c r="L30" s="58">
        <v>4082</v>
      </c>
      <c r="M30" s="59">
        <v>3879.1</v>
      </c>
      <c r="N30" s="57">
        <v>126</v>
      </c>
      <c r="O30" s="36">
        <f>'Разд 2'!C18</f>
        <v>24966694.695899997</v>
      </c>
      <c r="P30" s="38"/>
      <c r="Q30" s="38"/>
      <c r="R30" s="38"/>
      <c r="S30" s="39">
        <f>O30</f>
        <v>24966694.695899997</v>
      </c>
      <c r="T30" s="38"/>
      <c r="U30" s="40">
        <f t="shared" si="1"/>
        <v>6116.2897344194016</v>
      </c>
      <c r="V30" s="39">
        <v>12634.74</v>
      </c>
      <c r="W30" s="41" t="s">
        <v>82</v>
      </c>
      <c r="X30" s="41" t="s">
        <v>82</v>
      </c>
    </row>
    <row r="31" spans="1:27" ht="21.95" customHeight="1" x14ac:dyDescent="0.3">
      <c r="A31" s="33">
        <v>10</v>
      </c>
      <c r="B31" s="34" t="str">
        <f>'[1]раздел 2 н'!B18</f>
        <v>ул. Хибиногорская, д. 30</v>
      </c>
      <c r="C31" s="35" t="s">
        <v>79</v>
      </c>
      <c r="D31" s="35" t="s">
        <v>80</v>
      </c>
      <c r="E31" s="35"/>
      <c r="F31" s="33" t="s">
        <v>84</v>
      </c>
      <c r="G31" s="35">
        <v>2009</v>
      </c>
      <c r="H31" s="35" t="s">
        <v>81</v>
      </c>
      <c r="I31" s="35">
        <v>4</v>
      </c>
      <c r="J31" s="35">
        <v>5</v>
      </c>
      <c r="K31" s="39">
        <v>5029.5</v>
      </c>
      <c r="L31" s="36">
        <v>4129</v>
      </c>
      <c r="M31" s="47">
        <v>3270.1</v>
      </c>
      <c r="N31" s="39">
        <v>99</v>
      </c>
      <c r="O31" s="36">
        <f>'Разд 2'!C19</f>
        <v>178926.91</v>
      </c>
      <c r="P31" s="38">
        <v>0</v>
      </c>
      <c r="Q31" s="38">
        <v>0</v>
      </c>
      <c r="R31" s="38">
        <v>0</v>
      </c>
      <c r="S31" s="39">
        <f t="shared" si="0"/>
        <v>178926.91</v>
      </c>
      <c r="T31" s="38">
        <v>0</v>
      </c>
      <c r="U31" s="40">
        <f t="shared" si="1"/>
        <v>43.334199564059098</v>
      </c>
      <c r="V31" s="39">
        <v>12634.74</v>
      </c>
      <c r="W31" s="41" t="s">
        <v>82</v>
      </c>
      <c r="X31" s="41" t="s">
        <v>82</v>
      </c>
      <c r="AA31" s="55"/>
    </row>
    <row r="32" spans="1:27" ht="21.95" customHeight="1" x14ac:dyDescent="0.3">
      <c r="A32" s="33">
        <v>11</v>
      </c>
      <c r="B32" s="34" t="str">
        <f>'[1]раздел 2 н'!B19</f>
        <v>ул. Мира, д. 8а</v>
      </c>
      <c r="C32" s="35" t="s">
        <v>79</v>
      </c>
      <c r="D32" s="35" t="s">
        <v>80</v>
      </c>
      <c r="E32" s="35"/>
      <c r="F32" s="35">
        <v>1936</v>
      </c>
      <c r="G32" s="35">
        <v>2017</v>
      </c>
      <c r="H32" s="35" t="s">
        <v>81</v>
      </c>
      <c r="I32" s="35">
        <v>4</v>
      </c>
      <c r="J32" s="35">
        <v>3</v>
      </c>
      <c r="K32" s="39">
        <v>1867.7</v>
      </c>
      <c r="L32" s="36">
        <v>1536.8</v>
      </c>
      <c r="M32" s="47">
        <v>1536.8</v>
      </c>
      <c r="N32" s="39">
        <v>54</v>
      </c>
      <c r="O32" s="36">
        <f>'Разд 2'!C20</f>
        <v>9172261.4079999998</v>
      </c>
      <c r="P32" s="38">
        <v>0</v>
      </c>
      <c r="Q32" s="38">
        <v>0</v>
      </c>
      <c r="R32" s="38">
        <v>0</v>
      </c>
      <c r="S32" s="39">
        <f t="shared" si="0"/>
        <v>9172261.4079999998</v>
      </c>
      <c r="T32" s="38">
        <v>0</v>
      </c>
      <c r="U32" s="40">
        <f t="shared" si="1"/>
        <v>5968.4158042686104</v>
      </c>
      <c r="V32" s="39">
        <v>12634.74</v>
      </c>
      <c r="W32" s="41" t="s">
        <v>82</v>
      </c>
      <c r="X32" s="41" t="s">
        <v>82</v>
      </c>
    </row>
    <row r="33" spans="1:30" s="54" customFormat="1" ht="21.95" customHeight="1" x14ac:dyDescent="0.35">
      <c r="A33" s="49"/>
      <c r="B33" s="50" t="s">
        <v>85</v>
      </c>
      <c r="C33" s="51"/>
      <c r="D33" s="51"/>
      <c r="E33" s="51"/>
      <c r="F33" s="51"/>
      <c r="G33" s="51"/>
      <c r="H33" s="51"/>
      <c r="I33" s="51"/>
      <c r="J33" s="51"/>
      <c r="K33" s="52">
        <f>SUM(K22:K32)</f>
        <v>50208.6</v>
      </c>
      <c r="L33" s="52">
        <f>SUM(L22:L32)</f>
        <v>40212.870000000003</v>
      </c>
      <c r="M33" s="52">
        <f>SUM(M22:M32)</f>
        <v>32488.27</v>
      </c>
      <c r="N33" s="52">
        <f>SUM(N22:N32)</f>
        <v>995</v>
      </c>
      <c r="O33" s="52">
        <f>'Разд 2'!C21</f>
        <v>88970213.519999996</v>
      </c>
      <c r="P33" s="52"/>
      <c r="Q33" s="52"/>
      <c r="R33" s="52"/>
      <c r="S33" s="52">
        <f t="shared" si="0"/>
        <v>88970213.519999996</v>
      </c>
      <c r="T33" s="52"/>
      <c r="U33" s="52">
        <f>SUM(U22:U32)</f>
        <v>28337.506766043316</v>
      </c>
      <c r="V33" s="52"/>
      <c r="W33" s="53"/>
      <c r="X33" s="53"/>
    </row>
    <row r="34" spans="1:30" ht="21.95" customHeight="1" x14ac:dyDescent="0.3">
      <c r="A34" s="178">
        <v>2021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80"/>
      <c r="Y34" s="55"/>
    </row>
    <row r="35" spans="1:30" ht="21.95" customHeight="1" x14ac:dyDescent="0.3">
      <c r="A35" s="33">
        <v>1</v>
      </c>
      <c r="B35" s="34" t="s">
        <v>42</v>
      </c>
      <c r="C35" s="35" t="s">
        <v>79</v>
      </c>
      <c r="D35" s="35" t="s">
        <v>80</v>
      </c>
      <c r="E35" s="35"/>
      <c r="F35" s="35">
        <v>1954</v>
      </c>
      <c r="G35" s="35">
        <v>2018</v>
      </c>
      <c r="H35" s="35" t="s">
        <v>81</v>
      </c>
      <c r="I35" s="35">
        <v>4</v>
      </c>
      <c r="J35" s="35">
        <v>3</v>
      </c>
      <c r="K35" s="39">
        <v>2444.6</v>
      </c>
      <c r="L35" s="36">
        <v>2070.1</v>
      </c>
      <c r="M35" s="47">
        <v>2070.1</v>
      </c>
      <c r="N35" s="39">
        <v>56</v>
      </c>
      <c r="O35" s="36">
        <f>'Разд 2'!C23</f>
        <v>88087.54</v>
      </c>
      <c r="P35" s="38">
        <v>0</v>
      </c>
      <c r="Q35" s="38">
        <v>0</v>
      </c>
      <c r="R35" s="38">
        <v>0</v>
      </c>
      <c r="S35" s="39">
        <f t="shared" ref="S35:S44" si="2">O35</f>
        <v>88087.54</v>
      </c>
      <c r="T35" s="38">
        <v>0</v>
      </c>
      <c r="U35" s="39">
        <f t="shared" ref="U35:U43" si="3">S35/L35</f>
        <v>42.552311482537071</v>
      </c>
      <c r="V35" s="39">
        <v>12634.74</v>
      </c>
      <c r="W35" s="41" t="s">
        <v>86</v>
      </c>
      <c r="X35" s="41" t="s">
        <v>86</v>
      </c>
    </row>
    <row r="36" spans="1:30" ht="21.95" customHeight="1" x14ac:dyDescent="0.3">
      <c r="A36" s="33">
        <v>2</v>
      </c>
      <c r="B36" s="34" t="s">
        <v>43</v>
      </c>
      <c r="C36" s="35" t="s">
        <v>79</v>
      </c>
      <c r="D36" s="35" t="s">
        <v>80</v>
      </c>
      <c r="E36" s="35"/>
      <c r="F36" s="35">
        <v>1959</v>
      </c>
      <c r="G36" s="35"/>
      <c r="H36" s="35" t="s">
        <v>81</v>
      </c>
      <c r="I36" s="35">
        <v>5</v>
      </c>
      <c r="J36" s="35">
        <v>3</v>
      </c>
      <c r="K36" s="39">
        <v>3234.7</v>
      </c>
      <c r="L36" s="36">
        <v>2537.8000000000002</v>
      </c>
      <c r="M36" s="47">
        <v>2537.8000000000002</v>
      </c>
      <c r="N36" s="39">
        <v>89</v>
      </c>
      <c r="O36" s="36">
        <f>'Разд 2'!C24</f>
        <v>137931.47999999998</v>
      </c>
      <c r="P36" s="38">
        <v>0</v>
      </c>
      <c r="Q36" s="38">
        <v>0</v>
      </c>
      <c r="R36" s="38">
        <v>0</v>
      </c>
      <c r="S36" s="39">
        <f t="shared" si="2"/>
        <v>137931.47999999998</v>
      </c>
      <c r="T36" s="38">
        <v>0</v>
      </c>
      <c r="U36" s="39">
        <f t="shared" si="3"/>
        <v>54.35080778627156</v>
      </c>
      <c r="V36" s="39">
        <v>11371.98</v>
      </c>
      <c r="W36" s="41" t="s">
        <v>86</v>
      </c>
      <c r="X36" s="41" t="s">
        <v>86</v>
      </c>
    </row>
    <row r="37" spans="1:30" ht="21.95" customHeight="1" x14ac:dyDescent="0.3">
      <c r="A37" s="33">
        <v>3</v>
      </c>
      <c r="B37" s="34" t="s">
        <v>44</v>
      </c>
      <c r="C37" s="35" t="s">
        <v>79</v>
      </c>
      <c r="D37" s="35" t="s">
        <v>80</v>
      </c>
      <c r="E37" s="35"/>
      <c r="F37" s="35">
        <v>1959</v>
      </c>
      <c r="G37" s="35"/>
      <c r="H37" s="56" t="s">
        <v>81</v>
      </c>
      <c r="I37" s="56">
        <v>4</v>
      </c>
      <c r="J37" s="56">
        <v>4</v>
      </c>
      <c r="K37" s="57">
        <v>4072.5</v>
      </c>
      <c r="L37" s="58">
        <v>3705.3</v>
      </c>
      <c r="M37" s="59">
        <v>3137</v>
      </c>
      <c r="N37" s="57">
        <v>97</v>
      </c>
      <c r="O37" s="36">
        <f>'Разд 2'!C25</f>
        <v>165833.4</v>
      </c>
      <c r="P37" s="38">
        <v>0</v>
      </c>
      <c r="Q37" s="38">
        <v>0</v>
      </c>
      <c r="R37" s="38">
        <v>0</v>
      </c>
      <c r="S37" s="39">
        <f t="shared" si="2"/>
        <v>165833.4</v>
      </c>
      <c r="T37" s="38">
        <v>0</v>
      </c>
      <c r="U37" s="39">
        <f t="shared" si="3"/>
        <v>44.755728281110841</v>
      </c>
      <c r="V37" s="39">
        <v>12634.74</v>
      </c>
      <c r="W37" s="41" t="s">
        <v>86</v>
      </c>
      <c r="X37" s="41" t="s">
        <v>86</v>
      </c>
    </row>
    <row r="38" spans="1:30" ht="21.95" customHeight="1" x14ac:dyDescent="0.3">
      <c r="A38" s="33">
        <v>4</v>
      </c>
      <c r="B38" s="34" t="s">
        <v>39</v>
      </c>
      <c r="C38" s="35" t="s">
        <v>79</v>
      </c>
      <c r="D38" s="35" t="s">
        <v>80</v>
      </c>
      <c r="E38" s="35"/>
      <c r="F38" s="33" t="s">
        <v>84</v>
      </c>
      <c r="G38" s="35">
        <v>2009</v>
      </c>
      <c r="H38" s="56" t="s">
        <v>81</v>
      </c>
      <c r="I38" s="56">
        <v>4</v>
      </c>
      <c r="J38" s="56">
        <v>5</v>
      </c>
      <c r="K38" s="57">
        <v>5029.5</v>
      </c>
      <c r="L38" s="58">
        <v>4129</v>
      </c>
      <c r="M38" s="59">
        <v>3270.1</v>
      </c>
      <c r="N38" s="39">
        <v>99</v>
      </c>
      <c r="O38" s="36">
        <f>'Разд 2'!C26</f>
        <v>24536816.719349999</v>
      </c>
      <c r="P38" s="38">
        <v>0</v>
      </c>
      <c r="Q38" s="38">
        <v>0</v>
      </c>
      <c r="R38" s="38">
        <v>0</v>
      </c>
      <c r="S38" s="39">
        <f t="shared" si="2"/>
        <v>24536816.719349999</v>
      </c>
      <c r="T38" s="38">
        <v>0</v>
      </c>
      <c r="U38" s="39">
        <f t="shared" si="3"/>
        <v>5942.5567254419957</v>
      </c>
      <c r="V38" s="39">
        <v>12634.74</v>
      </c>
      <c r="W38" s="41" t="s">
        <v>86</v>
      </c>
      <c r="X38" s="41" t="s">
        <v>86</v>
      </c>
    </row>
    <row r="39" spans="1:30" ht="21.95" customHeight="1" x14ac:dyDescent="0.3">
      <c r="A39" s="33">
        <v>5</v>
      </c>
      <c r="B39" s="34" t="s">
        <v>46</v>
      </c>
      <c r="C39" s="35" t="s">
        <v>79</v>
      </c>
      <c r="D39" s="35" t="s">
        <v>80</v>
      </c>
      <c r="E39" s="35"/>
      <c r="F39" s="33">
        <v>1956</v>
      </c>
      <c r="G39" s="35">
        <v>2010</v>
      </c>
      <c r="H39" s="56" t="s">
        <v>81</v>
      </c>
      <c r="I39" s="56">
        <v>5</v>
      </c>
      <c r="J39" s="56">
        <v>4</v>
      </c>
      <c r="K39" s="57">
        <v>4460.45</v>
      </c>
      <c r="L39" s="58">
        <v>3708.94</v>
      </c>
      <c r="M39" s="59">
        <v>3338.6</v>
      </c>
      <c r="N39" s="60">
        <v>75</v>
      </c>
      <c r="O39" s="36">
        <f>'Разд 2'!C27</f>
        <v>172395.6</v>
      </c>
      <c r="P39" s="38">
        <v>0</v>
      </c>
      <c r="Q39" s="38">
        <v>0</v>
      </c>
      <c r="R39" s="38">
        <v>0</v>
      </c>
      <c r="S39" s="39">
        <f t="shared" si="2"/>
        <v>172395.6</v>
      </c>
      <c r="T39" s="38">
        <v>0</v>
      </c>
      <c r="U39" s="39">
        <f t="shared" si="3"/>
        <v>46.481097025026017</v>
      </c>
      <c r="V39" s="39">
        <v>11371.98</v>
      </c>
      <c r="W39" s="41" t="s">
        <v>86</v>
      </c>
      <c r="X39" s="41" t="s">
        <v>86</v>
      </c>
    </row>
    <row r="40" spans="1:30" ht="21.95" customHeight="1" x14ac:dyDescent="0.3">
      <c r="A40" s="33">
        <v>6</v>
      </c>
      <c r="B40" s="42" t="s">
        <v>87</v>
      </c>
      <c r="C40" s="35" t="s">
        <v>79</v>
      </c>
      <c r="D40" s="35" t="s">
        <v>80</v>
      </c>
      <c r="E40" s="35"/>
      <c r="F40" s="35">
        <v>1958</v>
      </c>
      <c r="G40" s="35">
        <v>2005</v>
      </c>
      <c r="H40" s="56" t="s">
        <v>81</v>
      </c>
      <c r="I40" s="56">
        <v>4</v>
      </c>
      <c r="J40" s="56">
        <v>4</v>
      </c>
      <c r="K40" s="57">
        <v>4473.1000000000004</v>
      </c>
      <c r="L40" s="58">
        <v>3627.8</v>
      </c>
      <c r="M40" s="59">
        <v>2811</v>
      </c>
      <c r="N40" s="39">
        <v>87</v>
      </c>
      <c r="O40" s="36">
        <f>'Разд 2'!C28</f>
        <v>22002461.699999999</v>
      </c>
      <c r="P40" s="38">
        <v>0</v>
      </c>
      <c r="Q40" s="38">
        <v>0</v>
      </c>
      <c r="R40" s="38">
        <v>0</v>
      </c>
      <c r="S40" s="39">
        <f t="shared" si="2"/>
        <v>22002461.699999999</v>
      </c>
      <c r="T40" s="38">
        <v>0</v>
      </c>
      <c r="U40" s="39">
        <f t="shared" si="3"/>
        <v>6064.9599481779587</v>
      </c>
      <c r="V40" s="39">
        <v>12634.74</v>
      </c>
      <c r="W40" s="41" t="s">
        <v>86</v>
      </c>
      <c r="X40" s="41" t="s">
        <v>86</v>
      </c>
    </row>
    <row r="41" spans="1:30" ht="21.95" customHeight="1" x14ac:dyDescent="0.3">
      <c r="A41" s="33">
        <v>7</v>
      </c>
      <c r="B41" s="61" t="s">
        <v>88</v>
      </c>
      <c r="C41" s="35" t="s">
        <v>79</v>
      </c>
      <c r="D41" s="35" t="s">
        <v>80</v>
      </c>
      <c r="E41" s="35"/>
      <c r="F41" s="35">
        <v>1953</v>
      </c>
      <c r="G41" s="35">
        <v>2017</v>
      </c>
      <c r="H41" s="35" t="s">
        <v>81</v>
      </c>
      <c r="I41" s="35">
        <v>4</v>
      </c>
      <c r="J41" s="35">
        <v>6</v>
      </c>
      <c r="K41" s="39">
        <v>5543.5</v>
      </c>
      <c r="L41" s="36">
        <v>4717.3</v>
      </c>
      <c r="M41" s="47">
        <v>3448.2</v>
      </c>
      <c r="N41" s="62">
        <v>88</v>
      </c>
      <c r="O41" s="36">
        <f>'Разд 2'!C29</f>
        <v>18310488.621005006</v>
      </c>
      <c r="P41" s="38">
        <v>0</v>
      </c>
      <c r="Q41" s="38">
        <v>0</v>
      </c>
      <c r="R41" s="38">
        <v>0</v>
      </c>
      <c r="S41" s="39">
        <f t="shared" si="2"/>
        <v>18310488.621005006</v>
      </c>
      <c r="T41" s="38">
        <v>0</v>
      </c>
      <c r="U41" s="39">
        <f t="shared" si="3"/>
        <v>3881.5611941163388</v>
      </c>
      <c r="V41" s="39">
        <v>12634.74</v>
      </c>
      <c r="W41" s="41" t="s">
        <v>86</v>
      </c>
      <c r="X41" s="41" t="s">
        <v>86</v>
      </c>
    </row>
    <row r="42" spans="1:30" s="48" customFormat="1" ht="21.95" customHeight="1" x14ac:dyDescent="0.3">
      <c r="A42" s="33">
        <v>8</v>
      </c>
      <c r="B42" s="61" t="s">
        <v>89</v>
      </c>
      <c r="C42" s="33" t="s">
        <v>80</v>
      </c>
      <c r="D42" s="33" t="s">
        <v>80</v>
      </c>
      <c r="E42" s="33"/>
      <c r="F42" s="33">
        <v>1949</v>
      </c>
      <c r="G42" s="33">
        <v>2016</v>
      </c>
      <c r="H42" s="36" t="s">
        <v>81</v>
      </c>
      <c r="I42" s="33">
        <v>5</v>
      </c>
      <c r="J42" s="33">
        <v>5</v>
      </c>
      <c r="K42" s="36">
        <v>7532.3</v>
      </c>
      <c r="L42" s="36">
        <v>5486.8</v>
      </c>
      <c r="M42" s="36">
        <v>4096.8999999999996</v>
      </c>
      <c r="N42" s="37">
        <v>122</v>
      </c>
      <c r="O42" s="36">
        <f>'Разд 2'!C30</f>
        <v>22669511.002</v>
      </c>
      <c r="P42" s="38">
        <v>0</v>
      </c>
      <c r="Q42" s="38">
        <v>0</v>
      </c>
      <c r="R42" s="38">
        <v>0</v>
      </c>
      <c r="S42" s="36">
        <f t="shared" si="2"/>
        <v>22669511.002</v>
      </c>
      <c r="T42" s="38">
        <v>0</v>
      </c>
      <c r="U42" s="39">
        <f t="shared" si="3"/>
        <v>4131.6452216228035</v>
      </c>
      <c r="V42" s="39">
        <v>11371.98</v>
      </c>
      <c r="W42" s="41" t="s">
        <v>86</v>
      </c>
      <c r="X42" s="41" t="s">
        <v>86</v>
      </c>
      <c r="Y42" s="63"/>
      <c r="Z42" s="63"/>
    </row>
    <row r="43" spans="1:30" s="48" customFormat="1" ht="21.95" customHeight="1" x14ac:dyDescent="0.3">
      <c r="A43" s="33">
        <v>9</v>
      </c>
      <c r="B43" s="42" t="s">
        <v>90</v>
      </c>
      <c r="C43" s="33" t="s">
        <v>79</v>
      </c>
      <c r="D43" s="33" t="s">
        <v>80</v>
      </c>
      <c r="E43" s="33"/>
      <c r="F43" s="43" t="s">
        <v>91</v>
      </c>
      <c r="G43" s="44">
        <v>2008</v>
      </c>
      <c r="H43" s="36" t="s">
        <v>81</v>
      </c>
      <c r="I43" s="45">
        <v>4</v>
      </c>
      <c r="J43" s="45">
        <v>7</v>
      </c>
      <c r="K43" s="46">
        <v>4657</v>
      </c>
      <c r="L43" s="46">
        <v>3505.7</v>
      </c>
      <c r="M43" s="46">
        <v>2089</v>
      </c>
      <c r="N43" s="46">
        <v>100</v>
      </c>
      <c r="O43" s="36">
        <f>'Разд 2'!C31</f>
        <v>549755.10975000006</v>
      </c>
      <c r="P43" s="38">
        <v>0</v>
      </c>
      <c r="Q43" s="38">
        <v>0</v>
      </c>
      <c r="R43" s="38">
        <v>0</v>
      </c>
      <c r="S43" s="36">
        <f t="shared" si="2"/>
        <v>549755.10975000006</v>
      </c>
      <c r="T43" s="38">
        <v>0</v>
      </c>
      <c r="U43" s="39">
        <f t="shared" si="3"/>
        <v>156.81750000000002</v>
      </c>
      <c r="V43" s="39">
        <v>12634.74</v>
      </c>
      <c r="W43" s="41" t="s">
        <v>86</v>
      </c>
      <c r="X43" s="41" t="s">
        <v>86</v>
      </c>
      <c r="Y43" s="63"/>
      <c r="Z43" s="63"/>
    </row>
    <row r="44" spans="1:30" s="74" customFormat="1" ht="21.95" customHeight="1" x14ac:dyDescent="0.35">
      <c r="A44" s="49"/>
      <c r="B44" s="64" t="s">
        <v>92</v>
      </c>
      <c r="C44" s="49"/>
      <c r="D44" s="49"/>
      <c r="E44" s="49"/>
      <c r="F44" s="65"/>
      <c r="G44" s="66"/>
      <c r="H44" s="67"/>
      <c r="I44" s="68"/>
      <c r="J44" s="68"/>
      <c r="K44" s="69">
        <f>SUM(K35:K43)</f>
        <v>41447.65</v>
      </c>
      <c r="L44" s="69">
        <f>SUM(L35:L43)</f>
        <v>33488.74</v>
      </c>
      <c r="M44" s="69">
        <f>SUM(M35:M43)</f>
        <v>26798.699999999997</v>
      </c>
      <c r="N44" s="69">
        <f>SUM(N35:N43)</f>
        <v>813</v>
      </c>
      <c r="O44" s="70">
        <f>'Разд 2'!C32</f>
        <v>88633281.172104999</v>
      </c>
      <c r="P44" s="71"/>
      <c r="Q44" s="71"/>
      <c r="R44" s="71"/>
      <c r="S44" s="70">
        <f t="shared" si="2"/>
        <v>88633281.172104999</v>
      </c>
      <c r="T44" s="72"/>
      <c r="U44" s="67">
        <f>SUM(U35:U43)</f>
        <v>20365.680533934043</v>
      </c>
      <c r="V44" s="67"/>
      <c r="W44" s="53"/>
      <c r="X44" s="53"/>
      <c r="Y44" s="73"/>
      <c r="Z44" s="73"/>
    </row>
    <row r="45" spans="1:30" s="48" customFormat="1" ht="21.95" customHeight="1" x14ac:dyDescent="0.3">
      <c r="A45" s="181">
        <v>2022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3"/>
      <c r="Y45" s="75"/>
      <c r="Z45" s="75"/>
    </row>
    <row r="46" spans="1:30" s="77" customFormat="1" ht="21.95" customHeight="1" x14ac:dyDescent="0.3">
      <c r="A46" s="33">
        <v>1</v>
      </c>
      <c r="B46" s="34" t="str">
        <f>'[1]раздел 2 н'!B35</f>
        <v>пр. Ленина, д. 19а</v>
      </c>
      <c r="C46" s="35" t="s">
        <v>79</v>
      </c>
      <c r="D46" s="35" t="s">
        <v>80</v>
      </c>
      <c r="E46" s="35"/>
      <c r="F46" s="35">
        <v>1954</v>
      </c>
      <c r="G46" s="35">
        <v>2018</v>
      </c>
      <c r="H46" s="35" t="s">
        <v>81</v>
      </c>
      <c r="I46" s="35">
        <v>4</v>
      </c>
      <c r="J46" s="35">
        <v>3</v>
      </c>
      <c r="K46" s="39">
        <v>2444.6</v>
      </c>
      <c r="L46" s="36">
        <v>2070.1</v>
      </c>
      <c r="M46" s="47">
        <v>2070.1</v>
      </c>
      <c r="N46" s="39">
        <v>56</v>
      </c>
      <c r="O46" s="39">
        <f>'Разд 2'!C34</f>
        <v>1586852.64</v>
      </c>
      <c r="P46" s="38">
        <v>0</v>
      </c>
      <c r="Q46" s="38">
        <v>0</v>
      </c>
      <c r="R46" s="38">
        <v>0</v>
      </c>
      <c r="S46" s="36">
        <f t="shared" ref="S46:S51" si="4">O46</f>
        <v>1586852.64</v>
      </c>
      <c r="T46" s="38">
        <v>0</v>
      </c>
      <c r="U46" s="39">
        <f>S46/L46</f>
        <v>766.55844645186221</v>
      </c>
      <c r="V46" s="39">
        <v>12634.74</v>
      </c>
      <c r="W46" s="76" t="s">
        <v>93</v>
      </c>
      <c r="X46" s="43" t="s">
        <v>93</v>
      </c>
      <c r="Y46" s="63"/>
      <c r="Z46" s="63"/>
      <c r="AA46" s="48"/>
      <c r="AB46" s="48"/>
      <c r="AC46" s="48"/>
      <c r="AD46" s="48"/>
    </row>
    <row r="47" spans="1:30" s="77" customFormat="1" ht="21.95" customHeight="1" x14ac:dyDescent="0.3">
      <c r="A47" s="33">
        <v>2</v>
      </c>
      <c r="B47" s="34" t="s">
        <v>43</v>
      </c>
      <c r="C47" s="35" t="s">
        <v>79</v>
      </c>
      <c r="D47" s="35" t="s">
        <v>80</v>
      </c>
      <c r="E47" s="35"/>
      <c r="F47" s="35">
        <v>1959</v>
      </c>
      <c r="G47" s="35"/>
      <c r="H47" s="35" t="s">
        <v>81</v>
      </c>
      <c r="I47" s="35">
        <v>5</v>
      </c>
      <c r="J47" s="35">
        <v>3</v>
      </c>
      <c r="K47" s="39">
        <v>3234.7</v>
      </c>
      <c r="L47" s="36">
        <v>2537.8000000000002</v>
      </c>
      <c r="M47" s="47">
        <v>2537.8000000000002</v>
      </c>
      <c r="N47" s="39">
        <v>89</v>
      </c>
      <c r="O47" s="39">
        <f>'Разд 2'!C35</f>
        <v>8648782.5565400012</v>
      </c>
      <c r="P47" s="38">
        <v>0</v>
      </c>
      <c r="Q47" s="38">
        <v>0</v>
      </c>
      <c r="R47" s="38">
        <v>0</v>
      </c>
      <c r="S47" s="36">
        <f t="shared" si="4"/>
        <v>8648782.5565400012</v>
      </c>
      <c r="T47" s="38">
        <v>0</v>
      </c>
      <c r="U47" s="39">
        <f>S47/L47</f>
        <v>3407.9843000000001</v>
      </c>
      <c r="V47" s="39">
        <v>11371.98</v>
      </c>
      <c r="W47" s="76" t="s">
        <v>93</v>
      </c>
      <c r="X47" s="43" t="s">
        <v>93</v>
      </c>
      <c r="Y47" s="63"/>
      <c r="Z47" s="63"/>
      <c r="AA47" s="48"/>
      <c r="AB47" s="48"/>
      <c r="AC47" s="48"/>
      <c r="AD47" s="48"/>
    </row>
    <row r="48" spans="1:30" s="77" customFormat="1" ht="21.95" customHeight="1" x14ac:dyDescent="0.3">
      <c r="A48" s="33">
        <v>3</v>
      </c>
      <c r="B48" s="61" t="str">
        <f>'[1]раздел 2 н'!B37</f>
        <v>ул. Хибиногорская, д. 27</v>
      </c>
      <c r="C48" s="35" t="s">
        <v>79</v>
      </c>
      <c r="D48" s="35" t="s">
        <v>80</v>
      </c>
      <c r="E48" s="35"/>
      <c r="F48" s="35">
        <v>1959</v>
      </c>
      <c r="G48" s="35"/>
      <c r="H48" s="56" t="s">
        <v>81</v>
      </c>
      <c r="I48" s="56">
        <v>4</v>
      </c>
      <c r="J48" s="56">
        <v>4</v>
      </c>
      <c r="K48" s="57">
        <v>4072.5</v>
      </c>
      <c r="L48" s="58">
        <v>3705.3</v>
      </c>
      <c r="M48" s="59">
        <v>3137</v>
      </c>
      <c r="N48" s="57">
        <v>97</v>
      </c>
      <c r="O48" s="39">
        <f>'Разд 2'!C36</f>
        <v>22472496.102735002</v>
      </c>
      <c r="P48" s="38">
        <v>0</v>
      </c>
      <c r="Q48" s="38">
        <v>0</v>
      </c>
      <c r="R48" s="38">
        <v>0</v>
      </c>
      <c r="S48" s="36">
        <f t="shared" si="4"/>
        <v>22472496.102735002</v>
      </c>
      <c r="T48" s="38">
        <v>0</v>
      </c>
      <c r="U48" s="39">
        <f>S48/L48</f>
        <v>6064.9599500000004</v>
      </c>
      <c r="V48" s="39">
        <v>12634.74</v>
      </c>
      <c r="W48" s="76" t="s">
        <v>93</v>
      </c>
      <c r="X48" s="43" t="s">
        <v>93</v>
      </c>
      <c r="Y48" s="63"/>
      <c r="Z48" s="63"/>
      <c r="AA48" s="48"/>
      <c r="AB48" s="48"/>
      <c r="AC48" s="48"/>
      <c r="AD48" s="48"/>
    </row>
    <row r="49" spans="1:30" s="77" customFormat="1" ht="21.95" customHeight="1" x14ac:dyDescent="0.3">
      <c r="A49" s="33">
        <v>4</v>
      </c>
      <c r="B49" s="34" t="s">
        <v>46</v>
      </c>
      <c r="C49" s="35" t="s">
        <v>79</v>
      </c>
      <c r="D49" s="35" t="s">
        <v>80</v>
      </c>
      <c r="E49" s="35"/>
      <c r="F49" s="33">
        <v>1956</v>
      </c>
      <c r="G49" s="35">
        <v>2010</v>
      </c>
      <c r="H49" s="56" t="s">
        <v>81</v>
      </c>
      <c r="I49" s="56">
        <v>5</v>
      </c>
      <c r="J49" s="56">
        <v>4</v>
      </c>
      <c r="K49" s="57">
        <v>4460.45</v>
      </c>
      <c r="L49" s="58">
        <v>3708.94</v>
      </c>
      <c r="M49" s="59">
        <v>3338.6</v>
      </c>
      <c r="N49" s="60">
        <v>75</v>
      </c>
      <c r="O49" s="39">
        <f>'Разд 2'!C37</f>
        <v>12640009.289642001</v>
      </c>
      <c r="P49" s="38">
        <v>0</v>
      </c>
      <c r="Q49" s="38">
        <v>0</v>
      </c>
      <c r="R49" s="38">
        <v>0</v>
      </c>
      <c r="S49" s="36">
        <f t="shared" si="4"/>
        <v>12640009.289642001</v>
      </c>
      <c r="T49" s="38">
        <v>0</v>
      </c>
      <c r="U49" s="39">
        <f>S49/L49</f>
        <v>3407.9843000000001</v>
      </c>
      <c r="V49" s="39">
        <v>11371.98</v>
      </c>
      <c r="W49" s="76" t="s">
        <v>93</v>
      </c>
      <c r="X49" s="43" t="s">
        <v>93</v>
      </c>
      <c r="Y49" s="63"/>
      <c r="Z49" s="63"/>
      <c r="AA49" s="48"/>
      <c r="AB49" s="48"/>
      <c r="AC49" s="48"/>
      <c r="AD49" s="48"/>
    </row>
    <row r="50" spans="1:30" s="77" customFormat="1" ht="21.95" customHeight="1" x14ac:dyDescent="0.3">
      <c r="A50" s="33">
        <v>5</v>
      </c>
      <c r="B50" s="34" t="s">
        <v>32</v>
      </c>
      <c r="C50" s="35" t="s">
        <v>79</v>
      </c>
      <c r="D50" s="35" t="s">
        <v>80</v>
      </c>
      <c r="E50" s="35"/>
      <c r="F50" s="33">
        <v>1957</v>
      </c>
      <c r="G50" s="35"/>
      <c r="H50" s="56" t="s">
        <v>81</v>
      </c>
      <c r="I50" s="56">
        <v>4</v>
      </c>
      <c r="J50" s="56">
        <v>4</v>
      </c>
      <c r="K50" s="160">
        <v>3685</v>
      </c>
      <c r="L50" s="160">
        <v>3629</v>
      </c>
      <c r="M50" s="160">
        <v>2996.3</v>
      </c>
      <c r="N50" s="160">
        <v>84</v>
      </c>
      <c r="O50" s="39">
        <f>'Разд 2'!C38</f>
        <v>22009739.658550002</v>
      </c>
      <c r="P50" s="38"/>
      <c r="Q50" s="38"/>
      <c r="R50" s="38"/>
      <c r="S50" s="36">
        <f>O50</f>
        <v>22009739.658550002</v>
      </c>
      <c r="T50" s="38"/>
      <c r="U50" s="39">
        <f>S50/L50</f>
        <v>6064.9599500000004</v>
      </c>
      <c r="V50" s="39">
        <v>12634.74</v>
      </c>
      <c r="W50" s="76" t="s">
        <v>93</v>
      </c>
      <c r="X50" s="43" t="s">
        <v>93</v>
      </c>
      <c r="Y50" s="63"/>
      <c r="Z50" s="63"/>
      <c r="AA50" s="48"/>
      <c r="AB50" s="48"/>
      <c r="AC50" s="48"/>
      <c r="AD50" s="48"/>
    </row>
    <row r="51" spans="1:30" ht="21.95" customHeight="1" x14ac:dyDescent="0.35">
      <c r="A51" s="49"/>
      <c r="B51" s="50" t="s">
        <v>94</v>
      </c>
      <c r="C51" s="49"/>
      <c r="D51" s="49"/>
      <c r="E51" s="49"/>
      <c r="F51" s="49"/>
      <c r="G51" s="49"/>
      <c r="H51" s="49"/>
      <c r="I51" s="49"/>
      <c r="J51" s="49"/>
      <c r="K51" s="67">
        <f>SUM(K46:K49)</f>
        <v>14212.25</v>
      </c>
      <c r="L51" s="67">
        <f>SUM(L46:L49)</f>
        <v>12022.140000000001</v>
      </c>
      <c r="M51" s="67">
        <f>SUM(M46:M49)</f>
        <v>11083.5</v>
      </c>
      <c r="N51" s="67">
        <f>SUM(N46:N49)</f>
        <v>317</v>
      </c>
      <c r="O51" s="67">
        <f>'Разд 2'!C39</f>
        <v>67357880.247467011</v>
      </c>
      <c r="P51" s="67"/>
      <c r="Q51" s="67"/>
      <c r="R51" s="67"/>
      <c r="S51" s="67">
        <f t="shared" si="4"/>
        <v>67357880.247467011</v>
      </c>
      <c r="T51" s="67"/>
      <c r="U51" s="67">
        <f>SUM(U46:U50)</f>
        <v>19712.446946451862</v>
      </c>
      <c r="V51" s="67"/>
      <c r="W51" s="65"/>
      <c r="X51" s="65"/>
      <c r="Y51" s="78"/>
      <c r="Z51" s="78"/>
    </row>
    <row r="52" spans="1:30" ht="18.75" x14ac:dyDescent="0.3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79"/>
      <c r="Y52" s="63"/>
      <c r="Z52" s="80"/>
      <c r="AA52" s="80"/>
    </row>
    <row r="53" spans="1:30" ht="39.75" customHeight="1" x14ac:dyDescent="0.3">
      <c r="A53" s="81"/>
      <c r="B53" s="82"/>
      <c r="C53" s="82"/>
      <c r="D53" s="82"/>
      <c r="E53" s="82"/>
      <c r="F53" s="81"/>
      <c r="G53" s="81"/>
      <c r="H53" s="83"/>
      <c r="I53" s="81"/>
      <c r="J53" s="81"/>
      <c r="K53" s="84"/>
      <c r="L53" s="84"/>
      <c r="M53" s="85"/>
      <c r="N53" s="84"/>
      <c r="O53" s="86"/>
      <c r="P53" s="86"/>
      <c r="Q53" s="86"/>
      <c r="R53" s="86"/>
      <c r="S53" s="86"/>
      <c r="T53" s="80"/>
      <c r="U53" s="87"/>
      <c r="V53" s="86"/>
      <c r="W53" s="88"/>
      <c r="X53" s="88"/>
      <c r="Y53" s="63"/>
      <c r="Z53" s="80"/>
      <c r="AA53" s="80"/>
    </row>
    <row r="54" spans="1:30" s="48" customFormat="1" ht="18.75" x14ac:dyDescent="0.3">
      <c r="A54" s="81"/>
      <c r="B54" s="75"/>
      <c r="C54" s="89"/>
      <c r="D54" s="89"/>
      <c r="E54" s="75"/>
      <c r="F54" s="81"/>
      <c r="G54" s="81"/>
      <c r="H54" s="86"/>
      <c r="I54" s="81"/>
      <c r="J54" s="81"/>
      <c r="K54" s="90"/>
      <c r="L54" s="90"/>
      <c r="M54" s="90"/>
      <c r="N54" s="90"/>
      <c r="O54" s="91"/>
      <c r="P54" s="86"/>
      <c r="Q54" s="86"/>
      <c r="R54" s="86"/>
      <c r="S54" s="91"/>
      <c r="T54" s="80"/>
      <c r="U54" s="87"/>
      <c r="V54" s="86"/>
      <c r="W54" s="88"/>
      <c r="X54" s="88"/>
      <c r="Y54" s="63"/>
      <c r="Z54" s="80"/>
      <c r="AA54" s="80"/>
    </row>
    <row r="55" spans="1:30" s="48" customFormat="1" ht="18.75" x14ac:dyDescent="0.3">
      <c r="A55" s="81"/>
      <c r="B55" s="92"/>
      <c r="C55" s="89"/>
      <c r="D55" s="89"/>
      <c r="E55" s="92"/>
      <c r="F55" s="81"/>
      <c r="G55" s="81"/>
      <c r="H55" s="86"/>
      <c r="I55" s="81"/>
      <c r="J55" s="81"/>
      <c r="K55" s="81"/>
      <c r="L55" s="81"/>
      <c r="M55" s="81"/>
      <c r="N55" s="81"/>
      <c r="O55" s="91"/>
      <c r="P55" s="86"/>
      <c r="Q55" s="86"/>
      <c r="R55" s="86"/>
      <c r="S55" s="91"/>
      <c r="T55" s="80"/>
      <c r="U55" s="87"/>
      <c r="V55" s="86"/>
      <c r="W55" s="88"/>
      <c r="X55" s="88"/>
      <c r="Y55" s="63"/>
      <c r="Z55" s="80"/>
      <c r="AA55" s="80"/>
    </row>
    <row r="56" spans="1:30" s="48" customFormat="1" ht="18.75" x14ac:dyDescent="0.3">
      <c r="A56" s="81"/>
      <c r="B56" s="92"/>
      <c r="C56" s="89"/>
      <c r="D56" s="89"/>
      <c r="E56" s="92"/>
      <c r="F56" s="81"/>
      <c r="G56" s="81"/>
      <c r="H56" s="86"/>
      <c r="I56" s="81"/>
      <c r="J56" s="81"/>
      <c r="K56" s="93"/>
      <c r="L56" s="93"/>
      <c r="M56" s="93"/>
      <c r="N56" s="94"/>
      <c r="O56" s="95"/>
      <c r="P56" s="86"/>
      <c r="Q56" s="86"/>
      <c r="R56" s="86"/>
      <c r="S56" s="95"/>
      <c r="T56" s="80"/>
      <c r="U56" s="87"/>
      <c r="V56" s="86"/>
      <c r="W56" s="88"/>
      <c r="X56" s="88"/>
      <c r="Y56" s="63"/>
      <c r="Z56" s="80"/>
      <c r="AA56" s="80"/>
    </row>
    <row r="57" spans="1:30" s="48" customFormat="1" ht="18.75" x14ac:dyDescent="0.3">
      <c r="A57" s="81"/>
      <c r="B57" s="92"/>
      <c r="C57" s="89"/>
      <c r="D57" s="89"/>
      <c r="E57" s="92"/>
      <c r="F57" s="81"/>
      <c r="G57" s="81"/>
      <c r="H57" s="86"/>
      <c r="I57" s="81"/>
      <c r="J57" s="81"/>
      <c r="K57" s="86"/>
      <c r="L57" s="86"/>
      <c r="M57" s="86"/>
      <c r="N57" s="81"/>
      <c r="O57" s="91"/>
      <c r="P57" s="86"/>
      <c r="Q57" s="86"/>
      <c r="R57" s="86"/>
      <c r="S57" s="91"/>
      <c r="T57" s="80"/>
      <c r="U57" s="87"/>
      <c r="V57" s="86"/>
      <c r="W57" s="88"/>
      <c r="X57" s="88"/>
      <c r="Y57" s="63"/>
      <c r="Z57" s="80"/>
      <c r="AA57" s="80"/>
    </row>
    <row r="58" spans="1:30" s="48" customFormat="1" ht="18.75" x14ac:dyDescent="0.3">
      <c r="A58" s="81"/>
      <c r="B58" s="92"/>
      <c r="C58" s="89"/>
      <c r="D58" s="89"/>
      <c r="E58" s="92"/>
      <c r="F58" s="81"/>
      <c r="G58" s="81"/>
      <c r="H58" s="86"/>
      <c r="I58" s="81"/>
      <c r="J58" s="81"/>
      <c r="K58" s="96"/>
      <c r="L58" s="96"/>
      <c r="M58" s="96"/>
      <c r="N58" s="96"/>
      <c r="O58" s="91"/>
      <c r="P58" s="86"/>
      <c r="Q58" s="86"/>
      <c r="R58" s="86"/>
      <c r="S58" s="91"/>
      <c r="T58" s="80"/>
      <c r="U58" s="87"/>
      <c r="V58" s="86"/>
      <c r="W58" s="88"/>
      <c r="X58" s="88"/>
      <c r="Y58" s="63"/>
      <c r="Z58" s="80"/>
      <c r="AA58" s="80"/>
    </row>
    <row r="59" spans="1:30" ht="18.75" x14ac:dyDescent="0.3">
      <c r="A59" s="81"/>
      <c r="B59" s="92"/>
      <c r="C59" s="89"/>
      <c r="D59" s="89"/>
      <c r="E59" s="92"/>
      <c r="F59" s="81"/>
      <c r="G59" s="81"/>
      <c r="H59" s="86"/>
      <c r="I59" s="81"/>
      <c r="J59" s="81"/>
      <c r="K59" s="96"/>
      <c r="L59" s="96"/>
      <c r="M59" s="96"/>
      <c r="N59" s="96"/>
      <c r="O59" s="97"/>
      <c r="P59" s="86"/>
      <c r="Q59" s="86"/>
      <c r="R59" s="86"/>
      <c r="S59" s="95"/>
      <c r="T59" s="80"/>
      <c r="U59" s="87"/>
      <c r="V59" s="86"/>
      <c r="W59" s="88"/>
      <c r="X59" s="88"/>
      <c r="Y59" s="63"/>
      <c r="Z59" s="80"/>
      <c r="AA59" s="80"/>
    </row>
    <row r="60" spans="1:30" s="48" customFormat="1" ht="18.75" x14ac:dyDescent="0.3">
      <c r="A60" s="81"/>
      <c r="B60" s="92"/>
      <c r="C60" s="89"/>
      <c r="D60" s="89"/>
      <c r="E60" s="92"/>
      <c r="F60" s="81"/>
      <c r="G60" s="81"/>
      <c r="H60" s="86"/>
      <c r="I60" s="81"/>
      <c r="J60" s="81"/>
      <c r="K60" s="96"/>
      <c r="L60" s="96"/>
      <c r="M60" s="96"/>
      <c r="N60" s="96"/>
      <c r="O60" s="91"/>
      <c r="P60" s="86"/>
      <c r="Q60" s="86"/>
      <c r="R60" s="86"/>
      <c r="S60" s="91"/>
      <c r="T60" s="80"/>
      <c r="U60" s="87"/>
      <c r="V60" s="86"/>
      <c r="W60" s="88"/>
      <c r="X60" s="88"/>
      <c r="Y60" s="63"/>
      <c r="Z60" s="80"/>
      <c r="AA60" s="80"/>
    </row>
    <row r="61" spans="1:30" s="48" customFormat="1" ht="18.75" x14ac:dyDescent="0.3">
      <c r="A61" s="81"/>
      <c r="B61" s="92"/>
      <c r="C61" s="89"/>
      <c r="D61" s="89"/>
      <c r="E61" s="89"/>
      <c r="F61" s="81"/>
      <c r="G61" s="81"/>
      <c r="H61" s="86"/>
      <c r="I61" s="81"/>
      <c r="J61" s="81"/>
      <c r="K61" s="86"/>
      <c r="L61" s="86"/>
      <c r="M61" s="86"/>
      <c r="N61" s="81"/>
      <c r="O61" s="95"/>
      <c r="P61" s="86"/>
      <c r="Q61" s="86"/>
      <c r="R61" s="86"/>
      <c r="S61" s="95"/>
      <c r="T61" s="80"/>
      <c r="U61" s="87"/>
      <c r="V61" s="86"/>
      <c r="W61" s="88"/>
      <c r="X61" s="88"/>
      <c r="Y61" s="63"/>
      <c r="Z61" s="80"/>
      <c r="AA61" s="80"/>
    </row>
    <row r="62" spans="1:30" ht="19.5" x14ac:dyDescent="0.35">
      <c r="A62" s="171"/>
      <c r="B62" s="171"/>
      <c r="C62" s="98"/>
      <c r="D62" s="98"/>
      <c r="E62" s="98"/>
      <c r="F62" s="92"/>
      <c r="G62" s="92"/>
      <c r="H62" s="99"/>
      <c r="I62" s="99"/>
      <c r="J62" s="99"/>
      <c r="K62" s="100"/>
      <c r="L62" s="100"/>
      <c r="M62" s="100"/>
      <c r="N62" s="100"/>
      <c r="O62" s="101"/>
      <c r="P62" s="101"/>
      <c r="Q62" s="101"/>
      <c r="R62" s="101"/>
      <c r="S62" s="102"/>
      <c r="T62" s="80"/>
      <c r="U62" s="87"/>
      <c r="V62" s="81"/>
      <c r="W62" s="92"/>
      <c r="X62" s="92"/>
      <c r="Y62" s="63"/>
      <c r="Z62" s="80"/>
      <c r="AA62" s="80"/>
    </row>
    <row r="63" spans="1:30" ht="18.75" x14ac:dyDescent="0.3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80"/>
      <c r="Z63" s="80"/>
      <c r="AA63" s="80"/>
    </row>
    <row r="64" spans="1:30" s="48" customFormat="1" ht="18.75" x14ac:dyDescent="0.3">
      <c r="A64" s="81"/>
      <c r="B64" s="92"/>
      <c r="C64" s="89"/>
      <c r="D64" s="89"/>
      <c r="E64" s="89"/>
      <c r="F64" s="81"/>
      <c r="G64" s="81"/>
      <c r="H64" s="86"/>
      <c r="I64" s="81"/>
      <c r="J64" s="81"/>
      <c r="K64" s="81"/>
      <c r="L64" s="81"/>
      <c r="M64" s="81"/>
      <c r="N64" s="81"/>
      <c r="O64" s="91"/>
      <c r="P64" s="86"/>
      <c r="Q64" s="86"/>
      <c r="R64" s="86"/>
      <c r="S64" s="91"/>
      <c r="T64" s="80"/>
      <c r="U64" s="87"/>
      <c r="V64" s="87"/>
      <c r="W64" s="88"/>
      <c r="X64" s="88"/>
      <c r="Y64" s="63"/>
      <c r="Z64" s="63"/>
      <c r="AA64" s="80"/>
    </row>
    <row r="65" spans="1:27" ht="18.75" x14ac:dyDescent="0.3">
      <c r="A65" s="81"/>
      <c r="B65" s="92"/>
      <c r="C65" s="89"/>
      <c r="D65" s="89"/>
      <c r="E65" s="89"/>
      <c r="F65" s="81"/>
      <c r="G65" s="81"/>
      <c r="H65" s="86"/>
      <c r="I65" s="81"/>
      <c r="J65" s="81"/>
      <c r="K65" s="86"/>
      <c r="L65" s="86"/>
      <c r="M65" s="86"/>
      <c r="N65" s="103"/>
      <c r="O65" s="91"/>
      <c r="P65" s="86"/>
      <c r="Q65" s="86"/>
      <c r="R65" s="86"/>
      <c r="S65" s="86"/>
      <c r="T65" s="80"/>
      <c r="U65" s="87"/>
      <c r="V65" s="86"/>
      <c r="W65" s="88"/>
      <c r="X65" s="88"/>
      <c r="Y65" s="63"/>
      <c r="Z65" s="63"/>
      <c r="AA65" s="80"/>
    </row>
    <row r="66" spans="1:27" ht="18.75" x14ac:dyDescent="0.3">
      <c r="A66" s="81"/>
      <c r="B66" s="104"/>
      <c r="C66" s="89"/>
      <c r="D66" s="89"/>
      <c r="E66" s="89"/>
      <c r="F66" s="103"/>
      <c r="G66" s="105"/>
      <c r="H66" s="86"/>
      <c r="I66" s="103"/>
      <c r="J66" s="103"/>
      <c r="K66" s="106"/>
      <c r="L66" s="106"/>
      <c r="M66" s="106"/>
      <c r="N66" s="103"/>
      <c r="O66" s="86"/>
      <c r="P66" s="86"/>
      <c r="Q66" s="86"/>
      <c r="R66" s="86"/>
      <c r="S66" s="86"/>
      <c r="T66" s="80"/>
      <c r="U66" s="86"/>
      <c r="V66" s="86"/>
      <c r="W66" s="88"/>
      <c r="X66" s="81"/>
      <c r="Y66" s="63"/>
      <c r="Z66" s="63"/>
      <c r="AA66" s="80"/>
    </row>
    <row r="67" spans="1:27" ht="18.75" x14ac:dyDescent="0.3">
      <c r="A67" s="81"/>
      <c r="B67" s="107"/>
      <c r="C67" s="89"/>
      <c r="D67" s="89"/>
      <c r="E67" s="89"/>
      <c r="F67" s="103"/>
      <c r="G67" s="105"/>
      <c r="H67" s="86"/>
      <c r="I67" s="103"/>
      <c r="J67" s="103"/>
      <c r="K67" s="86"/>
      <c r="L67" s="86"/>
      <c r="M67" s="86"/>
      <c r="N67" s="103"/>
      <c r="O67" s="86"/>
      <c r="P67" s="86"/>
      <c r="Q67" s="86"/>
      <c r="R67" s="86"/>
      <c r="S67" s="86"/>
      <c r="T67" s="80"/>
      <c r="U67" s="86"/>
      <c r="V67" s="86"/>
      <c r="W67" s="88"/>
      <c r="X67" s="81"/>
      <c r="Y67" s="63"/>
      <c r="Z67" s="63"/>
      <c r="AA67" s="80"/>
    </row>
    <row r="68" spans="1:27" ht="18.75" x14ac:dyDescent="0.3">
      <c r="A68" s="81"/>
      <c r="B68" s="104"/>
      <c r="C68" s="89"/>
      <c r="D68" s="89"/>
      <c r="E68" s="89"/>
      <c r="F68" s="103"/>
      <c r="G68" s="105"/>
      <c r="H68" s="86"/>
      <c r="I68" s="103"/>
      <c r="J68" s="103"/>
      <c r="K68" s="86"/>
      <c r="L68" s="86"/>
      <c r="M68" s="86"/>
      <c r="N68" s="103"/>
      <c r="O68" s="86"/>
      <c r="P68" s="86"/>
      <c r="Q68" s="86"/>
      <c r="R68" s="86"/>
      <c r="S68" s="86"/>
      <c r="T68" s="80"/>
      <c r="U68" s="86"/>
      <c r="V68" s="86"/>
      <c r="W68" s="88"/>
      <c r="X68" s="81"/>
      <c r="Y68" s="63"/>
      <c r="Z68" s="63"/>
      <c r="AA68" s="80"/>
    </row>
    <row r="69" spans="1:27" ht="18.75" x14ac:dyDescent="0.3">
      <c r="A69" s="81"/>
      <c r="B69" s="92"/>
      <c r="C69" s="89"/>
      <c r="D69" s="89"/>
      <c r="E69" s="89"/>
      <c r="F69" s="81"/>
      <c r="G69" s="81"/>
      <c r="H69" s="86"/>
      <c r="I69" s="81"/>
      <c r="J69" s="81"/>
      <c r="K69" s="86"/>
      <c r="L69" s="86"/>
      <c r="M69" s="86"/>
      <c r="N69" s="81"/>
      <c r="O69" s="108"/>
      <c r="P69" s="86"/>
      <c r="Q69" s="86"/>
      <c r="R69" s="86"/>
      <c r="S69" s="108"/>
      <c r="T69" s="80"/>
      <c r="U69" s="87"/>
      <c r="V69" s="86"/>
      <c r="W69" s="88"/>
      <c r="X69" s="88"/>
      <c r="Y69" s="63"/>
      <c r="Z69" s="63"/>
      <c r="AA69" s="80"/>
    </row>
    <row r="70" spans="1:27" ht="18.75" x14ac:dyDescent="0.3">
      <c r="A70" s="81"/>
      <c r="B70" s="104"/>
      <c r="C70" s="89"/>
      <c r="D70" s="89"/>
      <c r="E70" s="89"/>
      <c r="F70" s="103"/>
      <c r="G70" s="105"/>
      <c r="H70" s="86"/>
      <c r="I70" s="103"/>
      <c r="J70" s="103"/>
      <c r="K70" s="86"/>
      <c r="L70" s="86"/>
      <c r="M70" s="86"/>
      <c r="N70" s="103"/>
      <c r="O70" s="86"/>
      <c r="P70" s="86"/>
      <c r="Q70" s="86"/>
      <c r="R70" s="86"/>
      <c r="S70" s="86"/>
      <c r="T70" s="80"/>
      <c r="U70" s="86"/>
      <c r="V70" s="86"/>
      <c r="W70" s="88"/>
      <c r="X70" s="81"/>
      <c r="Y70" s="63"/>
      <c r="Z70" s="63"/>
      <c r="AA70" s="80"/>
    </row>
    <row r="71" spans="1:27" ht="19.5" x14ac:dyDescent="0.35">
      <c r="A71" s="171"/>
      <c r="B71" s="171"/>
      <c r="C71" s="101"/>
      <c r="D71" s="101"/>
      <c r="E71" s="101"/>
      <c r="F71" s="92"/>
      <c r="G71" s="92"/>
      <c r="H71" s="99"/>
      <c r="I71" s="99"/>
      <c r="J71" s="99"/>
      <c r="K71" s="100"/>
      <c r="L71" s="100"/>
      <c r="M71" s="100"/>
      <c r="N71" s="100"/>
      <c r="O71" s="101"/>
      <c r="P71" s="101"/>
      <c r="Q71" s="101"/>
      <c r="R71" s="101"/>
      <c r="S71" s="101"/>
      <c r="T71" s="80"/>
      <c r="U71" s="87"/>
      <c r="V71" s="81"/>
      <c r="W71" s="92"/>
      <c r="X71" s="92"/>
      <c r="Y71" s="63"/>
      <c r="Z71" s="80"/>
      <c r="AA71" s="80"/>
    </row>
    <row r="72" spans="1:27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</row>
    <row r="73" spans="1:27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</row>
    <row r="74" spans="1:27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</row>
    <row r="75" spans="1:27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</row>
  </sheetData>
  <mergeCells count="37">
    <mergeCell ref="B12:W16"/>
    <mergeCell ref="V1:X1"/>
    <mergeCell ref="P2:R2"/>
    <mergeCell ref="T2:X2"/>
    <mergeCell ref="T3:W3"/>
    <mergeCell ref="P4:R4"/>
    <mergeCell ref="S4:W4"/>
    <mergeCell ref="O5:R5"/>
    <mergeCell ref="T5:W5"/>
    <mergeCell ref="S8:X8"/>
    <mergeCell ref="S9:X9"/>
    <mergeCell ref="S10:X10"/>
    <mergeCell ref="A17:B17"/>
    <mergeCell ref="F17:S17"/>
    <mergeCell ref="A18:A19"/>
    <mergeCell ref="B18:B19"/>
    <mergeCell ref="C18:C19"/>
    <mergeCell ref="D18:D19"/>
    <mergeCell ref="E18:E19"/>
    <mergeCell ref="F18:G18"/>
    <mergeCell ref="H18:H19"/>
    <mergeCell ref="I18:I19"/>
    <mergeCell ref="X18:X19"/>
    <mergeCell ref="A21:X21"/>
    <mergeCell ref="A34:X34"/>
    <mergeCell ref="A45:X45"/>
    <mergeCell ref="J18:J19"/>
    <mergeCell ref="K18:K19"/>
    <mergeCell ref="L18:M18"/>
    <mergeCell ref="N18:N19"/>
    <mergeCell ref="O18:T18"/>
    <mergeCell ref="U18:U19"/>
    <mergeCell ref="A52:W52"/>
    <mergeCell ref="A62:B62"/>
    <mergeCell ref="A71:B71"/>
    <mergeCell ref="V18:V19"/>
    <mergeCell ref="W18:W19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M45"/>
  <sheetViews>
    <sheetView topLeftCell="E1" zoomScale="40" zoomScaleNormal="40" workbookViewId="0">
      <selection activeCell="A2" sqref="A2:AC41"/>
    </sheetView>
  </sheetViews>
  <sheetFormatPr defaultRowHeight="26.25" x14ac:dyDescent="0.4"/>
  <cols>
    <col min="1" max="1" width="10.28515625" style="1" customWidth="1"/>
    <col min="2" max="2" width="50.28515625" style="1" customWidth="1"/>
    <col min="3" max="3" width="34.28515625" style="1" customWidth="1"/>
    <col min="4" max="4" width="34.5703125" style="1" bestFit="1" customWidth="1"/>
    <col min="5" max="7" width="32.42578125" style="1" bestFit="1" customWidth="1"/>
    <col min="8" max="8" width="35" style="1" customWidth="1"/>
    <col min="9" max="9" width="14.7109375" style="1" bestFit="1" customWidth="1"/>
    <col min="10" max="10" width="32.42578125" style="1" bestFit="1" customWidth="1"/>
    <col min="11" max="11" width="14.42578125" style="1" customWidth="1"/>
    <col min="12" max="12" width="15.140625" style="1" customWidth="1"/>
    <col min="13" max="13" width="14.7109375" style="1" customWidth="1"/>
    <col min="14" max="14" width="24.5703125" style="1" bestFit="1" customWidth="1"/>
    <col min="15" max="15" width="34.5703125" style="1" bestFit="1" customWidth="1"/>
    <col min="16" max="17" width="14.7109375" style="1" bestFit="1" customWidth="1"/>
    <col min="18" max="18" width="25.85546875" style="1" bestFit="1" customWidth="1"/>
    <col min="19" max="19" width="36.28515625" style="1" bestFit="1" customWidth="1"/>
    <col min="20" max="20" width="17.5703125" style="1" customWidth="1"/>
    <col min="21" max="21" width="32.42578125" style="1" bestFit="1" customWidth="1"/>
    <col min="22" max="22" width="34.7109375" style="1" customWidth="1"/>
    <col min="23" max="25" width="14.7109375" style="1" bestFit="1" customWidth="1"/>
    <col min="26" max="26" width="17" style="1" customWidth="1"/>
    <col min="27" max="27" width="17.28515625" style="1" customWidth="1"/>
    <col min="28" max="28" width="32.85546875" style="1" customWidth="1"/>
    <col min="29" max="29" width="30.28515625" style="1" customWidth="1"/>
    <col min="30" max="30" width="39.140625" style="1" customWidth="1"/>
    <col min="31" max="16384" width="9.140625" style="1"/>
  </cols>
  <sheetData>
    <row r="2" spans="1:143" x14ac:dyDescent="0.4">
      <c r="S2" s="218"/>
      <c r="T2" s="218"/>
      <c r="U2" s="218"/>
      <c r="V2" s="218"/>
      <c r="W2" s="218"/>
      <c r="X2" s="218"/>
      <c r="Y2" s="218"/>
      <c r="Z2" s="218"/>
      <c r="AA2" s="218"/>
      <c r="AB2" s="218"/>
    </row>
    <row r="3" spans="1:143" x14ac:dyDescent="0.4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  <c r="W3" s="220"/>
      <c r="X3" s="220"/>
      <c r="Y3" s="220"/>
      <c r="Z3" s="220"/>
      <c r="AA3" s="220"/>
      <c r="AB3" s="220"/>
    </row>
    <row r="4" spans="1:143" x14ac:dyDescent="0.4">
      <c r="A4" s="221" t="s">
        <v>1</v>
      </c>
      <c r="B4" s="221" t="s">
        <v>2</v>
      </c>
      <c r="C4" s="222" t="s">
        <v>3</v>
      </c>
      <c r="D4" s="225" t="s">
        <v>4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 t="s">
        <v>5</v>
      </c>
      <c r="W4" s="225"/>
      <c r="X4" s="225"/>
      <c r="Y4" s="225"/>
      <c r="Z4" s="225"/>
      <c r="AA4" s="225"/>
      <c r="AB4" s="225"/>
      <c r="AC4" s="225"/>
    </row>
    <row r="5" spans="1:143" x14ac:dyDescent="0.4">
      <c r="A5" s="221"/>
      <c r="B5" s="221"/>
      <c r="C5" s="223"/>
      <c r="D5" s="226" t="s">
        <v>6</v>
      </c>
      <c r="E5" s="227"/>
      <c r="F5" s="227"/>
      <c r="G5" s="227"/>
      <c r="H5" s="227"/>
      <c r="I5" s="227"/>
      <c r="J5" s="227"/>
      <c r="K5" s="228"/>
      <c r="L5" s="212" t="s">
        <v>7</v>
      </c>
      <c r="M5" s="213"/>
      <c r="N5" s="212" t="s">
        <v>8</v>
      </c>
      <c r="O5" s="213"/>
      <c r="P5" s="212" t="s">
        <v>9</v>
      </c>
      <c r="Q5" s="213"/>
      <c r="R5" s="212" t="s">
        <v>10</v>
      </c>
      <c r="S5" s="213"/>
      <c r="T5" s="212" t="s">
        <v>11</v>
      </c>
      <c r="U5" s="213"/>
      <c r="V5" s="203" t="s">
        <v>12</v>
      </c>
      <c r="W5" s="216" t="s">
        <v>13</v>
      </c>
      <c r="X5" s="217"/>
      <c r="Y5" s="216" t="s">
        <v>14</v>
      </c>
      <c r="Z5" s="217"/>
      <c r="AA5" s="203" t="s">
        <v>15</v>
      </c>
      <c r="AB5" s="203" t="s">
        <v>16</v>
      </c>
      <c r="AC5" s="205" t="s">
        <v>17</v>
      </c>
    </row>
    <row r="6" spans="1:143" ht="314.25" x14ac:dyDescent="0.4">
      <c r="A6" s="221"/>
      <c r="B6" s="221"/>
      <c r="C6" s="224"/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23</v>
      </c>
      <c r="J6" s="6" t="s">
        <v>24</v>
      </c>
      <c r="K6" s="6" t="s">
        <v>25</v>
      </c>
      <c r="L6" s="214"/>
      <c r="M6" s="215"/>
      <c r="N6" s="214"/>
      <c r="O6" s="215"/>
      <c r="P6" s="214"/>
      <c r="Q6" s="215"/>
      <c r="R6" s="214"/>
      <c r="S6" s="215"/>
      <c r="T6" s="214"/>
      <c r="U6" s="215"/>
      <c r="V6" s="204"/>
      <c r="W6" s="214"/>
      <c r="X6" s="215"/>
      <c r="Y6" s="214"/>
      <c r="Z6" s="215"/>
      <c r="AA6" s="204"/>
      <c r="AB6" s="204"/>
      <c r="AC6" s="205"/>
    </row>
    <row r="7" spans="1:143" x14ac:dyDescent="0.4">
      <c r="A7" s="221"/>
      <c r="B7" s="221"/>
      <c r="C7" s="7" t="s">
        <v>26</v>
      </c>
      <c r="D7" s="7" t="s">
        <v>26</v>
      </c>
      <c r="E7" s="7" t="s">
        <v>26</v>
      </c>
      <c r="F7" s="7" t="s">
        <v>26</v>
      </c>
      <c r="G7" s="7" t="s">
        <v>26</v>
      </c>
      <c r="H7" s="7" t="s">
        <v>26</v>
      </c>
      <c r="I7" s="7" t="s">
        <v>26</v>
      </c>
      <c r="J7" s="7" t="s">
        <v>26</v>
      </c>
      <c r="K7" s="7" t="s">
        <v>26</v>
      </c>
      <c r="L7" s="7" t="s">
        <v>27</v>
      </c>
      <c r="M7" s="7" t="s">
        <v>26</v>
      </c>
      <c r="N7" s="7" t="s">
        <v>28</v>
      </c>
      <c r="O7" s="7" t="s">
        <v>26</v>
      </c>
      <c r="P7" s="7" t="s">
        <v>28</v>
      </c>
      <c r="Q7" s="7" t="s">
        <v>26</v>
      </c>
      <c r="R7" s="7" t="s">
        <v>28</v>
      </c>
      <c r="S7" s="7" t="s">
        <v>26</v>
      </c>
      <c r="T7" s="7" t="s">
        <v>29</v>
      </c>
      <c r="U7" s="7" t="s">
        <v>26</v>
      </c>
      <c r="V7" s="7" t="s">
        <v>26</v>
      </c>
      <c r="W7" s="7" t="s">
        <v>28</v>
      </c>
      <c r="X7" s="7" t="s">
        <v>26</v>
      </c>
      <c r="Y7" s="7" t="s">
        <v>28</v>
      </c>
      <c r="Z7" s="7" t="s">
        <v>26</v>
      </c>
      <c r="AA7" s="7" t="s">
        <v>26</v>
      </c>
      <c r="AB7" s="7" t="s">
        <v>30</v>
      </c>
      <c r="AC7" s="8" t="s">
        <v>26</v>
      </c>
    </row>
    <row r="8" spans="1:143" x14ac:dyDescent="0.4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10">
        <v>29</v>
      </c>
    </row>
    <row r="9" spans="1:143" x14ac:dyDescent="0.4">
      <c r="A9" s="206">
        <v>2020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8"/>
    </row>
    <row r="10" spans="1:143" s="2" customFormat="1" x14ac:dyDescent="0.4">
      <c r="A10" s="134">
        <v>1</v>
      </c>
      <c r="B10" s="136" t="s">
        <v>31</v>
      </c>
      <c r="C10" s="11">
        <f>SUM(J10+V10+AB10+AC10)</f>
        <v>4303713.466</v>
      </c>
      <c r="D10" s="11">
        <f>E10+F10+G10+H10+I10+J10+K10</f>
        <v>3787647.7760000005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f>690.32*'Разд 1'!L22</f>
        <v>3787647.7760000005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35">
        <v>0</v>
      </c>
      <c r="S10" s="11">
        <v>0</v>
      </c>
      <c r="T10" s="11">
        <v>0</v>
      </c>
      <c r="U10" s="11">
        <v>0</v>
      </c>
      <c r="V10" s="11">
        <v>56814.71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437250.98</v>
      </c>
      <c r="AC10" s="11">
        <v>22000</v>
      </c>
      <c r="AD10" s="139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</row>
    <row r="11" spans="1:143" s="2" customFormat="1" x14ac:dyDescent="0.4">
      <c r="A11" s="134">
        <v>2</v>
      </c>
      <c r="B11" s="136" t="s">
        <v>32</v>
      </c>
      <c r="C11" s="11">
        <f>J11+V11+AB11+AC11</f>
        <v>2691594.8292</v>
      </c>
      <c r="D11" s="11">
        <f>J11</f>
        <v>2505171.2800000003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f>690.32*'Разд 1'!L23</f>
        <v>2505171.2800000003</v>
      </c>
      <c r="K11" s="11">
        <v>0</v>
      </c>
      <c r="L11" s="11">
        <v>0</v>
      </c>
      <c r="M11" s="11">
        <v>0</v>
      </c>
      <c r="N11" s="135"/>
      <c r="O11" s="3"/>
      <c r="P11" s="11">
        <v>0</v>
      </c>
      <c r="Q11" s="11">
        <v>0</v>
      </c>
      <c r="R11" s="135">
        <v>0</v>
      </c>
      <c r="S11" s="11">
        <v>0</v>
      </c>
      <c r="T11" s="11">
        <v>0</v>
      </c>
      <c r="U11" s="11">
        <v>0</v>
      </c>
      <c r="V11" s="11">
        <f>J11*1.5%</f>
        <v>37577.569200000005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126845.98</v>
      </c>
      <c r="AC11" s="11">
        <v>22000</v>
      </c>
      <c r="AD11" s="139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s="2" customFormat="1" x14ac:dyDescent="0.4">
      <c r="A12" s="134">
        <v>3</v>
      </c>
      <c r="B12" s="136" t="s">
        <v>33</v>
      </c>
      <c r="C12" s="11">
        <f>AB12+AC12</f>
        <v>175905.18</v>
      </c>
      <c r="D12" s="11">
        <f t="shared" ref="D12:D19" si="0">E12+F12+G12+H12+I12+J12+K12</f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35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153905.18</v>
      </c>
      <c r="AC12" s="11">
        <v>22000</v>
      </c>
      <c r="AD12" s="139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s="3" customFormat="1" x14ac:dyDescent="0.4">
      <c r="A13" s="134">
        <v>4</v>
      </c>
      <c r="B13" s="136" t="s">
        <v>34</v>
      </c>
      <c r="C13" s="11">
        <f>SUM(S13+V13)</f>
        <v>6791882.6154899998</v>
      </c>
      <c r="D13" s="11">
        <f>S13</f>
        <v>6691509.966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/>
      <c r="P13" s="11">
        <v>0</v>
      </c>
      <c r="Q13" s="11">
        <v>0</v>
      </c>
      <c r="R13" s="135">
        <v>0</v>
      </c>
      <c r="S13" s="11">
        <f>2295.78*'Разд 1'!L25</f>
        <v>6691509.966</v>
      </c>
      <c r="T13" s="11">
        <v>0</v>
      </c>
      <c r="U13" s="11">
        <v>0</v>
      </c>
      <c r="V13" s="11">
        <f>S13*1.5%</f>
        <v>100372.64949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</row>
    <row r="14" spans="1:143" s="2" customFormat="1" x14ac:dyDescent="0.4">
      <c r="A14" s="134">
        <v>5</v>
      </c>
      <c r="B14" s="136" t="s">
        <v>35</v>
      </c>
      <c r="C14" s="11">
        <f>AB14+AC14</f>
        <v>569303.53</v>
      </c>
      <c r="D14" s="11">
        <f t="shared" si="0"/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/>
      <c r="P14" s="11">
        <v>0</v>
      </c>
      <c r="Q14" s="11">
        <v>0</v>
      </c>
      <c r="R14" s="135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547303.53</v>
      </c>
      <c r="AC14" s="11">
        <v>22000</v>
      </c>
      <c r="AD14" s="139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s="2" customFormat="1" x14ac:dyDescent="0.4">
      <c r="A15" s="134">
        <v>6</v>
      </c>
      <c r="B15" s="136" t="s">
        <v>36</v>
      </c>
      <c r="C15" s="11">
        <f>SUM(AB15+AC15)</f>
        <v>189629.5</v>
      </c>
      <c r="D15" s="11">
        <f t="shared" si="0"/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/>
      <c r="P15" s="11">
        <v>0</v>
      </c>
      <c r="Q15" s="11">
        <v>0</v>
      </c>
      <c r="R15" s="135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167629.5</v>
      </c>
      <c r="AC15" s="11">
        <v>22000</v>
      </c>
      <c r="AD15" s="139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s="2" customFormat="1" x14ac:dyDescent="0.4">
      <c r="A16" s="134">
        <v>7</v>
      </c>
      <c r="B16" s="136" t="s">
        <v>37</v>
      </c>
      <c r="C16" s="11">
        <f>O16+V16</f>
        <v>19265951.777170002</v>
      </c>
      <c r="D16" s="11">
        <f>O16</f>
        <v>18981233.278000001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35"/>
      <c r="O16" s="11">
        <f>5975.33*'Разд 1'!L28</f>
        <v>18981233.278000001</v>
      </c>
      <c r="P16" s="11">
        <v>0</v>
      </c>
      <c r="Q16" s="11">
        <v>0</v>
      </c>
      <c r="R16" s="135">
        <v>0</v>
      </c>
      <c r="S16" s="11">
        <v>0</v>
      </c>
      <c r="T16" s="11">
        <v>0</v>
      </c>
      <c r="U16" s="11">
        <v>0</v>
      </c>
      <c r="V16" s="11">
        <f>O16*1.5%</f>
        <v>284718.49917000002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s="2" customFormat="1" x14ac:dyDescent="0.4">
      <c r="A17" s="134">
        <v>8</v>
      </c>
      <c r="B17" s="136" t="s">
        <v>38</v>
      </c>
      <c r="C17" s="11">
        <f>D17+V17</f>
        <v>20664349.586099997</v>
      </c>
      <c r="D17" s="11">
        <f>O17</f>
        <v>20358965.116099998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35"/>
      <c r="O17" s="11">
        <f>5975.33*'Разд 1'!L29</f>
        <v>20358965.116099998</v>
      </c>
      <c r="P17" s="11">
        <v>0</v>
      </c>
      <c r="Q17" s="11">
        <v>0</v>
      </c>
      <c r="R17" s="135">
        <v>0</v>
      </c>
      <c r="S17" s="11">
        <v>0</v>
      </c>
      <c r="T17" s="11">
        <v>0</v>
      </c>
      <c r="U17" s="11">
        <v>0</v>
      </c>
      <c r="V17" s="11">
        <v>305384.46999999997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s="2" customFormat="1" x14ac:dyDescent="0.4">
      <c r="A18" s="134">
        <v>9</v>
      </c>
      <c r="B18" s="136" t="s">
        <v>45</v>
      </c>
      <c r="C18" s="11">
        <f>O18+V18+AB18+AC18</f>
        <v>24966694.695899997</v>
      </c>
      <c r="D18" s="11">
        <f>O18</f>
        <v>24391297.059999999</v>
      </c>
      <c r="E18" s="11"/>
      <c r="F18" s="11"/>
      <c r="G18" s="11"/>
      <c r="H18" s="11"/>
      <c r="I18" s="11"/>
      <c r="J18" s="11"/>
      <c r="K18" s="11"/>
      <c r="L18" s="11"/>
      <c r="M18" s="11"/>
      <c r="N18" s="156">
        <v>2205</v>
      </c>
      <c r="O18" s="156">
        <f>5975.33*'Разд 1'!L30</f>
        <v>24391297.059999999</v>
      </c>
      <c r="P18" s="11"/>
      <c r="Q18" s="11"/>
      <c r="R18" s="135"/>
      <c r="S18" s="11"/>
      <c r="T18" s="11"/>
      <c r="U18" s="11"/>
      <c r="V18" s="11">
        <f>O18*1.5%</f>
        <v>365869.45589999994</v>
      </c>
      <c r="W18" s="11"/>
      <c r="X18" s="11"/>
      <c r="Y18" s="11"/>
      <c r="Z18" s="11"/>
      <c r="AA18" s="11"/>
      <c r="AB18" s="11">
        <v>187528.18</v>
      </c>
      <c r="AC18" s="11">
        <v>22000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s="2" customFormat="1" x14ac:dyDescent="0.4">
      <c r="A19" s="134">
        <v>10</v>
      </c>
      <c r="B19" s="136" t="s">
        <v>39</v>
      </c>
      <c r="C19" s="11">
        <f>AB19+AC19</f>
        <v>178926.91</v>
      </c>
      <c r="D19" s="11">
        <f t="shared" si="0"/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35"/>
      <c r="O19" s="11"/>
      <c r="P19" s="11">
        <v>0</v>
      </c>
      <c r="Q19" s="11">
        <v>0</v>
      </c>
      <c r="R19" s="135">
        <v>0</v>
      </c>
      <c r="S19" s="11">
        <v>0</v>
      </c>
      <c r="T19" s="11">
        <v>0</v>
      </c>
      <c r="U19" s="11">
        <v>0</v>
      </c>
      <c r="V19" s="11">
        <f t="shared" ref="V19" si="1">(U19+D19+M19+O19+Q19+S19)*1.5%</f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156926.91</v>
      </c>
      <c r="AC19" s="11">
        <v>22000</v>
      </c>
      <c r="AD19" s="139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s="2" customFormat="1" x14ac:dyDescent="0.4">
      <c r="A20" s="134">
        <v>11</v>
      </c>
      <c r="B20" s="136" t="s">
        <v>40</v>
      </c>
      <c r="C20" s="11">
        <f>S20+V20+AB20+AC20</f>
        <v>9172261.4079999998</v>
      </c>
      <c r="D20" s="11">
        <f>S20</f>
        <v>8910381.7679999992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35"/>
      <c r="O20" s="11"/>
      <c r="P20" s="11">
        <v>0</v>
      </c>
      <c r="Q20" s="11">
        <v>0</v>
      </c>
      <c r="R20" s="135">
        <v>0</v>
      </c>
      <c r="S20" s="11">
        <f>5798.01*'Разд 1'!L32</f>
        <v>8910381.7679999992</v>
      </c>
      <c r="T20" s="11">
        <v>0</v>
      </c>
      <c r="U20" s="11">
        <v>0</v>
      </c>
      <c r="V20" s="11">
        <v>133655.72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106223.92</v>
      </c>
      <c r="AC20" s="11">
        <v>22000</v>
      </c>
      <c r="AD20" s="139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</row>
    <row r="21" spans="1:143" x14ac:dyDescent="0.4">
      <c r="A21" s="144"/>
      <c r="B21" s="145" t="s">
        <v>41</v>
      </c>
      <c r="C21" s="146">
        <v>88970213.519999996</v>
      </c>
      <c r="D21" s="146">
        <v>85626206.260000005</v>
      </c>
      <c r="E21" s="146">
        <f t="shared" ref="E21:M21" si="2">SUM(E10:E20)</f>
        <v>0</v>
      </c>
      <c r="F21" s="146">
        <f t="shared" si="2"/>
        <v>0</v>
      </c>
      <c r="G21" s="146">
        <f t="shared" si="2"/>
        <v>0</v>
      </c>
      <c r="H21" s="146">
        <f t="shared" si="2"/>
        <v>0</v>
      </c>
      <c r="I21" s="146">
        <f t="shared" si="2"/>
        <v>0</v>
      </c>
      <c r="J21" s="146">
        <f t="shared" si="2"/>
        <v>6292819.0560000008</v>
      </c>
      <c r="K21" s="146">
        <f t="shared" si="2"/>
        <v>0</v>
      </c>
      <c r="L21" s="146">
        <f t="shared" si="2"/>
        <v>0</v>
      </c>
      <c r="M21" s="146">
        <f t="shared" si="2"/>
        <v>0</v>
      </c>
      <c r="N21" s="146"/>
      <c r="O21" s="146">
        <v>63731495.460000001</v>
      </c>
      <c r="P21" s="146">
        <f>SUM(P10:P20)</f>
        <v>0</v>
      </c>
      <c r="Q21" s="146">
        <f>SUM(Q10:Q20)</f>
        <v>0</v>
      </c>
      <c r="R21" s="146">
        <f>SUM(R10:R20)</f>
        <v>0</v>
      </c>
      <c r="S21" s="146">
        <v>15601891.74</v>
      </c>
      <c r="T21" s="146">
        <f>SUM(T10:T20)</f>
        <v>0</v>
      </c>
      <c r="U21" s="146">
        <f>SUM(U10:U20)</f>
        <v>0</v>
      </c>
      <c r="V21" s="146">
        <v>1284393.08</v>
      </c>
      <c r="W21" s="146">
        <f t="shared" ref="W21:AC21" si="3">SUM(W10:W20)</f>
        <v>0</v>
      </c>
      <c r="X21" s="146">
        <f t="shared" si="3"/>
        <v>0</v>
      </c>
      <c r="Y21" s="146">
        <f t="shared" si="3"/>
        <v>0</v>
      </c>
      <c r="Z21" s="146">
        <f t="shared" si="3"/>
        <v>0</v>
      </c>
      <c r="AA21" s="146">
        <f t="shared" si="3"/>
        <v>0</v>
      </c>
      <c r="AB21" s="146">
        <f t="shared" si="3"/>
        <v>1883614.1799999997</v>
      </c>
      <c r="AC21" s="146">
        <f t="shared" si="3"/>
        <v>176000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</row>
    <row r="22" spans="1:143" s="3" customFormat="1" x14ac:dyDescent="0.4">
      <c r="A22" s="209">
        <v>2021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10"/>
    </row>
    <row r="23" spans="1:143" s="2" customFormat="1" x14ac:dyDescent="0.4">
      <c r="A23" s="147">
        <v>1</v>
      </c>
      <c r="B23" s="136" t="s">
        <v>42</v>
      </c>
      <c r="C23" s="137">
        <f>AB23+AC23</f>
        <v>88087.54</v>
      </c>
      <c r="D23" s="137"/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/>
      <c r="O23" s="137"/>
      <c r="P23" s="137">
        <v>0</v>
      </c>
      <c r="Q23" s="137">
        <v>0</v>
      </c>
      <c r="R23" s="137">
        <v>0</v>
      </c>
      <c r="S23" s="11">
        <v>0</v>
      </c>
      <c r="T23" s="137">
        <v>0</v>
      </c>
      <c r="U23" s="148">
        <v>0</v>
      </c>
      <c r="V23" s="137"/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1">
        <v>66087.539999999994</v>
      </c>
      <c r="AC23" s="11">
        <v>22000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</row>
    <row r="24" spans="1:143" s="2" customFormat="1" x14ac:dyDescent="0.4">
      <c r="A24" s="147">
        <v>2</v>
      </c>
      <c r="B24" s="136" t="s">
        <v>43</v>
      </c>
      <c r="C24" s="137">
        <f>AB24+AC24</f>
        <v>137931.47999999998</v>
      </c>
      <c r="D24" s="137"/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/>
      <c r="O24" s="137"/>
      <c r="P24" s="137">
        <v>0</v>
      </c>
      <c r="Q24" s="137">
        <v>0</v>
      </c>
      <c r="R24" s="137">
        <v>0</v>
      </c>
      <c r="S24" s="11">
        <v>0</v>
      </c>
      <c r="T24" s="137">
        <v>0</v>
      </c>
      <c r="U24" s="148">
        <v>0</v>
      </c>
      <c r="V24" s="137"/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11">
        <v>115931.48</v>
      </c>
      <c r="AC24" s="11">
        <v>22000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</row>
    <row r="25" spans="1:143" s="2" customFormat="1" x14ac:dyDescent="0.4">
      <c r="A25" s="147">
        <v>3</v>
      </c>
      <c r="B25" s="136" t="s">
        <v>44</v>
      </c>
      <c r="C25" s="137">
        <f>AB25+AC25</f>
        <v>165833.4</v>
      </c>
      <c r="D25" s="137"/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/>
      <c r="O25" s="137"/>
      <c r="P25" s="137">
        <v>0</v>
      </c>
      <c r="Q25" s="137">
        <v>0</v>
      </c>
      <c r="R25" s="137">
        <v>0</v>
      </c>
      <c r="S25" s="11">
        <v>0</v>
      </c>
      <c r="T25" s="137">
        <v>0</v>
      </c>
      <c r="U25" s="148">
        <v>0</v>
      </c>
      <c r="V25" s="137"/>
      <c r="W25" s="137">
        <v>0</v>
      </c>
      <c r="X25" s="137">
        <v>0</v>
      </c>
      <c r="Y25" s="137">
        <v>0</v>
      </c>
      <c r="Z25" s="137">
        <v>0</v>
      </c>
      <c r="AA25" s="137">
        <v>0</v>
      </c>
      <c r="AB25" s="11">
        <v>143833.4</v>
      </c>
      <c r="AC25" s="11">
        <v>22000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</row>
    <row r="26" spans="1:143" s="2" customFormat="1" x14ac:dyDescent="0.4">
      <c r="A26" s="147">
        <v>4</v>
      </c>
      <c r="B26" s="149" t="s">
        <v>39</v>
      </c>
      <c r="C26" s="143">
        <f>S26+V26+AB26+AC26</f>
        <v>24536816.719349999</v>
      </c>
      <c r="D26" s="137">
        <f>S26</f>
        <v>23939983.289999999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/>
      <c r="O26" s="137"/>
      <c r="P26" s="137">
        <v>0</v>
      </c>
      <c r="Q26" s="137">
        <v>0</v>
      </c>
      <c r="R26" s="137">
        <v>0</v>
      </c>
      <c r="S26" s="11">
        <f>5798.01*'Разд 1'!L38</f>
        <v>23939983.289999999</v>
      </c>
      <c r="T26" s="137">
        <v>0</v>
      </c>
      <c r="U26" s="148">
        <v>0</v>
      </c>
      <c r="V26" s="137">
        <f>S26*1.5%</f>
        <v>359099.74935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137">
        <v>215733.68</v>
      </c>
      <c r="AC26" s="137">
        <v>22000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</row>
    <row r="27" spans="1:143" s="2" customFormat="1" x14ac:dyDescent="0.4">
      <c r="A27" s="147">
        <v>5</v>
      </c>
      <c r="B27" s="150" t="s">
        <v>46</v>
      </c>
      <c r="C27" s="143">
        <f>AB27+AC27</f>
        <v>172395.6</v>
      </c>
      <c r="D27" s="137"/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/>
      <c r="O27" s="137"/>
      <c r="P27" s="137">
        <v>0</v>
      </c>
      <c r="Q27" s="137">
        <v>0</v>
      </c>
      <c r="R27" s="137">
        <v>0</v>
      </c>
      <c r="S27" s="11">
        <v>0</v>
      </c>
      <c r="T27" s="137">
        <v>0</v>
      </c>
      <c r="U27" s="148">
        <v>0</v>
      </c>
      <c r="V27" s="137"/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1">
        <v>150395.6</v>
      </c>
      <c r="AC27" s="11">
        <v>22000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</row>
    <row r="28" spans="1:143" s="2" customFormat="1" x14ac:dyDescent="0.4">
      <c r="A28" s="147">
        <v>6</v>
      </c>
      <c r="B28" s="150" t="s">
        <v>33</v>
      </c>
      <c r="C28" s="143">
        <v>22002461.699999999</v>
      </c>
      <c r="D28" s="137">
        <f>O28</f>
        <v>21677302.174000002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/>
      <c r="O28" s="137">
        <f>5975.33*'Разд 1'!L40</f>
        <v>21677302.174000002</v>
      </c>
      <c r="P28" s="137">
        <v>0</v>
      </c>
      <c r="Q28" s="137">
        <v>0</v>
      </c>
      <c r="R28" s="137">
        <v>0</v>
      </c>
      <c r="S28" s="11">
        <v>0</v>
      </c>
      <c r="T28" s="137">
        <v>0</v>
      </c>
      <c r="U28" s="148">
        <v>0</v>
      </c>
      <c r="V28" s="137">
        <f>O28*1.5%</f>
        <v>325159.53261000005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137">
        <v>0</v>
      </c>
      <c r="AC28" s="137">
        <v>0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</row>
    <row r="29" spans="1:143" s="2" customFormat="1" x14ac:dyDescent="0.4">
      <c r="A29" s="147">
        <v>7</v>
      </c>
      <c r="B29" s="151" t="s">
        <v>108</v>
      </c>
      <c r="C29" s="143">
        <f>E29+F29+G29+H29+J29+U29+V29</f>
        <v>18310488.621005006</v>
      </c>
      <c r="D29" s="137">
        <f>E29+F29+G29+H29+J29+U29</f>
        <v>18039890.267000005</v>
      </c>
      <c r="E29" s="137">
        <f>408.91*'Разд 1'!L41</f>
        <v>1928951.1430000002</v>
      </c>
      <c r="F29" s="137">
        <f>413.53*'Разд 1'!L41</f>
        <v>1950745.0689999999</v>
      </c>
      <c r="G29" s="137">
        <f>755.23*'Разд 1'!L41</f>
        <v>3562646.4790000003</v>
      </c>
      <c r="H29" s="137">
        <f>(871.5*'Разд 1'!L41)+2501151.24</f>
        <v>6612278.1900000004</v>
      </c>
      <c r="I29" s="137">
        <v>0</v>
      </c>
      <c r="J29" s="137">
        <f>690.32*'Разд 1'!L41</f>
        <v>3256446.5360000003</v>
      </c>
      <c r="K29" s="137">
        <v>0</v>
      </c>
      <c r="L29" s="137">
        <v>0</v>
      </c>
      <c r="M29" s="137">
        <v>0</v>
      </c>
      <c r="N29" s="137"/>
      <c r="O29" s="137"/>
      <c r="P29" s="137">
        <v>0</v>
      </c>
      <c r="Q29" s="137">
        <v>0</v>
      </c>
      <c r="R29" s="137">
        <v>0</v>
      </c>
      <c r="S29" s="11">
        <v>0</v>
      </c>
      <c r="T29" s="137">
        <v>0</v>
      </c>
      <c r="U29" s="148">
        <f>154.5*'Разд 1'!L41</f>
        <v>728822.85</v>
      </c>
      <c r="V29" s="137">
        <f>D29*1.5%</f>
        <v>270598.35400500009</v>
      </c>
      <c r="W29" s="137">
        <v>0</v>
      </c>
      <c r="X29" s="137">
        <v>0</v>
      </c>
      <c r="Y29" s="137">
        <v>0</v>
      </c>
      <c r="Z29" s="137">
        <v>0</v>
      </c>
      <c r="AA29" s="137">
        <v>0</v>
      </c>
      <c r="AB29" s="137">
        <v>0</v>
      </c>
      <c r="AC29" s="137">
        <v>0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</row>
    <row r="30" spans="1:143" s="2" customFormat="1" x14ac:dyDescent="0.4">
      <c r="A30" s="147">
        <v>8</v>
      </c>
      <c r="B30" s="152" t="s">
        <v>47</v>
      </c>
      <c r="C30" s="143">
        <f t="shared" ref="C30" si="4">D30+M30+O30+Q30+S30+U30+V30+X30+Z30+AA30+AB30+AC30</f>
        <v>22669511.002</v>
      </c>
      <c r="D30" s="137">
        <f>G30+H30</f>
        <v>22334493.592</v>
      </c>
      <c r="E30" s="137">
        <v>0</v>
      </c>
      <c r="F30" s="137">
        <v>0</v>
      </c>
      <c r="G30" s="137">
        <f>467.73*'[1]раздел 1'!L43</f>
        <v>2566340.9640000002</v>
      </c>
      <c r="H30" s="137">
        <f>(2235.31*'[1]раздел 1'!L43)+(2501151.24*3)</f>
        <v>19768152.627999999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/>
      <c r="O30" s="137"/>
      <c r="P30" s="137">
        <v>0</v>
      </c>
      <c r="Q30" s="137">
        <v>0</v>
      </c>
      <c r="R30" s="137">
        <v>0</v>
      </c>
      <c r="S30" s="11">
        <v>0</v>
      </c>
      <c r="T30" s="137">
        <v>0</v>
      </c>
      <c r="U30" s="148">
        <v>0</v>
      </c>
      <c r="V30" s="137">
        <v>335017.40999999997</v>
      </c>
      <c r="W30" s="137">
        <v>0</v>
      </c>
      <c r="X30" s="137">
        <v>0</v>
      </c>
      <c r="Y30" s="137">
        <v>0</v>
      </c>
      <c r="Z30" s="137">
        <v>0</v>
      </c>
      <c r="AA30" s="137">
        <v>0</v>
      </c>
      <c r="AB30" s="137">
        <v>0</v>
      </c>
      <c r="AC30" s="137">
        <v>0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</row>
    <row r="31" spans="1:143" s="2" customFormat="1" x14ac:dyDescent="0.4">
      <c r="A31" s="147">
        <v>9</v>
      </c>
      <c r="B31" s="152" t="s">
        <v>109</v>
      </c>
      <c r="C31" s="143">
        <f>U31+V31</f>
        <v>549755.10975000006</v>
      </c>
      <c r="D31" s="137">
        <f>U31</f>
        <v>541630.65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/>
      <c r="O31" s="137"/>
      <c r="P31" s="137">
        <v>0</v>
      </c>
      <c r="Q31" s="137">
        <v>0</v>
      </c>
      <c r="R31" s="137">
        <v>0</v>
      </c>
      <c r="S31" s="11">
        <v>0</v>
      </c>
      <c r="T31" s="137">
        <v>0</v>
      </c>
      <c r="U31" s="148">
        <f>154.5*'[1]раздел 1'!L44</f>
        <v>541630.65</v>
      </c>
      <c r="V31" s="137">
        <f>U31*1.5%</f>
        <v>8124.45975</v>
      </c>
      <c r="W31" s="137">
        <v>0</v>
      </c>
      <c r="X31" s="137">
        <v>0</v>
      </c>
      <c r="Y31" s="137">
        <v>0</v>
      </c>
      <c r="Z31" s="137">
        <v>0</v>
      </c>
      <c r="AA31" s="137">
        <v>0</v>
      </c>
      <c r="AB31" s="137">
        <v>0</v>
      </c>
      <c r="AC31" s="137">
        <v>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</row>
    <row r="32" spans="1:143" s="4" customFormat="1" x14ac:dyDescent="0.4">
      <c r="A32" s="144"/>
      <c r="B32" s="153" t="s">
        <v>48</v>
      </c>
      <c r="C32" s="154">
        <f>SUM(C23:C31)</f>
        <v>88633281.172104999</v>
      </c>
      <c r="D32" s="154">
        <f>SUM(D23:D31)</f>
        <v>86533299.97300002</v>
      </c>
      <c r="E32" s="154">
        <f t="shared" ref="E32:AC32" si="5">SUM(E23:E31)</f>
        <v>1928951.1430000002</v>
      </c>
      <c r="F32" s="154">
        <f t="shared" si="5"/>
        <v>1950745.0689999999</v>
      </c>
      <c r="G32" s="154">
        <f t="shared" si="5"/>
        <v>6128987.443</v>
      </c>
      <c r="H32" s="154">
        <f t="shared" si="5"/>
        <v>26380430.818</v>
      </c>
      <c r="I32" s="154">
        <f t="shared" si="5"/>
        <v>0</v>
      </c>
      <c r="J32" s="154">
        <f t="shared" si="5"/>
        <v>3256446.5360000003</v>
      </c>
      <c r="K32" s="154">
        <f t="shared" si="5"/>
        <v>0</v>
      </c>
      <c r="L32" s="154">
        <f t="shared" si="5"/>
        <v>0</v>
      </c>
      <c r="M32" s="154">
        <f t="shared" si="5"/>
        <v>0</v>
      </c>
      <c r="N32" s="154">
        <f t="shared" si="5"/>
        <v>0</v>
      </c>
      <c r="O32" s="154">
        <f t="shared" si="5"/>
        <v>21677302.174000002</v>
      </c>
      <c r="P32" s="154">
        <f t="shared" si="5"/>
        <v>0</v>
      </c>
      <c r="Q32" s="154">
        <f t="shared" si="5"/>
        <v>0</v>
      </c>
      <c r="R32" s="154">
        <f t="shared" si="5"/>
        <v>0</v>
      </c>
      <c r="S32" s="154">
        <f t="shared" si="5"/>
        <v>23939983.289999999</v>
      </c>
      <c r="T32" s="154">
        <f t="shared" si="5"/>
        <v>0</v>
      </c>
      <c r="U32" s="154">
        <f t="shared" si="5"/>
        <v>1270453.5</v>
      </c>
      <c r="V32" s="154">
        <v>1297999.5</v>
      </c>
      <c r="W32" s="154">
        <f t="shared" si="5"/>
        <v>0</v>
      </c>
      <c r="X32" s="154">
        <f t="shared" si="5"/>
        <v>0</v>
      </c>
      <c r="Y32" s="154">
        <f t="shared" si="5"/>
        <v>0</v>
      </c>
      <c r="Z32" s="154">
        <f t="shared" si="5"/>
        <v>0</v>
      </c>
      <c r="AA32" s="154">
        <f t="shared" si="5"/>
        <v>0</v>
      </c>
      <c r="AB32" s="154">
        <f t="shared" si="5"/>
        <v>691981.7</v>
      </c>
      <c r="AC32" s="154">
        <f t="shared" si="5"/>
        <v>110000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143" x14ac:dyDescent="0.4">
      <c r="A33" s="211">
        <v>2022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10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43" s="2" customFormat="1" x14ac:dyDescent="0.4">
      <c r="A34" s="134">
        <v>1</v>
      </c>
      <c r="B34" s="136" t="s">
        <v>42</v>
      </c>
      <c r="C34" s="137">
        <v>1586852.64</v>
      </c>
      <c r="D34" s="148">
        <f>E34+F34+G34+H34+I34+J34+K34</f>
        <v>1563401.6229999999</v>
      </c>
      <c r="E34" s="148">
        <v>0</v>
      </c>
      <c r="F34" s="148">
        <v>0</v>
      </c>
      <c r="G34" s="148">
        <f>755.23*'[1]раздел 1'!L47</f>
        <v>1563401.6229999999</v>
      </c>
      <c r="H34" s="148">
        <v>0</v>
      </c>
      <c r="I34" s="148">
        <v>0</v>
      </c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0</v>
      </c>
      <c r="S34" s="148">
        <v>0</v>
      </c>
      <c r="T34" s="148">
        <v>0</v>
      </c>
      <c r="U34" s="148">
        <v>0</v>
      </c>
      <c r="V34" s="148">
        <f>G34*1.5%</f>
        <v>23451.024344999998</v>
      </c>
      <c r="W34" s="148">
        <v>0</v>
      </c>
      <c r="X34" s="148">
        <v>0</v>
      </c>
      <c r="Y34" s="148">
        <v>0</v>
      </c>
      <c r="Z34" s="148">
        <v>0</v>
      </c>
      <c r="AA34" s="148">
        <v>0</v>
      </c>
      <c r="AB34" s="148">
        <v>0</v>
      </c>
      <c r="AC34" s="148">
        <v>0</v>
      </c>
      <c r="AD34" s="140"/>
      <c r="AE34" s="140"/>
      <c r="AF34" s="140"/>
      <c r="AG34" s="141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</row>
    <row r="35" spans="1:143" s="2" customFormat="1" x14ac:dyDescent="0.4">
      <c r="A35" s="134">
        <v>2</v>
      </c>
      <c r="B35" s="136" t="s">
        <v>43</v>
      </c>
      <c r="C35" s="137">
        <f>D35+V35</f>
        <v>8648782.5565400012</v>
      </c>
      <c r="D35" s="155">
        <f>O35</f>
        <v>8520968.0360000003</v>
      </c>
      <c r="E35" s="155">
        <v>0</v>
      </c>
      <c r="F35" s="148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882</v>
      </c>
      <c r="O35" s="155">
        <f>3357.62*'Разд 1'!L36</f>
        <v>8520968.0360000003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f>O35*1.5%</f>
        <v>127814.52054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40"/>
      <c r="AE35" s="140"/>
      <c r="AF35" s="140"/>
      <c r="AG35" s="141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</row>
    <row r="36" spans="1:143" s="12" customFormat="1" x14ac:dyDescent="0.4">
      <c r="A36" s="134">
        <v>3</v>
      </c>
      <c r="B36" s="136" t="s">
        <v>44</v>
      </c>
      <c r="C36" s="137">
        <f>O36+V36</f>
        <v>22472496.102735002</v>
      </c>
      <c r="D36" s="148">
        <f>O36</f>
        <v>22140390.249000002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0</v>
      </c>
      <c r="M36" s="148">
        <v>0</v>
      </c>
      <c r="N36" s="148">
        <v>1444</v>
      </c>
      <c r="O36" s="148">
        <f>5975.33*'Разд 1'!L37</f>
        <v>22140390.249000002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8">
        <f>O36*1.5%</f>
        <v>332105.85373500001</v>
      </c>
      <c r="W36" s="148">
        <v>0</v>
      </c>
      <c r="X36" s="148">
        <v>0</v>
      </c>
      <c r="Y36" s="148">
        <v>0</v>
      </c>
      <c r="Z36" s="148">
        <v>0</v>
      </c>
      <c r="AA36" s="148">
        <v>0</v>
      </c>
      <c r="AB36" s="148">
        <v>0</v>
      </c>
      <c r="AC36" s="148">
        <v>0</v>
      </c>
      <c r="AD36" s="140"/>
      <c r="AE36" s="140"/>
      <c r="AF36" s="140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</row>
    <row r="37" spans="1:143" s="2" customFormat="1" x14ac:dyDescent="0.4">
      <c r="A37" s="134">
        <v>4</v>
      </c>
      <c r="B37" s="149" t="s">
        <v>46</v>
      </c>
      <c r="C37" s="137">
        <f>O37+V37</f>
        <v>12640009.289642001</v>
      </c>
      <c r="D37" s="148">
        <f>O37</f>
        <v>12453211.1228</v>
      </c>
      <c r="E37" s="148">
        <v>0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1353</v>
      </c>
      <c r="O37" s="148">
        <f>3357.62*'Разд 1'!L39</f>
        <v>12453211.1228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0</v>
      </c>
      <c r="V37" s="148">
        <f>O37*1.5%</f>
        <v>186798.16684200001</v>
      </c>
      <c r="W37" s="148">
        <v>0</v>
      </c>
      <c r="X37" s="148">
        <v>0</v>
      </c>
      <c r="Y37" s="148">
        <v>0</v>
      </c>
      <c r="Z37" s="148">
        <v>0</v>
      </c>
      <c r="AA37" s="148">
        <v>0</v>
      </c>
      <c r="AB37" s="148">
        <v>0</v>
      </c>
      <c r="AC37" s="148">
        <v>0</v>
      </c>
      <c r="AD37" s="140"/>
      <c r="AE37" s="140"/>
      <c r="AF37" s="140"/>
      <c r="AG37" s="141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43" s="2" customFormat="1" x14ac:dyDescent="0.4">
      <c r="A38" s="134">
        <v>5</v>
      </c>
      <c r="B38" s="149" t="s">
        <v>111</v>
      </c>
      <c r="C38" s="137">
        <f>O38+V38</f>
        <v>22009739.658550002</v>
      </c>
      <c r="D38" s="148">
        <f>O38</f>
        <v>21684472.57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3">
        <f>5975.33*'Разд 1'!L23</f>
        <v>21684472.57</v>
      </c>
      <c r="P38" s="148"/>
      <c r="Q38" s="148"/>
      <c r="R38" s="148"/>
      <c r="S38" s="148"/>
      <c r="T38" s="148"/>
      <c r="U38" s="148"/>
      <c r="V38" s="148">
        <f>O38*1.5%</f>
        <v>325267.08854999999</v>
      </c>
      <c r="W38" s="148"/>
      <c r="X38" s="148"/>
      <c r="Y38" s="148"/>
      <c r="Z38" s="148"/>
      <c r="AA38" s="148"/>
      <c r="AB38" s="148"/>
      <c r="AC38" s="148"/>
      <c r="AD38" s="140"/>
      <c r="AE38" s="140"/>
      <c r="AF38" s="140"/>
      <c r="AG38" s="141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 x14ac:dyDescent="0.4">
      <c r="A39" s="134"/>
      <c r="B39" s="144" t="s">
        <v>110</v>
      </c>
      <c r="C39" s="154">
        <f>SUM(C34:C38)</f>
        <v>67357880.247467011</v>
      </c>
      <c r="D39" s="154">
        <f>SUM(D34:D38)</f>
        <v>66362443.6008</v>
      </c>
      <c r="E39" s="154">
        <f t="shared" ref="E39:AC39" si="6">SUM(E34:E37)</f>
        <v>0</v>
      </c>
      <c r="F39" s="154">
        <f t="shared" si="6"/>
        <v>0</v>
      </c>
      <c r="G39" s="154">
        <f>SUM(G34:G38)</f>
        <v>1563401.6229999999</v>
      </c>
      <c r="H39" s="154">
        <f t="shared" si="6"/>
        <v>0</v>
      </c>
      <c r="I39" s="154">
        <f t="shared" si="6"/>
        <v>0</v>
      </c>
      <c r="J39" s="154">
        <f t="shared" si="6"/>
        <v>0</v>
      </c>
      <c r="K39" s="154">
        <f t="shared" si="6"/>
        <v>0</v>
      </c>
      <c r="L39" s="154">
        <f t="shared" si="6"/>
        <v>0</v>
      </c>
      <c r="M39" s="154">
        <f t="shared" si="6"/>
        <v>0</v>
      </c>
      <c r="N39" s="154">
        <f>SUM(N34:N38)</f>
        <v>3679</v>
      </c>
      <c r="O39" s="154">
        <f>SUM(O34:O38)</f>
        <v>64799041.977800004</v>
      </c>
      <c r="P39" s="154">
        <f t="shared" si="6"/>
        <v>0</v>
      </c>
      <c r="Q39" s="154">
        <f t="shared" si="6"/>
        <v>0</v>
      </c>
      <c r="R39" s="154">
        <f t="shared" si="6"/>
        <v>0</v>
      </c>
      <c r="S39" s="154">
        <f t="shared" si="6"/>
        <v>0</v>
      </c>
      <c r="T39" s="154">
        <f t="shared" si="6"/>
        <v>0</v>
      </c>
      <c r="U39" s="154">
        <f t="shared" si="6"/>
        <v>0</v>
      </c>
      <c r="V39" s="154">
        <f>SUM(V34:V38)</f>
        <v>995436.65401199996</v>
      </c>
      <c r="W39" s="154">
        <f t="shared" si="6"/>
        <v>0</v>
      </c>
      <c r="X39" s="154">
        <f t="shared" si="6"/>
        <v>0</v>
      </c>
      <c r="Y39" s="154">
        <f t="shared" si="6"/>
        <v>0</v>
      </c>
      <c r="Z39" s="154">
        <f t="shared" si="6"/>
        <v>0</v>
      </c>
      <c r="AA39" s="154">
        <f t="shared" si="6"/>
        <v>0</v>
      </c>
      <c r="AB39" s="154">
        <f t="shared" si="6"/>
        <v>0</v>
      </c>
      <c r="AC39" s="154">
        <f t="shared" si="6"/>
        <v>0</v>
      </c>
    </row>
    <row r="40" spans="1:143" x14ac:dyDescent="0.4">
      <c r="A40" s="3"/>
      <c r="B40" s="201" t="s">
        <v>49</v>
      </c>
      <c r="C40" s="201"/>
      <c r="D40" s="201"/>
      <c r="E40" s="201"/>
      <c r="F40" s="201"/>
      <c r="G40" s="201"/>
      <c r="H40" s="201"/>
      <c r="I40" s="201"/>
      <c r="J40" s="20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143" x14ac:dyDescent="0.4">
      <c r="B41" s="202" t="s">
        <v>50</v>
      </c>
      <c r="C41" s="202"/>
      <c r="D41" s="202"/>
      <c r="E41" s="202"/>
      <c r="F41" s="202"/>
      <c r="G41" s="202"/>
      <c r="H41" s="202"/>
      <c r="I41" s="202"/>
      <c r="J41" s="202"/>
    </row>
    <row r="43" spans="1:143" x14ac:dyDescent="0.4">
      <c r="C43" s="13"/>
    </row>
    <row r="44" spans="1:143" x14ac:dyDescent="0.4">
      <c r="C44" s="138"/>
    </row>
    <row r="45" spans="1:143" x14ac:dyDescent="0.4">
      <c r="C45" s="159"/>
    </row>
  </sheetData>
  <mergeCells count="24">
    <mergeCell ref="S2:AB2"/>
    <mergeCell ref="A3:AB3"/>
    <mergeCell ref="A4:A7"/>
    <mergeCell ref="B4:B7"/>
    <mergeCell ref="C4:C6"/>
    <mergeCell ref="D4:U4"/>
    <mergeCell ref="V4:AC4"/>
    <mergeCell ref="D5:K5"/>
    <mergeCell ref="L5:M6"/>
    <mergeCell ref="N5:O6"/>
    <mergeCell ref="B40:J40"/>
    <mergeCell ref="B41:J41"/>
    <mergeCell ref="AA5:AA6"/>
    <mergeCell ref="AB5:AB6"/>
    <mergeCell ref="AC5:AC6"/>
    <mergeCell ref="A9:AC9"/>
    <mergeCell ref="A22:AC22"/>
    <mergeCell ref="A33:AC33"/>
    <mergeCell ref="P5:Q6"/>
    <mergeCell ref="R5:S6"/>
    <mergeCell ref="T5:U6"/>
    <mergeCell ref="V5:V6"/>
    <mergeCell ref="W5:X6"/>
    <mergeCell ref="Y5:Z6"/>
  </mergeCells>
  <pageMargins left="0.23622047244094491" right="0.23622047244094491" top="0.74803149606299213" bottom="0.74803149606299213" header="0.31496062992125984" footer="0.31496062992125984"/>
  <pageSetup paperSize="9" scale="1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E1" workbookViewId="0">
      <selection activeCell="A2" sqref="A2:B2"/>
    </sheetView>
  </sheetViews>
  <sheetFormatPr defaultRowHeight="15" x14ac:dyDescent="0.25"/>
  <cols>
    <col min="1" max="1" width="9.140625" style="14"/>
    <col min="2" max="2" width="24.85546875" style="14" customWidth="1"/>
    <col min="3" max="3" width="19.140625" style="14" customWidth="1"/>
    <col min="4" max="4" width="20" style="14" customWidth="1"/>
    <col min="5" max="5" width="16.42578125" style="14" customWidth="1"/>
    <col min="6" max="6" width="13" style="14" customWidth="1"/>
    <col min="7" max="7" width="12.7109375" style="14" customWidth="1"/>
    <col min="8" max="8" width="19.5703125" style="14" bestFit="1" customWidth="1"/>
    <col min="9" max="9" width="19.42578125" style="14" bestFit="1" customWidth="1"/>
    <col min="10" max="10" width="15.42578125" style="14" bestFit="1" customWidth="1"/>
    <col min="11" max="11" width="20.5703125" style="14" customWidth="1"/>
    <col min="12" max="12" width="14.28515625" style="14" customWidth="1"/>
    <col min="13" max="14" width="21" style="14" customWidth="1"/>
    <col min="15" max="15" width="9.140625" style="14"/>
    <col min="16" max="16" width="13.5703125" style="14" bestFit="1" customWidth="1"/>
    <col min="17" max="17" width="9.140625" style="14"/>
    <col min="18" max="18" width="12.85546875" style="14" customWidth="1"/>
    <col min="19" max="16384" width="9.140625" style="14"/>
  </cols>
  <sheetData>
    <row r="1" spans="1:17" x14ac:dyDescent="0.25">
      <c r="G1" s="22"/>
    </row>
    <row r="2" spans="1:17" ht="18.75" x14ac:dyDescent="0.3">
      <c r="A2" s="197"/>
      <c r="B2" s="197"/>
      <c r="C2" s="197" t="s">
        <v>95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7" ht="18.75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7" ht="56.25" x14ac:dyDescent="0.3">
      <c r="A4" s="190" t="s">
        <v>54</v>
      </c>
      <c r="B4" s="190" t="s">
        <v>96</v>
      </c>
      <c r="C4" s="109" t="s">
        <v>97</v>
      </c>
      <c r="D4" s="110" t="s">
        <v>98</v>
      </c>
      <c r="E4" s="239" t="s">
        <v>99</v>
      </c>
      <c r="F4" s="239"/>
      <c r="G4" s="239"/>
      <c r="H4" s="239"/>
      <c r="I4" s="239"/>
      <c r="J4" s="239" t="s">
        <v>65</v>
      </c>
      <c r="K4" s="239"/>
      <c r="L4" s="239"/>
      <c r="M4" s="239"/>
      <c r="N4" s="239"/>
      <c r="O4" s="15"/>
    </row>
    <row r="5" spans="1:17" ht="18.75" x14ac:dyDescent="0.3">
      <c r="A5" s="238"/>
      <c r="B5" s="238"/>
      <c r="C5" s="111" t="s">
        <v>100</v>
      </c>
      <c r="D5" s="111" t="s">
        <v>101</v>
      </c>
      <c r="E5" s="111" t="s">
        <v>102</v>
      </c>
      <c r="F5" s="111" t="s">
        <v>103</v>
      </c>
      <c r="G5" s="111" t="s">
        <v>104</v>
      </c>
      <c r="H5" s="111" t="s">
        <v>105</v>
      </c>
      <c r="I5" s="111" t="s">
        <v>106</v>
      </c>
      <c r="J5" s="111" t="s">
        <v>102</v>
      </c>
      <c r="K5" s="111" t="s">
        <v>103</v>
      </c>
      <c r="L5" s="111" t="s">
        <v>104</v>
      </c>
      <c r="M5" s="111" t="s">
        <v>105</v>
      </c>
      <c r="N5" s="111" t="s">
        <v>106</v>
      </c>
      <c r="O5" s="15"/>
    </row>
    <row r="6" spans="1:17" ht="18.75" x14ac:dyDescent="0.3">
      <c r="A6" s="175">
        <v>2020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15"/>
    </row>
    <row r="7" spans="1:17" ht="18.75" x14ac:dyDescent="0.3">
      <c r="A7" s="112">
        <v>1</v>
      </c>
      <c r="B7" s="112" t="s">
        <v>107</v>
      </c>
      <c r="C7" s="36">
        <f>'Разд 1'!K33</f>
        <v>50208.6</v>
      </c>
      <c r="D7" s="45">
        <f>'Разд 1'!N33</f>
        <v>995</v>
      </c>
      <c r="E7" s="113">
        <v>0</v>
      </c>
      <c r="F7" s="113">
        <v>0</v>
      </c>
      <c r="G7" s="113">
        <v>0</v>
      </c>
      <c r="H7" s="36">
        <f>'Разд 1'!O33</f>
        <v>88970213.519999996</v>
      </c>
      <c r="I7" s="36">
        <f>H7</f>
        <v>88970213.519999996</v>
      </c>
      <c r="J7" s="113">
        <v>0</v>
      </c>
      <c r="K7" s="113">
        <v>0</v>
      </c>
      <c r="L7" s="113">
        <v>0</v>
      </c>
      <c r="M7" s="36">
        <f>H7</f>
        <v>88970213.519999996</v>
      </c>
      <c r="N7" s="36">
        <f>M7</f>
        <v>88970213.519999996</v>
      </c>
      <c r="O7" s="15"/>
      <c r="P7" s="55"/>
    </row>
    <row r="8" spans="1:17" ht="18.75" x14ac:dyDescent="0.3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4"/>
      <c r="O8" s="15"/>
    </row>
    <row r="9" spans="1:17" ht="18.75" x14ac:dyDescent="0.3">
      <c r="A9" s="235">
        <v>2021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15"/>
      <c r="P9" s="55"/>
    </row>
    <row r="10" spans="1:17" ht="18.75" x14ac:dyDescent="0.3">
      <c r="A10" s="33">
        <v>1</v>
      </c>
      <c r="B10" s="33" t="s">
        <v>107</v>
      </c>
      <c r="C10" s="36">
        <f>'Разд 1'!K44</f>
        <v>41447.65</v>
      </c>
      <c r="D10" s="36">
        <f>'Разд 1'!N44</f>
        <v>813</v>
      </c>
      <c r="E10" s="113">
        <v>0</v>
      </c>
      <c r="F10" s="113">
        <v>0</v>
      </c>
      <c r="G10" s="113">
        <v>0</v>
      </c>
      <c r="H10" s="36">
        <f>'Разд 1'!O44</f>
        <v>88633281.172104999</v>
      </c>
      <c r="I10" s="36">
        <f>H10</f>
        <v>88633281.172104999</v>
      </c>
      <c r="J10" s="114">
        <v>0</v>
      </c>
      <c r="K10" s="114">
        <v>0</v>
      </c>
      <c r="L10" s="114">
        <v>0</v>
      </c>
      <c r="M10" s="115">
        <f>H10</f>
        <v>88633281.172104999</v>
      </c>
      <c r="N10" s="115">
        <f>I10</f>
        <v>88633281.172104999</v>
      </c>
      <c r="O10" s="15"/>
      <c r="P10" s="55"/>
    </row>
    <row r="11" spans="1:17" ht="18.75" x14ac:dyDescent="0.3">
      <c r="A11" s="116"/>
      <c r="B11" s="116"/>
      <c r="C11" s="116"/>
      <c r="D11" s="117"/>
      <c r="E11" s="117"/>
      <c r="F11" s="117"/>
      <c r="G11" s="117"/>
      <c r="H11" s="117"/>
      <c r="I11" s="117"/>
      <c r="J11" s="117"/>
      <c r="K11" s="117"/>
      <c r="L11" s="116"/>
      <c r="M11" s="118"/>
      <c r="N11" s="119"/>
      <c r="O11" s="15"/>
      <c r="P11" s="55"/>
    </row>
    <row r="12" spans="1:17" ht="18.75" x14ac:dyDescent="0.3">
      <c r="A12" s="235">
        <v>2022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15"/>
    </row>
    <row r="13" spans="1:17" ht="18.75" x14ac:dyDescent="0.3">
      <c r="A13" s="33">
        <v>1</v>
      </c>
      <c r="B13" s="33" t="s">
        <v>107</v>
      </c>
      <c r="C13" s="120">
        <f>'Разд 1'!K51</f>
        <v>14212.25</v>
      </c>
      <c r="D13" s="45">
        <f>'Разд 1'!N51</f>
        <v>317</v>
      </c>
      <c r="E13" s="113">
        <v>0</v>
      </c>
      <c r="F13" s="113">
        <v>0</v>
      </c>
      <c r="G13" s="113">
        <v>0</v>
      </c>
      <c r="H13" s="36">
        <f>'Разд 1'!O51</f>
        <v>67357880.247467011</v>
      </c>
      <c r="I13" s="36">
        <f>H13</f>
        <v>67357880.247467011</v>
      </c>
      <c r="J13" s="114">
        <v>0</v>
      </c>
      <c r="K13" s="114">
        <v>0</v>
      </c>
      <c r="L13" s="114">
        <v>0</v>
      </c>
      <c r="M13" s="115">
        <f>H13</f>
        <v>67357880.247467011</v>
      </c>
      <c r="N13" s="36">
        <f>M13</f>
        <v>67357880.247467011</v>
      </c>
      <c r="O13" s="15"/>
      <c r="P13" s="55"/>
    </row>
    <row r="14" spans="1:17" ht="18.75" x14ac:dyDescent="0.3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15"/>
    </row>
    <row r="15" spans="1:17" ht="18.75" x14ac:dyDescent="0.3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15"/>
    </row>
    <row r="16" spans="1:17" ht="18.75" x14ac:dyDescent="0.3">
      <c r="A16" s="121"/>
      <c r="B16" s="121"/>
      <c r="C16" s="122"/>
      <c r="D16" s="121"/>
      <c r="E16" s="121"/>
      <c r="F16" s="121"/>
      <c r="G16" s="121"/>
      <c r="H16" s="121"/>
      <c r="I16" s="121"/>
      <c r="J16" s="123"/>
      <c r="K16" s="124"/>
      <c r="L16" s="121"/>
      <c r="M16" s="121"/>
      <c r="N16" s="125"/>
      <c r="O16" s="126"/>
      <c r="P16" s="127"/>
      <c r="Q16" s="128"/>
    </row>
    <row r="17" spans="1:17" x14ac:dyDescent="0.25">
      <c r="A17" s="128"/>
      <c r="B17" s="128"/>
      <c r="C17" s="129"/>
      <c r="D17" s="128"/>
      <c r="E17" s="128"/>
      <c r="F17" s="128"/>
      <c r="G17" s="128"/>
      <c r="H17" s="128"/>
      <c r="I17" s="128"/>
      <c r="J17" s="128"/>
      <c r="K17" s="127"/>
      <c r="L17" s="128"/>
      <c r="M17" s="128"/>
      <c r="N17" s="128"/>
      <c r="O17" s="128"/>
      <c r="P17" s="128"/>
      <c r="Q17" s="128"/>
    </row>
    <row r="18" spans="1:17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30"/>
      <c r="L18" s="128"/>
      <c r="M18" s="128"/>
      <c r="N18" s="127"/>
      <c r="O18" s="128"/>
      <c r="P18" s="127"/>
      <c r="Q18" s="128"/>
    </row>
    <row r="19" spans="1:17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31"/>
      <c r="K19" s="128"/>
      <c r="L19" s="128"/>
      <c r="M19" s="131"/>
      <c r="N19" s="128"/>
      <c r="O19" s="128"/>
      <c r="P19" s="128"/>
      <c r="Q19" s="128"/>
    </row>
    <row r="20" spans="1:17" x14ac:dyDescent="0.25">
      <c r="A20" s="128"/>
      <c r="B20" s="229"/>
      <c r="C20" s="128"/>
      <c r="D20" s="127"/>
      <c r="E20" s="128"/>
      <c r="F20" s="132"/>
      <c r="G20" s="128"/>
      <c r="H20" s="128"/>
      <c r="I20" s="128"/>
      <c r="J20" s="128"/>
      <c r="K20" s="127"/>
      <c r="L20" s="128"/>
      <c r="M20" s="127"/>
      <c r="N20" s="128"/>
      <c r="O20" s="128"/>
      <c r="P20" s="128"/>
      <c r="Q20" s="128"/>
    </row>
    <row r="21" spans="1:17" x14ac:dyDescent="0.25">
      <c r="A21" s="128"/>
      <c r="B21" s="229"/>
      <c r="C21" s="128"/>
      <c r="D21" s="127"/>
      <c r="E21" s="127"/>
      <c r="F21" s="132"/>
      <c r="G21" s="128"/>
      <c r="H21" s="128"/>
      <c r="I21" s="128"/>
      <c r="J21" s="128"/>
      <c r="K21" s="128"/>
      <c r="L21" s="128"/>
      <c r="M21" s="127"/>
      <c r="N21" s="128"/>
      <c r="O21" s="128"/>
      <c r="P21" s="128"/>
      <c r="Q21" s="128"/>
    </row>
    <row r="22" spans="1:17" x14ac:dyDescent="0.25">
      <c r="A22" s="128"/>
      <c r="B22" s="229"/>
      <c r="C22" s="128"/>
      <c r="D22" s="127"/>
      <c r="E22" s="127"/>
      <c r="F22" s="132"/>
      <c r="G22" s="128"/>
      <c r="H22" s="128"/>
      <c r="I22" s="128"/>
      <c r="J22" s="128"/>
      <c r="K22" s="128"/>
      <c r="L22" s="128"/>
      <c r="M22" s="127"/>
      <c r="N22" s="128"/>
      <c r="O22" s="128"/>
      <c r="P22" s="128"/>
      <c r="Q22" s="128"/>
    </row>
    <row r="23" spans="1:17" x14ac:dyDescent="0.25">
      <c r="A23" s="128"/>
      <c r="B23" s="229"/>
      <c r="C23" s="128"/>
      <c r="D23" s="127"/>
      <c r="E23" s="127"/>
      <c r="F23" s="132"/>
      <c r="G23" s="128"/>
      <c r="H23" s="128"/>
      <c r="I23" s="128"/>
      <c r="J23" s="128"/>
      <c r="K23" s="128"/>
      <c r="L23" s="128"/>
      <c r="M23" s="127"/>
      <c r="N23" s="128"/>
      <c r="O23" s="128"/>
      <c r="P23" s="128"/>
      <c r="Q23" s="128"/>
    </row>
    <row r="24" spans="1:17" x14ac:dyDescent="0.25">
      <c r="A24" s="128"/>
      <c r="B24" s="128"/>
      <c r="C24" s="128"/>
      <c r="D24" s="231"/>
      <c r="E24" s="231"/>
      <c r="F24" s="132"/>
      <c r="G24" s="128"/>
      <c r="H24" s="128"/>
      <c r="I24" s="128"/>
      <c r="J24" s="128"/>
      <c r="K24" s="128"/>
      <c r="L24" s="128"/>
      <c r="M24" s="127"/>
      <c r="N24" s="128"/>
      <c r="O24" s="128"/>
      <c r="P24" s="128"/>
      <c r="Q24" s="128"/>
    </row>
    <row r="25" spans="1:17" x14ac:dyDescent="0.25">
      <c r="A25" s="128"/>
      <c r="B25" s="128"/>
      <c r="C25" s="128"/>
      <c r="D25" s="231"/>
      <c r="E25" s="231"/>
      <c r="F25" s="132"/>
      <c r="G25" s="128"/>
      <c r="H25" s="128"/>
      <c r="I25" s="128"/>
      <c r="J25" s="128"/>
      <c r="K25" s="128"/>
      <c r="L25" s="128"/>
      <c r="M25" s="127"/>
      <c r="N25" s="128"/>
      <c r="O25" s="128"/>
      <c r="P25" s="128"/>
      <c r="Q25" s="128"/>
    </row>
    <row r="26" spans="1:17" x14ac:dyDescent="0.25">
      <c r="A26" s="128"/>
      <c r="B26" s="229"/>
      <c r="C26" s="128"/>
      <c r="D26" s="127"/>
      <c r="E26" s="127"/>
      <c r="F26" s="132"/>
      <c r="G26" s="128"/>
      <c r="H26" s="128"/>
      <c r="I26" s="128"/>
      <c r="J26" s="128"/>
      <c r="K26" s="128"/>
      <c r="L26" s="128"/>
      <c r="M26" s="127"/>
      <c r="N26" s="128"/>
      <c r="O26" s="128"/>
      <c r="P26" s="128"/>
      <c r="Q26" s="128"/>
    </row>
    <row r="27" spans="1:17" x14ac:dyDescent="0.25">
      <c r="A27" s="128"/>
      <c r="B27" s="229"/>
      <c r="C27" s="128"/>
      <c r="D27" s="127"/>
      <c r="E27" s="127"/>
      <c r="F27" s="132"/>
      <c r="G27" s="128"/>
      <c r="H27" s="128"/>
      <c r="I27" s="128"/>
      <c r="J27" s="128"/>
      <c r="K27" s="128"/>
      <c r="L27" s="128"/>
      <c r="M27" s="127"/>
      <c r="N27" s="128"/>
      <c r="O27" s="128"/>
      <c r="P27" s="128"/>
      <c r="Q27" s="128"/>
    </row>
    <row r="28" spans="1:17" x14ac:dyDescent="0.25">
      <c r="A28" s="128"/>
      <c r="B28" s="229"/>
      <c r="C28" s="128"/>
      <c r="D28" s="127"/>
      <c r="E28" s="127"/>
      <c r="F28" s="132"/>
      <c r="G28" s="128"/>
      <c r="H28" s="128"/>
      <c r="I28" s="128"/>
      <c r="J28" s="127"/>
      <c r="K28" s="133"/>
      <c r="L28" s="128"/>
      <c r="M28" s="127"/>
      <c r="N28" s="128"/>
      <c r="O28" s="128"/>
      <c r="P28" s="128"/>
      <c r="Q28" s="128"/>
    </row>
    <row r="29" spans="1:17" x14ac:dyDescent="0.25">
      <c r="A29" s="128"/>
      <c r="B29" s="128"/>
      <c r="C29" s="128"/>
      <c r="D29" s="231"/>
      <c r="E29" s="231"/>
      <c r="F29" s="132"/>
      <c r="G29" s="128"/>
      <c r="H29" s="128"/>
      <c r="I29" s="128"/>
      <c r="J29" s="128"/>
      <c r="K29" s="128"/>
      <c r="L29" s="128"/>
      <c r="M29" s="127"/>
      <c r="N29" s="128"/>
      <c r="O29" s="128"/>
      <c r="P29" s="128"/>
      <c r="Q29" s="128"/>
    </row>
    <row r="30" spans="1:17" x14ac:dyDescent="0.25">
      <c r="A30" s="128"/>
      <c r="B30" s="128"/>
      <c r="C30" s="128"/>
      <c r="D30" s="127"/>
      <c r="E30" s="127"/>
      <c r="F30" s="132"/>
      <c r="G30" s="128"/>
      <c r="H30" s="128"/>
      <c r="I30" s="128"/>
      <c r="J30" s="128"/>
      <c r="K30" s="133"/>
      <c r="L30" s="230"/>
      <c r="M30" s="127"/>
      <c r="N30" s="128"/>
      <c r="O30" s="128"/>
      <c r="P30" s="128"/>
      <c r="Q30" s="128"/>
    </row>
    <row r="31" spans="1:17" x14ac:dyDescent="0.25">
      <c r="A31" s="128"/>
      <c r="B31" s="128"/>
      <c r="C31" s="128"/>
      <c r="D31" s="127"/>
      <c r="E31" s="127"/>
      <c r="F31" s="132"/>
      <c r="G31" s="128"/>
      <c r="H31" s="128"/>
      <c r="I31" s="128"/>
      <c r="J31" s="128"/>
      <c r="K31" s="133"/>
      <c r="L31" s="230"/>
      <c r="M31" s="127"/>
      <c r="N31" s="128"/>
      <c r="O31" s="128"/>
      <c r="P31" s="128"/>
      <c r="Q31" s="128"/>
    </row>
    <row r="32" spans="1:17" x14ac:dyDescent="0.25">
      <c r="A32" s="128"/>
      <c r="B32" s="229"/>
      <c r="C32" s="128"/>
      <c r="D32" s="127"/>
      <c r="E32" s="127"/>
      <c r="F32" s="132"/>
      <c r="G32" s="128"/>
      <c r="H32" s="128"/>
      <c r="I32" s="128"/>
      <c r="J32" s="128"/>
      <c r="K32" s="128"/>
      <c r="L32" s="128"/>
      <c r="M32" s="127"/>
      <c r="N32" s="128"/>
      <c r="O32" s="128"/>
      <c r="P32" s="128"/>
      <c r="Q32" s="128"/>
    </row>
    <row r="33" spans="1:17" x14ac:dyDescent="0.25">
      <c r="A33" s="128"/>
      <c r="B33" s="229"/>
      <c r="C33" s="128"/>
      <c r="D33" s="127"/>
      <c r="E33" s="127"/>
      <c r="F33" s="132"/>
      <c r="G33" s="128"/>
      <c r="H33" s="128"/>
      <c r="I33" s="127"/>
      <c r="J33" s="128"/>
      <c r="K33" s="128"/>
      <c r="L33" s="128"/>
      <c r="M33" s="128"/>
      <c r="N33" s="128"/>
      <c r="O33" s="128"/>
      <c r="P33" s="128"/>
      <c r="Q33" s="128"/>
    </row>
    <row r="34" spans="1:17" x14ac:dyDescent="0.25">
      <c r="A34" s="128"/>
      <c r="B34" s="229"/>
      <c r="C34" s="128"/>
      <c r="D34" s="127"/>
      <c r="E34" s="127"/>
      <c r="F34" s="132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x14ac:dyDescent="0.25">
      <c r="A35" s="128"/>
      <c r="B35" s="229"/>
      <c r="C35" s="128"/>
      <c r="D35" s="127"/>
      <c r="E35" s="127"/>
      <c r="F35" s="132"/>
      <c r="G35" s="128"/>
      <c r="H35" s="128"/>
      <c r="I35" s="127"/>
      <c r="J35" s="128"/>
      <c r="K35" s="128"/>
      <c r="L35" s="128"/>
      <c r="M35" s="128"/>
      <c r="N35" s="128"/>
      <c r="O35" s="128"/>
      <c r="P35" s="128"/>
      <c r="Q35" s="128"/>
    </row>
    <row r="36" spans="1:17" x14ac:dyDescent="0.25">
      <c r="A36" s="128"/>
      <c r="B36" s="128"/>
      <c r="C36" s="128"/>
      <c r="D36" s="231"/>
      <c r="E36" s="231"/>
      <c r="F36" s="132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x14ac:dyDescent="0.25">
      <c r="A37" s="128"/>
      <c r="B37" s="229"/>
      <c r="C37" s="128"/>
      <c r="D37" s="127"/>
      <c r="E37" s="127"/>
      <c r="F37" s="132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x14ac:dyDescent="0.25">
      <c r="A38" s="128"/>
      <c r="B38" s="229"/>
      <c r="C38" s="128"/>
      <c r="D38" s="127"/>
      <c r="E38" s="127"/>
      <c r="F38" s="132"/>
      <c r="G38" s="128"/>
      <c r="H38" s="128"/>
      <c r="I38" s="127"/>
      <c r="J38" s="127"/>
      <c r="K38" s="128"/>
      <c r="L38" s="128"/>
      <c r="M38" s="128"/>
      <c r="N38" s="128"/>
      <c r="O38" s="128"/>
      <c r="P38" s="128"/>
      <c r="Q38" s="128"/>
    </row>
    <row r="39" spans="1:17" x14ac:dyDescent="0.25">
      <c r="A39" s="128"/>
      <c r="B39" s="229"/>
      <c r="C39" s="128"/>
      <c r="D39" s="127"/>
      <c r="E39" s="127"/>
      <c r="F39" s="132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x14ac:dyDescent="0.25">
      <c r="A40" s="128"/>
      <c r="B40" s="229"/>
      <c r="C40" s="128"/>
      <c r="D40" s="127"/>
      <c r="E40" s="127"/>
      <c r="F40" s="132"/>
      <c r="G40" s="128"/>
      <c r="H40" s="128"/>
      <c r="I40" s="127"/>
      <c r="J40" s="127"/>
      <c r="K40" s="128"/>
      <c r="L40" s="128"/>
      <c r="M40" s="128"/>
      <c r="N40" s="128"/>
      <c r="O40" s="128"/>
      <c r="P40" s="128"/>
      <c r="Q40" s="128"/>
    </row>
    <row r="41" spans="1:17" x14ac:dyDescent="0.25">
      <c r="A41" s="128"/>
      <c r="B41" s="229"/>
      <c r="C41" s="128"/>
      <c r="D41" s="127"/>
      <c r="E41" s="127"/>
      <c r="F41" s="132"/>
      <c r="G41" s="128"/>
      <c r="H41" s="128"/>
      <c r="I41" s="128"/>
      <c r="J41" s="127"/>
      <c r="K41" s="128"/>
      <c r="L41" s="128"/>
      <c r="M41" s="128"/>
      <c r="N41" s="128"/>
      <c r="O41" s="128"/>
      <c r="P41" s="128"/>
      <c r="Q41" s="128"/>
    </row>
    <row r="42" spans="1:17" x14ac:dyDescent="0.25">
      <c r="A42" s="128"/>
      <c r="B42" s="229"/>
      <c r="C42" s="128"/>
      <c r="D42" s="127"/>
      <c r="E42" s="127"/>
      <c r="F42" s="132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x14ac:dyDescent="0.25">
      <c r="A43" s="128"/>
      <c r="B43" s="229"/>
      <c r="C43" s="128"/>
      <c r="D43" s="127"/>
      <c r="E43" s="127"/>
      <c r="F43" s="132"/>
      <c r="G43" s="128"/>
      <c r="H43" s="128"/>
      <c r="I43" s="127"/>
      <c r="J43" s="127"/>
      <c r="K43" s="128"/>
      <c r="L43" s="128"/>
      <c r="M43" s="128"/>
      <c r="N43" s="128"/>
      <c r="O43" s="128"/>
      <c r="P43" s="128"/>
      <c r="Q43" s="128"/>
    </row>
    <row r="44" spans="1:17" x14ac:dyDescent="0.25">
      <c r="A44" s="128"/>
      <c r="B44" s="229"/>
      <c r="C44" s="128"/>
      <c r="D44" s="127"/>
      <c r="E44" s="127"/>
      <c r="F44" s="132"/>
      <c r="G44" s="128"/>
      <c r="H44" s="128"/>
      <c r="I44" s="127"/>
      <c r="J44" s="127"/>
      <c r="K44" s="128"/>
      <c r="L44" s="128"/>
      <c r="M44" s="128"/>
      <c r="N44" s="128"/>
      <c r="O44" s="128"/>
      <c r="P44" s="128"/>
      <c r="Q44" s="128"/>
    </row>
    <row r="45" spans="1:17" x14ac:dyDescent="0.25">
      <c r="A45" s="128"/>
      <c r="B45" s="229"/>
      <c r="C45" s="128"/>
      <c r="D45" s="127"/>
      <c r="E45" s="127"/>
      <c r="F45" s="132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x14ac:dyDescent="0.25">
      <c r="A46" s="128"/>
      <c r="B46" s="229"/>
      <c r="C46" s="128"/>
      <c r="D46" s="127"/>
      <c r="E46" s="127"/>
      <c r="F46" s="132"/>
      <c r="G46" s="128"/>
      <c r="H46" s="128"/>
      <c r="I46" s="127"/>
      <c r="J46" s="128"/>
      <c r="K46" s="128"/>
      <c r="L46" s="128"/>
      <c r="M46" s="128"/>
      <c r="N46" s="128"/>
      <c r="O46" s="128"/>
      <c r="P46" s="128"/>
      <c r="Q46" s="128"/>
    </row>
    <row r="47" spans="1:17" x14ac:dyDescent="0.25">
      <c r="A47" s="128"/>
      <c r="B47" s="128"/>
      <c r="C47" s="128"/>
      <c r="D47" s="128"/>
      <c r="E47" s="128"/>
      <c r="F47" s="128"/>
      <c r="G47" s="128"/>
      <c r="H47" s="128"/>
      <c r="I47" s="127"/>
      <c r="J47" s="127"/>
      <c r="K47" s="127"/>
      <c r="L47" s="128"/>
      <c r="M47" s="128"/>
      <c r="N47" s="128"/>
      <c r="O47" s="128"/>
      <c r="P47" s="128"/>
      <c r="Q47" s="128"/>
    </row>
    <row r="48" spans="1:17" x14ac:dyDescent="0.25">
      <c r="A48" s="128"/>
      <c r="B48" s="128"/>
      <c r="C48" s="127"/>
      <c r="D48" s="127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 x14ac:dyDescent="0.25">
      <c r="A49" s="128"/>
      <c r="B49" s="128"/>
      <c r="C49" s="12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 x14ac:dyDescent="0.25">
      <c r="A50" s="128"/>
      <c r="B50" s="128"/>
      <c r="C50" s="127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 x14ac:dyDescent="0.25">
      <c r="A51" s="128"/>
      <c r="B51" s="128"/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 x14ac:dyDescent="0.2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 x14ac:dyDescent="0.2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1:17" x14ac:dyDescent="0.2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 x14ac:dyDescent="0.25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</sheetData>
  <mergeCells count="26">
    <mergeCell ref="A2:B2"/>
    <mergeCell ref="C2:O2"/>
    <mergeCell ref="A4:A5"/>
    <mergeCell ref="B4:B5"/>
    <mergeCell ref="E4:I4"/>
    <mergeCell ref="J4:N4"/>
    <mergeCell ref="D29:E29"/>
    <mergeCell ref="A6:N6"/>
    <mergeCell ref="A8:N8"/>
    <mergeCell ref="A9:N9"/>
    <mergeCell ref="A12:N12"/>
    <mergeCell ref="A14:N14"/>
    <mergeCell ref="A15:N15"/>
    <mergeCell ref="B20:B21"/>
    <mergeCell ref="B22:B23"/>
    <mergeCell ref="D24:E24"/>
    <mergeCell ref="D25:E25"/>
    <mergeCell ref="B26:B28"/>
    <mergeCell ref="B42:B44"/>
    <mergeCell ref="B45:B46"/>
    <mergeCell ref="L30:L31"/>
    <mergeCell ref="B32:B33"/>
    <mergeCell ref="B34:B35"/>
    <mergeCell ref="D36:E36"/>
    <mergeCell ref="B37:B38"/>
    <mergeCell ref="B39:B4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 1</vt:lpstr>
      <vt:lpstr>Разд 2</vt:lpstr>
      <vt:lpstr>Разд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Ахмедова А.Е.</dc:creator>
  <cp:lastModifiedBy>User</cp:lastModifiedBy>
  <cp:lastPrinted>2019-12-06T09:40:12Z</cp:lastPrinted>
  <dcterms:created xsi:type="dcterms:W3CDTF">2019-06-04T06:21:32Z</dcterms:created>
  <dcterms:modified xsi:type="dcterms:W3CDTF">2021-10-18T14:05:14Z</dcterms:modified>
</cp:coreProperties>
</file>