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0" windowWidth="12240" windowHeight="7620" firstSheet="2" activeTab="12"/>
  </bookViews>
  <sheets>
    <sheet name="Базовый" sheetId="38" state="hidden" r:id="rId1"/>
    <sheet name="Внимание!" sheetId="25" state="hidden" r:id="rId2"/>
    <sheet name="1.1." sheetId="21" r:id="rId3"/>
    <sheet name="1.2." sheetId="22" state="hidden" r:id="rId4"/>
    <sheet name="2.1." sheetId="30" r:id="rId5"/>
    <sheet name="2.2." sheetId="31" state="hidden" r:id="rId6"/>
    <sheet name="3.1." sheetId="40" r:id="rId7"/>
    <sheet name="3.2." sheetId="41" state="hidden" r:id="rId8"/>
    <sheet name="4.1" sheetId="16" r:id="rId9"/>
    <sheet name="4.2" sheetId="43" r:id="rId10"/>
    <sheet name="5.1" sheetId="17" r:id="rId11"/>
    <sheet name="5.2" sheetId="44" r:id="rId12"/>
    <sheet name="6." sheetId="20" r:id="rId13"/>
  </sheets>
  <definedNames>
    <definedName name="_xlnm.Print_Titles" localSheetId="2">'1.1.'!$9:$10</definedName>
    <definedName name="_xlnm.Print_Titles" localSheetId="3">'1.2.'!$7:$8</definedName>
    <definedName name="_xlnm.Print_Titles" localSheetId="4">'2.1.'!$8:$9</definedName>
    <definedName name="_xlnm.Print_Titles" localSheetId="5">'2.2.'!$6:$7</definedName>
    <definedName name="_xlnm.Print_Titles" localSheetId="6">'3.1.'!$8:$9</definedName>
    <definedName name="_xlnm.Print_Titles" localSheetId="7">'3.2.'!$6:$7</definedName>
    <definedName name="_xlnm.Print_Titles" localSheetId="10">'5.1'!$8:$11</definedName>
    <definedName name="_xlnm.Print_Titles" localSheetId="0">Базовый!$1:$1</definedName>
    <definedName name="_xlnm.Print_Area" localSheetId="2">'1.1.'!$A$1:$D$184</definedName>
    <definedName name="_xlnm.Print_Area" localSheetId="3">'1.2.'!$A$1:$F$175</definedName>
    <definedName name="_xlnm.Print_Area" localSheetId="4">'2.1.'!$A$1:$D$54</definedName>
    <definedName name="_xlnm.Print_Area" localSheetId="5">'2.2.'!$A$1:$F$43</definedName>
    <definedName name="_xlnm.Print_Area" localSheetId="6">'3.1.'!$A$1:$D$54</definedName>
    <definedName name="_xlnm.Print_Area" localSheetId="7">'3.2.'!$A$1:$F$43</definedName>
    <definedName name="_xlnm.Print_Area" localSheetId="9">'4.2'!$A$1:$G$16</definedName>
    <definedName name="_xlnm.Print_Area" localSheetId="10">'5.1'!$A$1:$H$13</definedName>
    <definedName name="_xlnm.Print_Area" localSheetId="11">'5.2'!$A$1:$F$12</definedName>
    <definedName name="_xlnm.Print_Area" localSheetId="0">Базовый!$A$1:$F$168</definedName>
  </definedNames>
  <calcPr calcId="145621"/>
</workbook>
</file>

<file path=xl/calcChain.xml><?xml version="1.0" encoding="utf-8"?>
<calcChain xmlns="http://schemas.openxmlformats.org/spreadsheetml/2006/main">
  <c r="F62" i="38" l="1"/>
  <c r="F181" i="38"/>
  <c r="E86" i="38"/>
  <c r="E85" i="38"/>
  <c r="E83" i="38"/>
  <c r="E81" i="38"/>
  <c r="F81" i="38" s="1"/>
  <c r="E14" i="38"/>
  <c r="E13" i="38"/>
  <c r="E12" i="38"/>
  <c r="E11" i="38"/>
  <c r="E10" i="38"/>
  <c r="E9" i="38"/>
  <c r="E8" i="38"/>
  <c r="E7" i="38"/>
  <c r="E6" i="38"/>
  <c r="E5" i="38"/>
  <c r="E80" i="38"/>
  <c r="E84" i="38"/>
  <c r="E82" i="38"/>
  <c r="E79" i="38"/>
  <c r="E78" i="38"/>
  <c r="E77" i="38"/>
  <c r="F82" i="38"/>
  <c r="C38" i="40"/>
  <c r="B34" i="41" s="1"/>
  <c r="E34" i="41" s="1"/>
  <c r="C38" i="30"/>
  <c r="B34" i="31" s="1"/>
  <c r="E34" i="31" s="1"/>
  <c r="D34" i="31"/>
  <c r="C92" i="21"/>
  <c r="B88" i="22" s="1"/>
  <c r="E88" i="22" s="1"/>
  <c r="D88" i="22"/>
  <c r="D34" i="41"/>
  <c r="F80" i="38"/>
  <c r="C178" i="21"/>
  <c r="B174" i="22" s="1"/>
  <c r="E174" i="22" s="1"/>
  <c r="E173" i="22" s="1"/>
  <c r="C176" i="21"/>
  <c r="B172" i="22" s="1"/>
  <c r="E172" i="22" s="1"/>
  <c r="C175" i="21"/>
  <c r="B171" i="22" s="1"/>
  <c r="E171" i="22" s="1"/>
  <c r="C174" i="21"/>
  <c r="C173" i="21"/>
  <c r="B169" i="22" s="1"/>
  <c r="C172" i="21"/>
  <c r="C170" i="21"/>
  <c r="C169" i="21"/>
  <c r="C168" i="21"/>
  <c r="C167" i="21"/>
  <c r="B163" i="22" s="1"/>
  <c r="C166" i="21"/>
  <c r="C165" i="21"/>
  <c r="C164" i="21"/>
  <c r="C163" i="21"/>
  <c r="B159" i="22" s="1"/>
  <c r="C162" i="21"/>
  <c r="C161" i="21"/>
  <c r="C160" i="21"/>
  <c r="C159" i="21"/>
  <c r="B155" i="22" s="1"/>
  <c r="E155" i="22" s="1"/>
  <c r="C158" i="21"/>
  <c r="C157" i="21"/>
  <c r="C156" i="21"/>
  <c r="C155" i="21"/>
  <c r="B151" i="22"/>
  <c r="C154" i="21"/>
  <c r="C153" i="21"/>
  <c r="C152" i="21"/>
  <c r="C151" i="21"/>
  <c r="B147" i="22" s="1"/>
  <c r="E147" i="22" s="1"/>
  <c r="C150" i="21"/>
  <c r="C149" i="21"/>
  <c r="C148" i="21"/>
  <c r="C147" i="21"/>
  <c r="B143" i="22" s="1"/>
  <c r="C146" i="21"/>
  <c r="B142" i="22"/>
  <c r="C145" i="21"/>
  <c r="C144" i="21"/>
  <c r="B140" i="22"/>
  <c r="C143" i="21"/>
  <c r="B139" i="22"/>
  <c r="C142" i="21"/>
  <c r="B138" i="22"/>
  <c r="C141" i="21"/>
  <c r="C140" i="21"/>
  <c r="B136" i="22" s="1"/>
  <c r="C138" i="21"/>
  <c r="B134" i="22" s="1"/>
  <c r="C137" i="21"/>
  <c r="B133" i="22" s="1"/>
  <c r="C136" i="21"/>
  <c r="B132" i="22"/>
  <c r="C135" i="21"/>
  <c r="B131" i="22"/>
  <c r="C134" i="21"/>
  <c r="C133" i="21"/>
  <c r="B129" i="22" s="1"/>
  <c r="C132" i="21"/>
  <c r="B128" i="22"/>
  <c r="C131" i="21"/>
  <c r="B127" i="22"/>
  <c r="C130" i="21"/>
  <c r="B126" i="22"/>
  <c r="C129" i="21"/>
  <c r="B125" i="22"/>
  <c r="C128" i="21"/>
  <c r="C127" i="21"/>
  <c r="B123" i="22" s="1"/>
  <c r="E123" i="22" s="1"/>
  <c r="C126" i="21"/>
  <c r="B122" i="22" s="1"/>
  <c r="E122" i="22" s="1"/>
  <c r="C125" i="21"/>
  <c r="B121" i="22" s="1"/>
  <c r="E121" i="22" s="1"/>
  <c r="C124" i="21"/>
  <c r="C123" i="21"/>
  <c r="B119" i="22"/>
  <c r="C122" i="21"/>
  <c r="B118" i="22"/>
  <c r="C121" i="21"/>
  <c r="C120" i="21"/>
  <c r="C119" i="21"/>
  <c r="B115" i="22"/>
  <c r="C118" i="21"/>
  <c r="B114" i="22"/>
  <c r="C117" i="21"/>
  <c r="B113" i="22"/>
  <c r="C115" i="21"/>
  <c r="C114" i="21"/>
  <c r="B110" i="22" s="1"/>
  <c r="C112" i="21"/>
  <c r="B108" i="22" s="1"/>
  <c r="C110" i="21"/>
  <c r="B106" i="22" s="1"/>
  <c r="C108" i="21"/>
  <c r="B104" i="22" s="1"/>
  <c r="C107" i="21"/>
  <c r="B103" i="22" s="1"/>
  <c r="C106" i="21"/>
  <c r="B102" i="22"/>
  <c r="C105" i="21"/>
  <c r="B101" i="22"/>
  <c r="C104" i="21"/>
  <c r="C103" i="21"/>
  <c r="B99" i="22" s="1"/>
  <c r="E99" i="22" s="1"/>
  <c r="C101" i="21"/>
  <c r="B97" i="22" s="1"/>
  <c r="E97" i="22" s="1"/>
  <c r="E96" i="22" s="1"/>
  <c r="C98" i="21"/>
  <c r="B94" i="22" s="1"/>
  <c r="E94" i="22" s="1"/>
  <c r="C97" i="21"/>
  <c r="C96" i="21"/>
  <c r="C95" i="21"/>
  <c r="C94" i="21"/>
  <c r="C93" i="21"/>
  <c r="C91" i="21"/>
  <c r="C90" i="21"/>
  <c r="C89" i="21"/>
  <c r="C85" i="21"/>
  <c r="C84" i="21"/>
  <c r="C82" i="21"/>
  <c r="C79" i="21"/>
  <c r="C77" i="21"/>
  <c r="C76" i="21"/>
  <c r="C74" i="21"/>
  <c r="C72" i="21"/>
  <c r="C70" i="21"/>
  <c r="C67" i="21"/>
  <c r="C66" i="21"/>
  <c r="C65" i="21"/>
  <c r="C64" i="21"/>
  <c r="C63" i="21"/>
  <c r="C50" i="38"/>
  <c r="C62" i="21" s="1"/>
  <c r="B58" i="22" s="1"/>
  <c r="C59" i="21"/>
  <c r="C58" i="21"/>
  <c r="C57" i="21"/>
  <c r="C56" i="21"/>
  <c r="C55" i="21"/>
  <c r="C54" i="21"/>
  <c r="C53" i="21"/>
  <c r="C52" i="21"/>
  <c r="C51" i="21"/>
  <c r="C50" i="21"/>
  <c r="C49" i="21"/>
  <c r="C48" i="21"/>
  <c r="C46" i="21"/>
  <c r="C44" i="21"/>
  <c r="C43" i="21"/>
  <c r="B39" i="22"/>
  <c r="C42" i="21"/>
  <c r="B38" i="22"/>
  <c r="C41" i="21"/>
  <c r="B37" i="22"/>
  <c r="C40" i="21"/>
  <c r="C39" i="21"/>
  <c r="B35" i="22" s="1"/>
  <c r="C38" i="21"/>
  <c r="C37" i="21"/>
  <c r="B33" i="22" s="1"/>
  <c r="E33" i="22" s="1"/>
  <c r="C35" i="21"/>
  <c r="C34" i="21"/>
  <c r="B30" i="22" s="1"/>
  <c r="C32" i="21"/>
  <c r="B28" i="22" s="1"/>
  <c r="C29" i="21"/>
  <c r="C26" i="21"/>
  <c r="C25" i="21"/>
  <c r="C24" i="21"/>
  <c r="C23" i="21"/>
  <c r="C22" i="21"/>
  <c r="C21" i="21"/>
  <c r="C20" i="21"/>
  <c r="C19" i="21"/>
  <c r="C18" i="21"/>
  <c r="C17" i="21"/>
  <c r="D97" i="22"/>
  <c r="D99" i="22"/>
  <c r="B100" i="22"/>
  <c r="D100" i="22"/>
  <c r="D101" i="22"/>
  <c r="D102" i="22"/>
  <c r="D103" i="22"/>
  <c r="D104" i="22"/>
  <c r="D106" i="22"/>
  <c r="D108" i="22"/>
  <c r="D110" i="22"/>
  <c r="B111" i="22"/>
  <c r="D111" i="22"/>
  <c r="D113" i="22"/>
  <c r="D114" i="22"/>
  <c r="D115" i="22"/>
  <c r="B116" i="22"/>
  <c r="D116" i="22"/>
  <c r="B117" i="22"/>
  <c r="D117" i="22"/>
  <c r="E117" i="22"/>
  <c r="D118" i="22"/>
  <c r="D119" i="22"/>
  <c r="B120" i="22"/>
  <c r="D120" i="22"/>
  <c r="D121" i="22"/>
  <c r="D122" i="22"/>
  <c r="D123" i="22"/>
  <c r="B124" i="22"/>
  <c r="D124" i="22"/>
  <c r="D125" i="22"/>
  <c r="D126" i="22"/>
  <c r="D127" i="22"/>
  <c r="D128" i="22"/>
  <c r="D129" i="22"/>
  <c r="B130" i="22"/>
  <c r="D130" i="22"/>
  <c r="D131" i="22"/>
  <c r="D132" i="22"/>
  <c r="D133" i="22"/>
  <c r="D134" i="22"/>
  <c r="D136" i="22"/>
  <c r="B137" i="22"/>
  <c r="D137" i="22"/>
  <c r="D138" i="22"/>
  <c r="D139" i="22"/>
  <c r="D140" i="22"/>
  <c r="B141" i="22"/>
  <c r="D141" i="22"/>
  <c r="D142" i="22"/>
  <c r="D143" i="22"/>
  <c r="B144" i="22"/>
  <c r="D144" i="22"/>
  <c r="B145" i="22"/>
  <c r="D145" i="22"/>
  <c r="B146" i="22"/>
  <c r="D146" i="22"/>
  <c r="D147" i="22"/>
  <c r="B148" i="22"/>
  <c r="D148" i="22"/>
  <c r="B149" i="22"/>
  <c r="D149" i="22"/>
  <c r="B150" i="22"/>
  <c r="D150" i="22"/>
  <c r="D151" i="22"/>
  <c r="B152" i="22"/>
  <c r="D152" i="22"/>
  <c r="E152" i="22" s="1"/>
  <c r="B153" i="22"/>
  <c r="D153" i="22"/>
  <c r="B154" i="22"/>
  <c r="D154" i="22"/>
  <c r="D155" i="22"/>
  <c r="B156" i="22"/>
  <c r="D156" i="22"/>
  <c r="B157" i="22"/>
  <c r="D157" i="22"/>
  <c r="B158" i="22"/>
  <c r="D158" i="22"/>
  <c r="D159" i="22"/>
  <c r="B160" i="22"/>
  <c r="D160" i="22"/>
  <c r="B161" i="22"/>
  <c r="D161" i="22"/>
  <c r="B162" i="22"/>
  <c r="D162" i="22"/>
  <c r="D163" i="22"/>
  <c r="B164" i="22"/>
  <c r="D164" i="22"/>
  <c r="B165" i="22"/>
  <c r="D165" i="22"/>
  <c r="B166" i="22"/>
  <c r="D166" i="22"/>
  <c r="B168" i="22"/>
  <c r="D168" i="22"/>
  <c r="E168" i="22" s="1"/>
  <c r="D169" i="22"/>
  <c r="B170" i="22"/>
  <c r="D170" i="22"/>
  <c r="D171" i="22"/>
  <c r="D172" i="22"/>
  <c r="D174" i="22"/>
  <c r="F167" i="38"/>
  <c r="F166" i="38"/>
  <c r="F91" i="38"/>
  <c r="F92" i="38"/>
  <c r="F93" i="38"/>
  <c r="F94" i="38"/>
  <c r="F95" i="38"/>
  <c r="F96" i="38"/>
  <c r="F89" i="38"/>
  <c r="F88" i="38"/>
  <c r="F98" i="38"/>
  <c r="F97" i="38"/>
  <c r="F100" i="38"/>
  <c r="F99" i="38"/>
  <c r="F102" i="38"/>
  <c r="F103" i="38"/>
  <c r="F105" i="38"/>
  <c r="F106" i="38"/>
  <c r="F107" i="38"/>
  <c r="F108" i="38"/>
  <c r="F109" i="38"/>
  <c r="F110" i="38"/>
  <c r="F111" i="38"/>
  <c r="F112" i="38"/>
  <c r="F113" i="38"/>
  <c r="F114" i="38"/>
  <c r="F115" i="38"/>
  <c r="F116" i="38"/>
  <c r="F117" i="38"/>
  <c r="F118" i="38"/>
  <c r="F119" i="38"/>
  <c r="F120" i="38"/>
  <c r="F121" i="38"/>
  <c r="F122" i="38"/>
  <c r="F123" i="38"/>
  <c r="F124" i="38"/>
  <c r="F125" i="38"/>
  <c r="F126" i="38"/>
  <c r="F128" i="38"/>
  <c r="F129" i="38"/>
  <c r="F130" i="38"/>
  <c r="F131" i="38"/>
  <c r="F132" i="38"/>
  <c r="F133" i="38"/>
  <c r="F134" i="38"/>
  <c r="F135" i="38"/>
  <c r="F136" i="38"/>
  <c r="F137" i="38"/>
  <c r="F138" i="38"/>
  <c r="F139" i="38"/>
  <c r="F140" i="38"/>
  <c r="F141" i="38"/>
  <c r="F142" i="38"/>
  <c r="F143" i="38"/>
  <c r="F144" i="38"/>
  <c r="F145" i="38"/>
  <c r="F146" i="38"/>
  <c r="F147" i="38"/>
  <c r="F148" i="38"/>
  <c r="F149" i="38"/>
  <c r="F150" i="38"/>
  <c r="F151" i="38"/>
  <c r="F152" i="38"/>
  <c r="F153" i="38"/>
  <c r="F154" i="38"/>
  <c r="F155" i="38"/>
  <c r="F156" i="38"/>
  <c r="F157" i="38"/>
  <c r="F158" i="38"/>
  <c r="F160" i="38"/>
  <c r="F161" i="38"/>
  <c r="F162" i="38"/>
  <c r="F163" i="38"/>
  <c r="F164" i="38"/>
  <c r="B78" i="22"/>
  <c r="D78" i="22"/>
  <c r="B77" i="22"/>
  <c r="F70" i="38"/>
  <c r="F69" i="38"/>
  <c r="F68" i="38" s="1"/>
  <c r="D33" i="22"/>
  <c r="B34" i="22"/>
  <c r="D34" i="22"/>
  <c r="D35" i="22"/>
  <c r="B36" i="22"/>
  <c r="D36" i="22"/>
  <c r="D37" i="22"/>
  <c r="D38" i="22"/>
  <c r="D39" i="22"/>
  <c r="B40" i="22"/>
  <c r="D40" i="22"/>
  <c r="D30" i="22"/>
  <c r="B31" i="22"/>
  <c r="D31" i="22"/>
  <c r="D28" i="22"/>
  <c r="B42" i="22"/>
  <c r="D42" i="22"/>
  <c r="B44" i="22"/>
  <c r="D44" i="22"/>
  <c r="B45" i="22"/>
  <c r="D45" i="22"/>
  <c r="B46" i="22"/>
  <c r="D46" i="22"/>
  <c r="B47" i="22"/>
  <c r="D47" i="22"/>
  <c r="B48" i="22"/>
  <c r="D48" i="22"/>
  <c r="B49" i="22"/>
  <c r="D49" i="22"/>
  <c r="B50" i="22"/>
  <c r="D50" i="22"/>
  <c r="B51" i="22"/>
  <c r="D51" i="22"/>
  <c r="B52" i="22"/>
  <c r="D52" i="22"/>
  <c r="B53" i="22"/>
  <c r="D53" i="22"/>
  <c r="B54" i="22"/>
  <c r="D54" i="22"/>
  <c r="B55" i="22"/>
  <c r="D55" i="22"/>
  <c r="C39" i="22"/>
  <c r="C40" i="22"/>
  <c r="F25" i="38"/>
  <c r="F26" i="38"/>
  <c r="F27" i="38"/>
  <c r="F28" i="38"/>
  <c r="F29" i="38"/>
  <c r="F30" i="38"/>
  <c r="F31" i="38"/>
  <c r="F32" i="38"/>
  <c r="F20" i="38"/>
  <c r="F19" i="38" s="1"/>
  <c r="F18" i="38" s="1"/>
  <c r="F22" i="38"/>
  <c r="F23" i="38"/>
  <c r="F34" i="38"/>
  <c r="F33" i="38" s="1"/>
  <c r="F36" i="38"/>
  <c r="F37" i="38"/>
  <c r="F38" i="38"/>
  <c r="F39" i="38"/>
  <c r="F40" i="38"/>
  <c r="F41" i="38"/>
  <c r="F42" i="38"/>
  <c r="F43" i="38"/>
  <c r="F44" i="38"/>
  <c r="F45" i="38"/>
  <c r="F46" i="38"/>
  <c r="F47" i="38"/>
  <c r="B13" i="22"/>
  <c r="D13" i="22"/>
  <c r="B14" i="22"/>
  <c r="D14" i="22"/>
  <c r="B15" i="22"/>
  <c r="D15" i="22"/>
  <c r="B16" i="22"/>
  <c r="D16" i="22"/>
  <c r="B17" i="22"/>
  <c r="D17" i="22"/>
  <c r="B18" i="22"/>
  <c r="D18" i="22"/>
  <c r="B19" i="22"/>
  <c r="D19" i="22"/>
  <c r="B20" i="22"/>
  <c r="D20" i="22"/>
  <c r="B21" i="22"/>
  <c r="D21" i="22"/>
  <c r="B22" i="22"/>
  <c r="D22" i="22"/>
  <c r="B66" i="22"/>
  <c r="D66" i="22"/>
  <c r="B68" i="22"/>
  <c r="D68" i="22"/>
  <c r="B70" i="22"/>
  <c r="D70" i="22"/>
  <c r="B72" i="22"/>
  <c r="D72" i="22"/>
  <c r="B73" i="22"/>
  <c r="D73" i="22"/>
  <c r="B75" i="22"/>
  <c r="D75" i="22"/>
  <c r="F58" i="38"/>
  <c r="F57" i="38" s="1"/>
  <c r="F60" i="38"/>
  <c r="F59" i="38" s="1"/>
  <c r="F61" i="38"/>
  <c r="F64" i="38"/>
  <c r="F65" i="38"/>
  <c r="F67" i="38"/>
  <c r="F66" i="38" s="1"/>
  <c r="C15" i="40"/>
  <c r="B11" i="41" s="1"/>
  <c r="E11" i="41" s="1"/>
  <c r="D11" i="41"/>
  <c r="C16" i="40"/>
  <c r="B12" i="41" s="1"/>
  <c r="E12" i="41" s="1"/>
  <c r="C17" i="40"/>
  <c r="B13" i="41" s="1"/>
  <c r="E13" i="41" s="1"/>
  <c r="D13" i="41"/>
  <c r="C18" i="40"/>
  <c r="B14" i="41" s="1"/>
  <c r="C19" i="40"/>
  <c r="B15" i="41" s="1"/>
  <c r="E15" i="41" s="1"/>
  <c r="D15" i="41"/>
  <c r="D40" i="31"/>
  <c r="D36" i="31"/>
  <c r="D31" i="31"/>
  <c r="D38" i="31"/>
  <c r="D33" i="31"/>
  <c r="D93" i="22"/>
  <c r="D91" i="22"/>
  <c r="D89" i="22"/>
  <c r="D86" i="22"/>
  <c r="C19" i="30"/>
  <c r="B15" i="31" s="1"/>
  <c r="C18" i="30"/>
  <c r="B14" i="31" s="1"/>
  <c r="C17" i="30"/>
  <c r="B13" i="31" s="1"/>
  <c r="C16" i="30"/>
  <c r="B12" i="31" s="1"/>
  <c r="E12" i="31" s="1"/>
  <c r="C15" i="30"/>
  <c r="B11" i="31" s="1"/>
  <c r="E11" i="31" s="1"/>
  <c r="D11" i="31"/>
  <c r="D12" i="31"/>
  <c r="D13" i="31"/>
  <c r="D14" i="31"/>
  <c r="D15" i="31"/>
  <c r="C35" i="40"/>
  <c r="B31" i="41"/>
  <c r="C36" i="40"/>
  <c r="B32" i="41"/>
  <c r="C37" i="40"/>
  <c r="B33" i="41"/>
  <c r="C39" i="40"/>
  <c r="B35" i="41"/>
  <c r="C40" i="40"/>
  <c r="B36" i="41"/>
  <c r="C41" i="40"/>
  <c r="B37" i="41"/>
  <c r="C42" i="40"/>
  <c r="B38" i="41"/>
  <c r="C43" i="40"/>
  <c r="B39" i="41"/>
  <c r="C44" i="40"/>
  <c r="B40" i="41"/>
  <c r="E16" i="41"/>
  <c r="E18" i="41"/>
  <c r="E20" i="41"/>
  <c r="E22" i="41"/>
  <c r="E24" i="41"/>
  <c r="E26" i="41"/>
  <c r="E41" i="41"/>
  <c r="C35" i="30"/>
  <c r="B31" i="31" s="1"/>
  <c r="E31" i="31" s="1"/>
  <c r="C36" i="30"/>
  <c r="B32" i="31" s="1"/>
  <c r="C37" i="30"/>
  <c r="B33" i="31" s="1"/>
  <c r="E33" i="31" s="1"/>
  <c r="C39" i="30"/>
  <c r="B35" i="31" s="1"/>
  <c r="C40" i="30"/>
  <c r="B36" i="31" s="1"/>
  <c r="E36" i="31" s="1"/>
  <c r="C41" i="30"/>
  <c r="B37" i="31" s="1"/>
  <c r="C42" i="30"/>
  <c r="B38" i="31" s="1"/>
  <c r="E38" i="31" s="1"/>
  <c r="C43" i="30"/>
  <c r="B39" i="31" s="1"/>
  <c r="C44" i="30"/>
  <c r="B40" i="31" s="1"/>
  <c r="E40" i="31" s="1"/>
  <c r="E16" i="31"/>
  <c r="E18" i="31"/>
  <c r="E20" i="31"/>
  <c r="E22" i="31"/>
  <c r="E24" i="31"/>
  <c r="E26" i="31"/>
  <c r="E41" i="31"/>
  <c r="B25" i="22"/>
  <c r="D25" i="22"/>
  <c r="B59" i="22"/>
  <c r="E51" i="38"/>
  <c r="D59" i="22" s="1"/>
  <c r="E59" i="22" s="1"/>
  <c r="B60" i="22"/>
  <c r="E52" i="38"/>
  <c r="D60" i="22" s="1"/>
  <c r="E60" i="22" s="1"/>
  <c r="B61" i="22"/>
  <c r="E53" i="38"/>
  <c r="D61" i="22" s="1"/>
  <c r="B62" i="22"/>
  <c r="E54" i="38"/>
  <c r="D62" i="22"/>
  <c r="B63" i="22"/>
  <c r="E55" i="38"/>
  <c r="D63" i="22" s="1"/>
  <c r="E63" i="22" s="1"/>
  <c r="B80" i="22"/>
  <c r="D80" i="22"/>
  <c r="B81" i="22"/>
  <c r="D81" i="22"/>
  <c r="B85" i="22"/>
  <c r="B86" i="22"/>
  <c r="B87" i="22"/>
  <c r="B89" i="22"/>
  <c r="B90" i="22"/>
  <c r="B91" i="22"/>
  <c r="B92" i="22"/>
  <c r="B93" i="22"/>
  <c r="C12" i="44"/>
  <c r="C55" i="22"/>
  <c r="C54" i="22"/>
  <c r="C53" i="22"/>
  <c r="C52" i="22"/>
  <c r="C51" i="22"/>
  <c r="C50" i="22"/>
  <c r="C49" i="22"/>
  <c r="C48" i="22"/>
  <c r="C47" i="22"/>
  <c r="C46" i="22"/>
  <c r="C45" i="22"/>
  <c r="C44" i="22"/>
  <c r="B43" i="22"/>
  <c r="B74" i="22"/>
  <c r="B71" i="22"/>
  <c r="B69" i="22"/>
  <c r="B67" i="22"/>
  <c r="D71" i="22"/>
  <c r="D69" i="22"/>
  <c r="D67" i="22"/>
  <c r="C71" i="22"/>
  <c r="C69" i="22"/>
  <c r="C67" i="22"/>
  <c r="C42" i="22"/>
  <c r="C34" i="22"/>
  <c r="C35" i="22"/>
  <c r="C36" i="22"/>
  <c r="C37" i="22"/>
  <c r="C38" i="22"/>
  <c r="C33" i="22"/>
  <c r="C31" i="22"/>
  <c r="C30" i="22"/>
  <c r="B29" i="22"/>
  <c r="B41" i="22"/>
  <c r="F49" i="38"/>
  <c r="F72" i="38"/>
  <c r="F73" i="38"/>
  <c r="F77" i="38"/>
  <c r="F78" i="38"/>
  <c r="F79" i="38"/>
  <c r="F83" i="38"/>
  <c r="F84" i="38"/>
  <c r="F85" i="38"/>
  <c r="F86" i="38"/>
  <c r="F5" i="38"/>
  <c r="F6" i="38"/>
  <c r="F7" i="38"/>
  <c r="F8" i="38"/>
  <c r="F9" i="38"/>
  <c r="F10" i="38"/>
  <c r="F11" i="38"/>
  <c r="F12" i="38"/>
  <c r="F13" i="38"/>
  <c r="F14" i="38"/>
  <c r="F17" i="38"/>
  <c r="F16" i="38" s="1"/>
  <c r="F15" i="38" s="1"/>
  <c r="C25" i="22"/>
  <c r="C28" i="22"/>
  <c r="C65" i="22"/>
  <c r="C80" i="22"/>
  <c r="C81" i="22"/>
  <c r="B65" i="22"/>
  <c r="D65" i="22"/>
  <c r="B32" i="22"/>
  <c r="E12" i="20"/>
  <c r="D12" i="20"/>
  <c r="D94" i="22"/>
  <c r="D90" i="22"/>
  <c r="E90" i="22" s="1"/>
  <c r="E50" i="38"/>
  <c r="D58" i="22" s="1"/>
  <c r="D39" i="31"/>
  <c r="D35" i="31"/>
  <c r="D32" i="41"/>
  <c r="D32" i="31"/>
  <c r="D35" i="41"/>
  <c r="D37" i="41"/>
  <c r="D37" i="31"/>
  <c r="D39" i="41"/>
  <c r="E68" i="22"/>
  <c r="E67" i="22" s="1"/>
  <c r="E13" i="22"/>
  <c r="D85" i="22"/>
  <c r="D31" i="41"/>
  <c r="D33" i="41"/>
  <c r="D87" i="22"/>
  <c r="D36" i="41"/>
  <c r="D38" i="41"/>
  <c r="D92" i="22"/>
  <c r="D40" i="41"/>
  <c r="D14" i="41"/>
  <c r="D12" i="41"/>
  <c r="F127" i="38"/>
  <c r="F159" i="38"/>
  <c r="F104" i="38"/>
  <c r="F90" i="38"/>
  <c r="F173" i="38"/>
  <c r="F180" i="38"/>
  <c r="F63" i="38"/>
  <c r="E21" i="22"/>
  <c r="E19" i="22"/>
  <c r="E15" i="22"/>
  <c r="E55" i="22"/>
  <c r="E47" i="22"/>
  <c r="E36" i="22"/>
  <c r="F101" i="38"/>
  <c r="E166" i="22"/>
  <c r="E164" i="22"/>
  <c r="E158" i="22"/>
  <c r="E156" i="22"/>
  <c r="E141" i="22"/>
  <c r="E124" i="22"/>
  <c r="E37" i="22"/>
  <c r="E101" i="22"/>
  <c r="E125" i="22"/>
  <c r="E142" i="22"/>
  <c r="E151" i="22"/>
  <c r="E81" i="22"/>
  <c r="E72" i="22"/>
  <c r="E50" i="22"/>
  <c r="E48" i="22"/>
  <c r="E153" i="22"/>
  <c r="E149" i="22"/>
  <c r="E116" i="22"/>
  <c r="E39" i="22"/>
  <c r="E115" i="22"/>
  <c r="E70" i="22"/>
  <c r="E69" i="22" s="1"/>
  <c r="F21" i="38"/>
  <c r="E53" i="22"/>
  <c r="E45" i="22"/>
  <c r="E132" i="22"/>
  <c r="E31" i="41"/>
  <c r="E113" i="22"/>
  <c r="E36" i="41"/>
  <c r="E80" i="22"/>
  <c r="E79" i="22"/>
  <c r="E54" i="22"/>
  <c r="E46" i="22"/>
  <c r="E38" i="22"/>
  <c r="E131" i="22"/>
  <c r="E17" i="22"/>
  <c r="E18" i="22"/>
  <c r="E16" i="22"/>
  <c r="E62" i="22"/>
  <c r="E25" i="22"/>
  <c r="E24" i="22"/>
  <c r="E23" i="22" s="1"/>
  <c r="E75" i="22"/>
  <c r="E74" i="22" s="1"/>
  <c r="E66" i="22"/>
  <c r="E65" i="22" s="1"/>
  <c r="E52" i="22"/>
  <c r="E42" i="22"/>
  <c r="E41" i="22" s="1"/>
  <c r="E31" i="22"/>
  <c r="E40" i="22"/>
  <c r="E78" i="22"/>
  <c r="E77" i="22" s="1"/>
  <c r="E76" i="22" s="1"/>
  <c r="F165" i="38"/>
  <c r="F87" i="38"/>
  <c r="E170" i="22"/>
  <c r="E161" i="22"/>
  <c r="E148" i="22"/>
  <c r="E146" i="22"/>
  <c r="E137" i="22"/>
  <c r="E120" i="22"/>
  <c r="E118" i="22"/>
  <c r="E93" i="22"/>
  <c r="E73" i="22"/>
  <c r="E71" i="22" s="1"/>
  <c r="F35" i="38"/>
  <c r="E51" i="22"/>
  <c r="E49" i="22"/>
  <c r="E44" i="22"/>
  <c r="E34" i="22"/>
  <c r="E162" i="22"/>
  <c r="E150" i="22"/>
  <c r="E145" i="22"/>
  <c r="E140" i="22"/>
  <c r="E138" i="22"/>
  <c r="E128" i="22"/>
  <c r="E126" i="22"/>
  <c r="E111" i="22"/>
  <c r="F24" i="38"/>
  <c r="E14" i="22"/>
  <c r="E40" i="41"/>
  <c r="E35" i="41"/>
  <c r="E38" i="41"/>
  <c r="E91" i="22"/>
  <c r="E87" i="22"/>
  <c r="E86" i="22"/>
  <c r="E85" i="22"/>
  <c r="E92" i="22"/>
  <c r="E33" i="41"/>
  <c r="E30" i="41" s="1"/>
  <c r="E89" i="22"/>
  <c r="E37" i="41"/>
  <c r="E32" i="41"/>
  <c r="E39" i="41"/>
  <c r="F4" i="38"/>
  <c r="E22" i="22"/>
  <c r="E20" i="22"/>
  <c r="E102" i="22"/>
  <c r="E157" i="22"/>
  <c r="E144" i="22"/>
  <c r="E139" i="22"/>
  <c r="E130" i="22"/>
  <c r="E127" i="22"/>
  <c r="E119" i="22"/>
  <c r="E114" i="22"/>
  <c r="E100" i="22"/>
  <c r="E165" i="22"/>
  <c r="E160" i="22"/>
  <c r="E43" i="22"/>
  <c r="E12" i="22"/>
  <c r="E16" i="16" s="1"/>
  <c r="E64" i="22" l="1"/>
  <c r="H16" i="16" s="1"/>
  <c r="E39" i="31"/>
  <c r="E37" i="31"/>
  <c r="E35" i="31"/>
  <c r="E32" i="31"/>
  <c r="E13" i="31"/>
  <c r="E15" i="31"/>
  <c r="E14" i="41"/>
  <c r="F56" i="38"/>
  <c r="E154" i="22"/>
  <c r="E30" i="22"/>
  <c r="E29" i="22" s="1"/>
  <c r="E104" i="22"/>
  <c r="E108" i="22"/>
  <c r="E107" i="22" s="1"/>
  <c r="E134" i="22"/>
  <c r="E143" i="22"/>
  <c r="E169" i="22"/>
  <c r="E167" i="22" s="1"/>
  <c r="F76" i="38"/>
  <c r="F71" i="38"/>
  <c r="E61" i="22"/>
  <c r="E14" i="31"/>
  <c r="E28" i="22"/>
  <c r="E27" i="22" s="1"/>
  <c r="E35" i="22"/>
  <c r="E32" i="22" s="1"/>
  <c r="E103" i="22"/>
  <c r="E98" i="22" s="1"/>
  <c r="E106" i="22"/>
  <c r="E105" i="22" s="1"/>
  <c r="E110" i="22"/>
  <c r="E109" i="22" s="1"/>
  <c r="E129" i="22"/>
  <c r="E112" i="22" s="1"/>
  <c r="E133" i="22"/>
  <c r="E136" i="22"/>
  <c r="E159" i="22"/>
  <c r="E163" i="22"/>
  <c r="E30" i="31"/>
  <c r="E10" i="41"/>
  <c r="E58" i="22"/>
  <c r="E57" i="22" s="1"/>
  <c r="E135" i="22"/>
  <c r="E95" i="22" s="1"/>
  <c r="E84" i="22"/>
  <c r="F3" i="38"/>
  <c r="F172" i="38"/>
  <c r="F171" i="38"/>
  <c r="F179" i="38"/>
  <c r="F182" i="38" s="1"/>
  <c r="F48" i="38"/>
  <c r="F174" i="38" s="1"/>
  <c r="E26" i="22" l="1"/>
  <c r="E11" i="22" s="1"/>
  <c r="E10" i="31"/>
  <c r="E43" i="41"/>
  <c r="C16" i="43" s="1"/>
  <c r="D11" i="44" s="1"/>
  <c r="F11" i="44" s="1"/>
  <c r="D16" i="43"/>
  <c r="G16" i="16"/>
  <c r="E56" i="22"/>
  <c r="F168" i="38"/>
  <c r="D15" i="43" l="1"/>
  <c r="E43" i="31"/>
  <c r="C15" i="43" s="1"/>
  <c r="D10" i="44" s="1"/>
  <c r="F10" i="44" s="1"/>
  <c r="F12" i="44" s="1"/>
  <c r="C11" i="20" s="1"/>
  <c r="C12" i="20" s="1"/>
  <c r="D16" i="16"/>
  <c r="D12" i="17"/>
  <c r="F16" i="16"/>
  <c r="C16" i="16" s="1"/>
  <c r="C12" i="17" s="1"/>
  <c r="H12" i="17" s="1"/>
  <c r="H13" i="17" s="1"/>
  <c r="B11" i="20" s="1"/>
  <c r="E175" i="22"/>
  <c r="D12" i="44" l="1"/>
  <c r="F11" i="20"/>
  <c r="B12" i="20"/>
  <c r="F12" i="20" l="1"/>
  <c r="C15" i="20"/>
</calcChain>
</file>

<file path=xl/sharedStrings.xml><?xml version="1.0" encoding="utf-8"?>
<sst xmlns="http://schemas.openxmlformats.org/spreadsheetml/2006/main" count="1568" uniqueCount="364">
  <si>
    <t>Наименование ресурса</t>
  </si>
  <si>
    <t>х</t>
  </si>
  <si>
    <t>1. Базовый норматив затрат, непосредственно связанных с оказанием муниципальной услуги, в том числе:</t>
  </si>
  <si>
    <t>1.1. Затраты на оплату труда с начислениями на выплаты по оплате труда работников, непосредственно связанных с оказанием муниципальной услуги, в том числе:</t>
  </si>
  <si>
    <t>1.2. Затраты на приобретение материальных запасов и особо ценного движимого имущества, потребляемых (используемых) в процессе оказания муниципальной услуги с учетом срока полезного использования (в том числе затраты на арендные платежи, в том числе:</t>
  </si>
  <si>
    <t>1.3. Иные затраты, непосредственно связанные с оказанием муниципальной услуги</t>
  </si>
  <si>
    <t>чел.</t>
  </si>
  <si>
    <t>шт.</t>
  </si>
  <si>
    <t>2. Базовый норматив затрат на общехозяйственные нужды, в том числе:</t>
  </si>
  <si>
    <t>2.1. Затраты на коммунальные услуги</t>
  </si>
  <si>
    <t>2.2. Затраты на содержание объектов недвижимого имущества, необходимого для выполнения муниципального задания (в том числе затраты на арендные платежи)</t>
  </si>
  <si>
    <t>2.3. Затраты на содержание объектов особо ценного движимого имущества, необходимого для выполнения муниципального задания (в том числе затраты на арендные платежи)</t>
  </si>
  <si>
    <t>2.4. Затраты на приобретение услуг связи</t>
  </si>
  <si>
    <t>2.5. Затраты на приобретение транспортных услуг</t>
  </si>
  <si>
    <t>2.6. Затраты на оплату труда с начислениями на выплаты по оплате труда работников, которые не принимают непосредственного участия в оказании муниципальной услуги</t>
  </si>
  <si>
    <t>2.7. Затраты на прочие общехозяйственные нужды на оказание муниципальной услуги</t>
  </si>
  <si>
    <t>Дератизация</t>
  </si>
  <si>
    <t>м3</t>
  </si>
  <si>
    <t>Гкал</t>
  </si>
  <si>
    <t>Подписка</t>
  </si>
  <si>
    <t>Значение натуральной нормы</t>
  </si>
  <si>
    <t>Срок использования ресурса (год)</t>
  </si>
  <si>
    <t>Цена единицы ресурса, руб.</t>
  </si>
  <si>
    <t>Нормативные затраты, руб.</t>
  </si>
  <si>
    <t>ЗНАЧЕНИЯ</t>
  </si>
  <si>
    <t>НОРМ, ВЫРАЖЕННЫХ В НАТУРАЛЬНЫХ ПОКАЗАТЕЛЯХ,</t>
  </si>
  <si>
    <t>НЕОБХОДИМЫХ ДЛЯ ОПРЕДЕЛЕНИЯ НОРМАТИВОВ ЗАТРАТ</t>
  </si>
  <si>
    <t>НА ОКАЗАНИЕ МУНИЦИПАЛЬНЫХ УСЛУГ</t>
  </si>
  <si>
    <t>Наименование натуральной нормы</t>
  </si>
  <si>
    <t>Единица измерения &lt;1&gt;</t>
  </si>
  <si>
    <t>Значение натуральной нормы &lt;2&gt;</t>
  </si>
  <si>
    <t>Примечание &lt;3&gt;</t>
  </si>
  <si>
    <t>Наименование муниципальной услуги &lt;4&gt;</t>
  </si>
  <si>
    <t>Уникальный номер реестровой записи &lt;5&gt;</t>
  </si>
  <si>
    <t>1. Натуральные нормы, непосредственно связанные с оказанием муниципальной услуги, в том числе:</t>
  </si>
  <si>
    <t>1.1. Работники, непосредственно связанные с оказанием муниципальной услуги</t>
  </si>
  <si>
    <t>1.2. Материальные запасы и особо ценное движимое имущество, потребляемые (используемые) в процессе оказания муниципальной услуги</t>
  </si>
  <si>
    <t>1.3. Иные натуральные показатели, непосредственно используемые в процессе оказания муниципальной услуги</t>
  </si>
  <si>
    <t>2. Натуральные нормы на общехозяйственные нужды, в том числе:</t>
  </si>
  <si>
    <t>2.1. Коммунальные услуги</t>
  </si>
  <si>
    <t>2.2. Содержание объектов недвижимого имущества, необходимого для выполнения муниципального задания</t>
  </si>
  <si>
    <t>2.3. Содержание объектов особо ценного движимого имущества, необходимого для выполнения муниципального задания</t>
  </si>
  <si>
    <t>2.4. Услуги связи</t>
  </si>
  <si>
    <t>2.5. Транспортные услуги</t>
  </si>
  <si>
    <t>2.6. Работники, которые не принимают непосредственного участия в оказании муниципальной услуги</t>
  </si>
  <si>
    <t>2.7. Прочие общехозяйственные нужды</t>
  </si>
  <si>
    <t>--------------------------------</t>
  </si>
  <si>
    <t>&lt;1&gt; единица измерения указывается в соответствии с реестровой записью ведомственного перечня муниципальных услуг и работ;</t>
  </si>
  <si>
    <t>&lt;2&gt; указываются значения натуральных норм, установленных стандартами оказания услуги в соответствующей сфере деятельности (в случае отсутствия указываются значения натуральных норм, определенные для муниципальной услуги, оказываемой муниципальным учреждением, по методу наиболее эффективного учреждения, по медианному или иному методу);</t>
  </si>
  <si>
    <t>&lt;4&gt; указывается наименование муниципальной услуги в соответствии с ведомственным перечнем муниципальных услуг и работ;</t>
  </si>
  <si>
    <t>&lt;5&gt; уникальный номер реестровой записи муниципальной услуги в соответствии с ведомственным перечнем муниципальных услуг и работ.</t>
  </si>
  <si>
    <t>Приложение № 5</t>
  </si>
  <si>
    <t xml:space="preserve">к Порядку 
</t>
  </si>
  <si>
    <t>1. Расчет базовых нормативных затрат на оказание</t>
  </si>
  <si>
    <t>муниципальных услуг</t>
  </si>
  <si>
    <t>Метод расчета</t>
  </si>
  <si>
    <t>Итого по муниципальной услуге:</t>
  </si>
  <si>
    <t xml:space="preserve">                                      </t>
  </si>
  <si>
    <t>1. Результаты расчетов базовых нормативных затрат</t>
  </si>
  <si>
    <t>руб.</t>
  </si>
  <si>
    <t>Наименование муниципальной услуги</t>
  </si>
  <si>
    <t>Уникальный номер реестровой записи из ведомственного перечня</t>
  </si>
  <si>
    <t>Базовый норматив затрат на оказание муниципальной услуги</t>
  </si>
  <si>
    <t>Всего</t>
  </si>
  <si>
    <t>в том числе</t>
  </si>
  <si>
    <t>Всего, в том числе:</t>
  </si>
  <si>
    <r>
      <t>N</t>
    </r>
    <r>
      <rPr>
        <vertAlign val="subscript"/>
        <sz val="11"/>
        <color indexed="8"/>
        <rFont val="Times New Roman"/>
        <family val="1"/>
        <charset val="204"/>
      </rPr>
      <t>отli</t>
    </r>
    <r>
      <rPr>
        <sz val="11"/>
        <color indexed="8"/>
        <rFont val="Times New Roman"/>
        <family val="1"/>
        <charset val="204"/>
      </rPr>
      <t xml:space="preserve"> &lt;1&gt;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</si>
  <si>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куi</t>
    </r>
    <r>
      <rPr>
        <sz val="11"/>
        <color indexed="8"/>
        <rFont val="Times New Roman"/>
        <family val="1"/>
        <charset val="204"/>
      </rPr>
      <t xml:space="preserve"> &lt;2&gt;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</si>
  <si>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сниi</t>
    </r>
    <r>
      <rPr>
        <sz val="11"/>
        <color indexed="8"/>
        <rFont val="Times New Roman"/>
        <family val="1"/>
        <charset val="204"/>
      </rPr>
      <t xml:space="preserve"> &lt;3&gt;</t>
    </r>
  </si>
  <si>
    <t>&lt;1&gt; затраты на оплату труда с начислениями на выплаты по оплате труда работников, непосредственно связанных с оказанием муниципальной услуги;</t>
  </si>
  <si>
    <t>&lt;2&gt; суммы затрат на коммунальные услуги;</t>
  </si>
  <si>
    <t>&lt;3&gt; суммы затрат на содержание объектов недвижимого имущества, необходимого для выполнения муниципального задания (в том числе затраты на арендные платежи).</t>
  </si>
  <si>
    <t>1. Результаты расчетов объемов нормативных затрат</t>
  </si>
  <si>
    <t>Наименование муниципальной услуги (уникальный номер реестровой записи из ведомственного перечня)</t>
  </si>
  <si>
    <t>Показатель объема муниципальной услуги</t>
  </si>
  <si>
    <t>Итого нормативных затрат (руб.)</t>
  </si>
  <si>
    <t>В том числе</t>
  </si>
  <si>
    <t>Отраслевой корректирующий коэффициент</t>
  </si>
  <si>
    <t>Территориальный корректирующий коэффициент</t>
  </si>
  <si>
    <t>Коэффициент выравнивания</t>
  </si>
  <si>
    <t>3 = 4 x 5 x 6 x 7</t>
  </si>
  <si>
    <t>8 = 2 x 3</t>
  </si>
  <si>
    <t>X</t>
  </si>
  <si>
    <t>Метод наиболее эффективного учреждения</t>
  </si>
  <si>
    <t>-</t>
  </si>
  <si>
    <t>РЕЗУЛЬТАТЫ РАСЧЕТОВ</t>
  </si>
  <si>
    <t>ФИНАНСОВОГО ОБЕСПЕЧЕНИЯ ВЫПОЛНЕНИЯ</t>
  </si>
  <si>
    <t>Наименование муниципального учреждения</t>
  </si>
  <si>
    <t>Итого нормативных затрат на оказание муниципальных услуг, руб.</t>
  </si>
  <si>
    <t>Итого нормативных затрат на выполнение работ, руб.</t>
  </si>
  <si>
    <t>Объем платы за оказание муниципальных услуг (выполнения работ), установленных муниципальным заданием, руб.</t>
  </si>
  <si>
    <t>Затраты на уплату налогов, в качестве объекта налогообложения, руб.</t>
  </si>
  <si>
    <t>Итого объем финансового обеспечения выполнения муниципального задания, руб.</t>
  </si>
  <si>
    <t>6 = 2 + 3 - 4 + 5</t>
  </si>
  <si>
    <t xml:space="preserve">(подпись)    </t>
  </si>
  <si>
    <t xml:space="preserve"> (расшифровка подписи)</t>
  </si>
  <si>
    <t>Краткое обозначение</t>
  </si>
  <si>
    <t>Наименование формы расчета</t>
  </si>
  <si>
    <t>Значения норм, выраженных в натуральных показателях, необходимых для определения нормативов затрат на оказание муниципальной услуги</t>
  </si>
  <si>
    <t>Уникальный номер реестровой записи</t>
  </si>
  <si>
    <t>Справочная информация</t>
  </si>
  <si>
    <t>Расчет базовых нормативных затрат на оказание муниципальных услуг</t>
  </si>
  <si>
    <t>Результаты расчетов финансового обеспечения выполнения муниципального задания</t>
  </si>
  <si>
    <t>пач.</t>
  </si>
  <si>
    <t>Мыло хозяйственное</t>
  </si>
  <si>
    <t>Освежитель воздуха</t>
  </si>
  <si>
    <t>рулон</t>
  </si>
  <si>
    <t>Ручка шариковая</t>
  </si>
  <si>
    <t>мес.</t>
  </si>
  <si>
    <t>Количество</t>
  </si>
  <si>
    <t>Единица измерения</t>
  </si>
  <si>
    <t>Примечания</t>
  </si>
  <si>
    <t>Канцелярия</t>
  </si>
  <si>
    <t>Мыло туалетное</t>
  </si>
  <si>
    <t>Средство для мытья стекол</t>
  </si>
  <si>
    <t>иссл.</t>
  </si>
  <si>
    <t>Дератизация, дезинфекция, дезинсекция</t>
  </si>
  <si>
    <t>п.4.001, п.4.002, п. 4.003, п. 4.004</t>
  </si>
  <si>
    <t>п. 14.091, п. 14.015, п.14.032</t>
  </si>
  <si>
    <t>Теплоснабжение</t>
  </si>
  <si>
    <t>Сбор загрязняющих веществ</t>
  </si>
  <si>
    <t>Электроснабжение</t>
  </si>
  <si>
    <t>Вывоз ТКО</t>
  </si>
  <si>
    <t>КВтч</t>
  </si>
  <si>
    <t>Холодная вода</t>
  </si>
  <si>
    <t>Сбросы холодной воды</t>
  </si>
  <si>
    <t>Горячая вода</t>
  </si>
  <si>
    <t>шт.ед.</t>
  </si>
  <si>
    <t>шт. ед.</t>
  </si>
  <si>
    <t>1.1.</t>
  </si>
  <si>
    <t>1.2.</t>
  </si>
  <si>
    <t>2.1.</t>
  </si>
  <si>
    <t>2.2.</t>
  </si>
  <si>
    <t>Обеспечение сохранения и использования объектов культурного наследия</t>
  </si>
  <si>
    <t>3.1.</t>
  </si>
  <si>
    <t>3.2.</t>
  </si>
  <si>
    <t>Экспозиционно-выставочная деятельность музея</t>
  </si>
  <si>
    <t>Музейные фонды: формирование, учет, хранение, использование</t>
  </si>
  <si>
    <t>Устройство, эксплуатация и безопасное обслуживание электроустановок</t>
  </si>
  <si>
    <t>Устройство и безопасная эксплуатация тепловых энергоустановок и тепловых сетей</t>
  </si>
  <si>
    <t>Обучение в области ГО и единой государственной системы предупреждения и ликвидации ЧС</t>
  </si>
  <si>
    <t>Обучение и проверка знания требований охраны труда руководителей и специалистов</t>
  </si>
  <si>
    <t>Командировочные расходы</t>
  </si>
  <si>
    <t>дн.</t>
  </si>
  <si>
    <t>Проживание</t>
  </si>
  <si>
    <t>Сопровождение системы КАМИС</t>
  </si>
  <si>
    <t>год</t>
  </si>
  <si>
    <t>Перевод системы КАМИС на новую версию системы КАМИС 5</t>
  </si>
  <si>
    <t>раз</t>
  </si>
  <si>
    <t>Обслуживание системы КАМИС</t>
  </si>
  <si>
    <t>Обслуживание сайта</t>
  </si>
  <si>
    <t>Услуги хостинга</t>
  </si>
  <si>
    <t>Сброс загрязняющих веществ</t>
  </si>
  <si>
    <t>Стоки холодной воды</t>
  </si>
  <si>
    <t>Чистящие, моющие, дезинфицирующие средства, прочие хозяйственные товары</t>
  </si>
  <si>
    <t>Антимоль</t>
  </si>
  <si>
    <t>Короб архивный 8см</t>
  </si>
  <si>
    <t>Средство для отбеливания "Белизна"</t>
  </si>
  <si>
    <t>литр</t>
  </si>
  <si>
    <t>светильник настольный на подставке</t>
  </si>
  <si>
    <t xml:space="preserve">Бумага туалетная </t>
  </si>
  <si>
    <t>Замки навесные</t>
  </si>
  <si>
    <t xml:space="preserve">Краска водоэмульсионная </t>
  </si>
  <si>
    <t>кг.</t>
  </si>
  <si>
    <t>Лампы светодиодные</t>
  </si>
  <si>
    <t>Лампа для светильника Дельта</t>
  </si>
  <si>
    <t>Лопата снегоуборочная пластиковая</t>
  </si>
  <si>
    <t>Лопата снегоуборочная на колесах</t>
  </si>
  <si>
    <t>Мешки для мусора 30л</t>
  </si>
  <si>
    <t>Перчатки хоз, латексные</t>
  </si>
  <si>
    <t>пара</t>
  </si>
  <si>
    <t>Перчатки Х/б</t>
  </si>
  <si>
    <t>Стиральный порошок</t>
  </si>
  <si>
    <t>Чистящий порошок</t>
  </si>
  <si>
    <t xml:space="preserve">пленка воздушно-пузырчатая </t>
  </si>
  <si>
    <t>Тряпка для мытья пола</t>
  </si>
  <si>
    <t>уп.</t>
  </si>
  <si>
    <t>Блок для записей проклееный, куб 8х8х4, белый</t>
  </si>
  <si>
    <t>Блокнот А5 60л</t>
  </si>
  <si>
    <t>Бумага офисная А4 "Снегурочка"</t>
  </si>
  <si>
    <t>Бумага Lomond А4 180г/м 50л</t>
  </si>
  <si>
    <t>Бумага Lomond А4 160г/м 100л</t>
  </si>
  <si>
    <t>Бумага Lomond А4 160г/м 50л</t>
  </si>
  <si>
    <t>Бумага Lomond А4 230г/м 50л матовая</t>
  </si>
  <si>
    <t>Бумага Lomond А4 230г/м 50л глянцевая</t>
  </si>
  <si>
    <t>Ватман</t>
  </si>
  <si>
    <t xml:space="preserve">ДВП </t>
  </si>
  <si>
    <t>лист</t>
  </si>
  <si>
    <t>Клей ПВА 85гр</t>
  </si>
  <si>
    <t>Клей карандаш 36г</t>
  </si>
  <si>
    <t>Клей-карандаш 21г</t>
  </si>
  <si>
    <t>Клей момент 3г</t>
  </si>
  <si>
    <t>Кнопки канцелярские</t>
  </si>
  <si>
    <t>Корректирующая жидкость 20 мл</t>
  </si>
  <si>
    <t>Маркер перманентный</t>
  </si>
  <si>
    <t>Ножницы канцелярские 210мм</t>
  </si>
  <si>
    <t>Ножницы канцелярские 190мм</t>
  </si>
  <si>
    <t>Папка для бумаги с завязками</t>
  </si>
  <si>
    <t>Скоросшиватель</t>
  </si>
  <si>
    <t>Календарь квартальный на 2017 год</t>
  </si>
  <si>
    <t>Клейкая лента двухсторонняя</t>
  </si>
  <si>
    <t>Клейкая лента 48мм</t>
  </si>
  <si>
    <t>Стержень шариковый</t>
  </si>
  <si>
    <t>Файлы А4</t>
  </si>
  <si>
    <t>Файлы А3</t>
  </si>
  <si>
    <t>Фломастеры 6 цветов</t>
  </si>
  <si>
    <t>Брелок для ключей комплект 12 шт</t>
  </si>
  <si>
    <t>Нож канцелярский универсальный</t>
  </si>
  <si>
    <t>Приобретение картриджей, дисков</t>
  </si>
  <si>
    <t>Диски CD/DVD</t>
  </si>
  <si>
    <t>Картридж-контейнер Epson Т66414А</t>
  </si>
  <si>
    <t>Картридж-контейнер Epson Т66424А</t>
  </si>
  <si>
    <t>Картридж-контейнер Epson Т66444А</t>
  </si>
  <si>
    <t>Картридж-контейнер Epson Т66434А</t>
  </si>
  <si>
    <t>Комплекс: охранная, пожарная, тревожная (3 объекта)</t>
  </si>
  <si>
    <t>Охранная, пожарная, тревожная сигнализация</t>
  </si>
  <si>
    <t>Услуги по заправке картриджей</t>
  </si>
  <si>
    <t>HP Laser Jet 1020</t>
  </si>
  <si>
    <t>HP Laser Jet M 1132</t>
  </si>
  <si>
    <t>Зарядка огнетушителей, испытание пожарных рукавов</t>
  </si>
  <si>
    <t>зарядка огнетушителей ОУ-2</t>
  </si>
  <si>
    <t>зарядка огнетушителей ОУ-3</t>
  </si>
  <si>
    <t>зарядка огнетушителей ОП-5з</t>
  </si>
  <si>
    <t>испытание пожарных рукавов</t>
  </si>
  <si>
    <t>перемотка пожарного рукава на другое ребро</t>
  </si>
  <si>
    <t>испытание пожарного крана</t>
  </si>
  <si>
    <t>огнезащитная обработка чердачных помещений</t>
  </si>
  <si>
    <r>
      <t>м</t>
    </r>
    <r>
      <rPr>
        <sz val="11"/>
        <color indexed="8"/>
        <rFont val="Calibri"/>
        <family val="2"/>
        <charset val="204"/>
      </rPr>
      <t>²</t>
    </r>
  </si>
  <si>
    <t>Огнезащитная обработка чердачных помещений</t>
  </si>
  <si>
    <t>Поверка средств измерения</t>
  </si>
  <si>
    <t>Поверка манометров</t>
  </si>
  <si>
    <t xml:space="preserve">Обслуживание прибора учета тепловой энергии </t>
  </si>
  <si>
    <t>Офисные стулья</t>
  </si>
  <si>
    <t>Гражданская защита (январь-июнь 2016)</t>
  </si>
  <si>
    <t>комплект</t>
  </si>
  <si>
    <t>Мир музея (январь-июнь 2016)</t>
  </si>
  <si>
    <t>Справочник руководителя учреждения культуры (январь-июнь 2016)</t>
  </si>
  <si>
    <t>Кировский рабочий (январь-июнь 2016)</t>
  </si>
  <si>
    <t>Мурманский вестник (январь-июнь 2016)</t>
  </si>
  <si>
    <t>Хибинский вестник (январь-июнь 2016)</t>
  </si>
  <si>
    <t>Гражданская защита (июль-декабрь 2016)</t>
  </si>
  <si>
    <t>Мир музея (июль-декабрь 2016)</t>
  </si>
  <si>
    <t>Справочник руководителя учреждения культуры (июль-декабрь 2016)</t>
  </si>
  <si>
    <t>Кировский рабочий (июль-декабрь 2016)</t>
  </si>
  <si>
    <t>Мурманский вестник (июль-декабрь 2016)</t>
  </si>
  <si>
    <t>Хибинский вестник (июль-декабрь 2016)</t>
  </si>
  <si>
    <t>ПП ESET NOD32 Antivirus</t>
  </si>
  <si>
    <t>польз.</t>
  </si>
  <si>
    <t>Антивирусная программа</t>
  </si>
  <si>
    <t>Почтовые расходы (маркированные конверты)</t>
  </si>
  <si>
    <t>Наименование услуги/работы</t>
  </si>
  <si>
    <t>НОРМ, ВЫРАЖЕННЫХ В НАТУРАЛЬНЫХ ПОКАЗАТЕЛЯХ, НЕОБХОДИМЫХ</t>
  </si>
  <si>
    <t>ДЛЯ ОПРЕДЕЛЕНИЯ НОРМАТИВОВ ЗАТРАТ НА ВЫПОЛНЕНИЕ РАБОТ</t>
  </si>
  <si>
    <t>2. Расчет нормативных затрат на выполнение работ</t>
  </si>
  <si>
    <t>1.1. Затраты на оплату труда с начислениями на выплаты по оплате труда работников, непосредственно связанных с оказанием муниципальной услуги, выполнением работы, в том числе:</t>
  </si>
  <si>
    <t>1. Базовый норматив затрат, непосредственно связанных с оказанием муниципальной услуги, выполнением работы, в том числе:</t>
  </si>
  <si>
    <t>1.2. Затраты на приобретение материальных запасов и особо ценного движимого имущества, потребляемых (используемых) в процессе оказания муниципальной услуги, выполнения работы с учетом срока полезного использования (в том числе затраты на арендные платежи, в том числе:</t>
  </si>
  <si>
    <t>1.3. Иные затраты, непосредственно связанные с оказанием муниципальной услуги, выполнением работы</t>
  </si>
  <si>
    <t>2.6. Затраты на оплату труда с начислениями на выплаты по оплате труда работников, которые не принимают непосредственного участия в оказании муниципальной услуги, выполнении работы</t>
  </si>
  <si>
    <t>2.7. Затраты на прочие общехозяйственные нужды на оказание муниципальной услуги, выполнение работы</t>
  </si>
  <si>
    <t>Итого по муниципальной услуге, работе:</t>
  </si>
  <si>
    <t>Главный хранитель фондов</t>
  </si>
  <si>
    <t>Ведущий хранитель фондов</t>
  </si>
  <si>
    <t>Хранитель фондов 1 категории</t>
  </si>
  <si>
    <t>Заведующая отделом</t>
  </si>
  <si>
    <t>Методист 1 категории</t>
  </si>
  <si>
    <t>Директор</t>
  </si>
  <si>
    <t>Начальник хозяйственного отдела</t>
  </si>
  <si>
    <t>Монтажник экспозиций художественно-оформительских работ</t>
  </si>
  <si>
    <t>Кассир</t>
  </si>
  <si>
    <t>Уборщик служебных помещений 2 разряд</t>
  </si>
  <si>
    <t>Дворник 1 разряд</t>
  </si>
  <si>
    <t>Гардеробщик 1 разряд</t>
  </si>
  <si>
    <t>Смотритель</t>
  </si>
  <si>
    <t>Услуги связи, интернет</t>
  </si>
  <si>
    <t xml:space="preserve">Исследование воды </t>
  </si>
  <si>
    <t>Ведущий специалист по экспозиционной и выставочной работе</t>
  </si>
  <si>
    <t>Специалист по экспозиционной и выставочной работе 1 категории</t>
  </si>
  <si>
    <t>Расчет базовых нормативных затрат на выполнение работ</t>
  </si>
  <si>
    <t>м²</t>
  </si>
  <si>
    <t>Значения норм, выраженных в натуральных показателях, необходимых для определения нормативов затрат на выполнение работы</t>
  </si>
  <si>
    <t>Итого по работе:</t>
  </si>
  <si>
    <t>&lt;2&gt; указываются значения натуральных норм, установленных стандартами оказания услуги в соответствующей сфере деятельности (в случае отсутствия указываются значения натуральных норм, определенные для муниципальной услуги, оказываемой муниципальным учрежден</t>
  </si>
  <si>
    <t>Формирование, учет, изучение, обеспечение физического сохранения и безопасности  музейных предметов, музейных коллекций</t>
  </si>
  <si>
    <t>Нормативные затраты на оказание муниципальной услуги, выполнение работы (руб.)</t>
  </si>
  <si>
    <t>Базовый норматив затрат на оказание муниципальной услуги, выполнение работы (руб.)</t>
  </si>
  <si>
    <t>Расчет нормативных затрат на оказание муниципальной услуги, выполнение работы</t>
  </si>
  <si>
    <t>Результаты расчетов базовых нормативных затрат на оказание муниципальных услуг, выполнение работ</t>
  </si>
  <si>
    <t>Результаты расчетов объемов нормативных затрат на оказание муниципальных услуг, выполнение работ</t>
  </si>
  <si>
    <t>МБУК "Кировский историко-краеведческий музей с мемориалом С. М. Кирова и выставочным залом"</t>
  </si>
  <si>
    <t>Техническое обслуживание узлов учета тепловой энергии</t>
  </si>
  <si>
    <t>Техническое обслуживание тепловых пунктов</t>
  </si>
  <si>
    <t>Уплата налогов, государственных пошлин</t>
  </si>
  <si>
    <t>Плата за негативное воздействие на окружающую среду</t>
  </si>
  <si>
    <t>Государственная пошлина</t>
  </si>
  <si>
    <t>Наименование работы &lt;4&gt;</t>
  </si>
  <si>
    <t>1. Работники, непосредственно связанные с выполнением работы</t>
  </si>
  <si>
    <t>2. Материальные запасы и особо ценное движимое имущество, потребляемые (используемые) в процессе выполнения работы</t>
  </si>
  <si>
    <t>3. Иные натуральные показатели, непосредственно связанные с выполнением работы</t>
  </si>
  <si>
    <t>4. Коммунальные услуги</t>
  </si>
  <si>
    <t>5. Содержание объектов недвижимого имущества, необходимого для выполнения муниципального задания</t>
  </si>
  <si>
    <t>6. Содержание объектов особо ценного движимого имущества, необходимого для выполнения муниципального задания</t>
  </si>
  <si>
    <t>7. Услуги связи</t>
  </si>
  <si>
    <t>8. Транспортные услуги</t>
  </si>
  <si>
    <t>9. Работники, которые не принимают непосредственного участия в оказании муниципальной услуги</t>
  </si>
  <si>
    <t>10. Прочие общехозяйственные нужды</t>
  </si>
  <si>
    <t>9. Работники, которые не принимают непосредственного участия в выполнении работы</t>
  </si>
  <si>
    <r>
      <t xml:space="preserve">Наименование работы: </t>
    </r>
    <r>
      <rPr>
        <b/>
        <sz val="10"/>
        <color indexed="8"/>
        <rFont val="Times New Roman"/>
        <family val="1"/>
        <charset val="204"/>
      </rPr>
      <t>Формирование, учет, изучение, обеспечение физического сохранения и безопасности  музейных предметов, музейных коллекций</t>
    </r>
  </si>
  <si>
    <t>2. Результаты расчетов нормативных затрат</t>
  </si>
  <si>
    <t>Наименование работы</t>
  </si>
  <si>
    <t>Затраты на оплату труда с начислениями на выплаты по оплате труда работников, непосредственно связанных с выполнением работы (Nотli)</t>
  </si>
  <si>
    <t>Затраты на коммунальные услуги и на содержание объектов недвижимого имущества, необходимого для выполнения муниципального задания (в том числе затраты на арендные платежи</t>
  </si>
  <si>
    <t>Nкуi</t>
  </si>
  <si>
    <t>Nсниi</t>
  </si>
  <si>
    <t>Базовый норматив затрат на выполнение работы</t>
  </si>
  <si>
    <t>2. Результаты расчетов объемов нормативных затрат</t>
  </si>
  <si>
    <t>Наименование работы (уникальный номер реестровой записи из ведомственного перечня)</t>
  </si>
  <si>
    <t>Показатель объема работы</t>
  </si>
  <si>
    <t>Нормативные затраты на выполнение работы (руб.)</t>
  </si>
  <si>
    <t>Итого нормативных затрат по работе (руб.)</t>
  </si>
  <si>
    <t>4 = 2 x 3</t>
  </si>
  <si>
    <t>Базовый норматив затрат на общехозяйственные нужды, на оказание муниципальных услуг</t>
  </si>
  <si>
    <t>Базовый норматив затрат, непосредственно связанных с оказанием муниципальной услуги</t>
  </si>
  <si>
    <t>4.1, 4.2</t>
  </si>
  <si>
    <t>5.1, 5.2</t>
  </si>
  <si>
    <t>6.1, 6.2</t>
  </si>
  <si>
    <t>Курсы и командировочные расходы</t>
  </si>
  <si>
    <t>Обслуживание компьютерной техники</t>
  </si>
  <si>
    <t>Проверка огнезащитной обработки</t>
  </si>
  <si>
    <t>об.</t>
  </si>
  <si>
    <t>Испытание пожарных рукавов, пожарного крана</t>
  </si>
  <si>
    <t>Согласовано начальником финансово-экономичского управления администрации города Кировска</t>
  </si>
  <si>
    <t>Создание экспозиций (выставок) музеев, организация выездных выставок</t>
  </si>
  <si>
    <t>07052000000000001001100</t>
  </si>
  <si>
    <t>07017100000000000004102</t>
  </si>
  <si>
    <t>07042100000000000003101</t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</si>
  <si>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07017100000000000004102</t>
    </r>
  </si>
  <si>
    <r>
      <t xml:space="preserve">Наименование работы: </t>
    </r>
    <r>
      <rPr>
        <b/>
        <sz val="10"/>
        <color indexed="8"/>
        <rFont val="Times New Roman"/>
        <family val="1"/>
        <charset val="204"/>
      </rPr>
      <t>Обеспечение сохранения и использования объектов культурного наследия</t>
    </r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</si>
  <si>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07042100000000000003101</t>
    </r>
  </si>
  <si>
    <r>
      <t xml:space="preserve">Наименование муниципальной услуги: </t>
    </r>
    <r>
      <rPr>
        <b/>
        <sz val="10"/>
        <color indexed="8"/>
        <rFont val="Times New Roman"/>
        <family val="1"/>
        <charset val="204"/>
      </rPr>
      <t>Создание экспозиций (выставок) музеев, организация выездных выставок</t>
    </r>
  </si>
  <si>
    <t xml:space="preserve">07052000000000001001100
</t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</si>
  <si>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07052000000000001001100</t>
    </r>
  </si>
  <si>
    <t>Создание экспозиций (выставок) музеев, организация выездных выставок
(07052000000000001001100)</t>
  </si>
  <si>
    <t>Формирование, учет, изучение, обеспечение физического сохранения и безопасности  музейных предметов, музейных коллекций (07017100000000000004102)</t>
  </si>
  <si>
    <t>Обеспечение сохранения и использования объектов культурного наследия (07042100000000000003101)</t>
  </si>
  <si>
    <t>Заработная плата</t>
  </si>
  <si>
    <t>Коммунальные расходы</t>
  </si>
  <si>
    <t>Налоги за негативное воздействие на окружающую среду</t>
  </si>
  <si>
    <t>Расходы к распределению</t>
  </si>
  <si>
    <t>Объем доходов, планируемых к поступлению от предпринимательской деятельности</t>
  </si>
  <si>
    <t>Примечание: объем финансового обеспечения выполнения муниципального задания уменьшен на объем доходов, планируемых к поступлению от предпринимательской деятельности (с применением коэффициента платной деятельности), в связи с чем итоговый объем финансового обеспечения выполнения муниципального задания составил:</t>
  </si>
  <si>
    <t>на оказание муниципальных услуг на плановый период 2018-2019 г.г.</t>
  </si>
  <si>
    <t>на выполнение работ на плановый период 2018-2019 г.г.</t>
  </si>
  <si>
    <t>МУНИЦИПАЛЬНОГО ЗАДАНИЯ НА ПЛАНОВЫЙ ПЕРИОД 2018-2019 Г.Г.</t>
  </si>
  <si>
    <t>Приложение № 4</t>
  </si>
  <si>
    <t xml:space="preserve">к приказу комитета образования, культуры и спорта                                                                от 22.12.2016 №  529 а 
</t>
  </si>
  <si>
    <t xml:space="preserve">к приказу комитета образования, культуры и спорта                                                                от 22.12.2016 №  529 а
</t>
  </si>
  <si>
    <t>Приложение № 39</t>
  </si>
  <si>
    <t>Приложение № 13</t>
  </si>
  <si>
    <t>Приложение № 43</t>
  </si>
  <si>
    <t>Приложение № 22</t>
  </si>
  <si>
    <t xml:space="preserve">к приказу комитета образования, культуры и спорта                                                                от 22.12.2016 №  529 а
</t>
  </si>
  <si>
    <t>Приложение № 47</t>
  </si>
  <si>
    <t>Приложение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</si>
</sst>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0.0"/>
    <numFmt numFmtId="166" formatCode="#,##0.00000000"/>
    <numFmt numFmtId="167" formatCode="#,##0.000000000"/>
    <numFmt numFmtId="168" formatCode="0.000000000"/>
  </numFmts>
  <fonts count="28" x14ac:knownFonts="1">
    <font>
      <sz val="11"/>
      <color rgb="FF000000"/>
      <name val="Calibri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vertAlign val="subscript"/>
      <sz val="11"/>
      <color indexed="8"/>
      <name val="Times New Roman"/>
      <family val="1"/>
      <charset val="204"/>
    </font>
    <font>
      <sz val="10"/>
      <color indexed="8"/>
      <name val="Courier New"/>
      <family val="3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0"/>
      <color indexed="8"/>
      <name val="Arial CYR"/>
      <family val="2"/>
    </font>
    <font>
      <u/>
      <sz val="10"/>
      <color indexed="12"/>
      <name val="Arial Cyr"/>
      <charset val="204"/>
    </font>
    <font>
      <u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CC"/>
      </patternFill>
    </fill>
  </fills>
  <borders count="26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41">
    <xf numFmtId="0" fontId="0" fillId="0" borderId="0"/>
    <xf numFmtId="0" fontId="23" fillId="0" borderId="0">
      <alignment horizontal="right"/>
    </xf>
    <xf numFmtId="0" fontId="23" fillId="0" borderId="0">
      <alignment horizontal="center"/>
    </xf>
    <xf numFmtId="0" fontId="24" fillId="0" borderId="0"/>
    <xf numFmtId="0" fontId="24" fillId="0" borderId="19">
      <alignment horizontal="center" vertical="center" wrapText="1"/>
    </xf>
    <xf numFmtId="0" fontId="24" fillId="0" borderId="19">
      <alignment horizontal="center" vertical="center" wrapText="1"/>
    </xf>
    <xf numFmtId="0" fontId="24" fillId="0" borderId="20">
      <alignment horizontal="left" vertical="top" wrapText="1"/>
    </xf>
    <xf numFmtId="0" fontId="24" fillId="0" borderId="21">
      <alignment horizontal="right" vertical="top" wrapText="1"/>
    </xf>
    <xf numFmtId="0" fontId="24" fillId="0" borderId="22">
      <alignment horizontal="left" wrapText="1"/>
    </xf>
    <xf numFmtId="0" fontId="24" fillId="0" borderId="23"/>
    <xf numFmtId="0" fontId="18" fillId="0" borderId="1">
      <alignment vertical="top" wrapText="1"/>
    </xf>
    <xf numFmtId="0" fontId="24" fillId="0" borderId="19">
      <alignment horizontal="center" vertical="center" wrapText="1"/>
    </xf>
    <xf numFmtId="0" fontId="24" fillId="0" borderId="24">
      <alignment horizontal="center" vertical="center" wrapText="1"/>
    </xf>
    <xf numFmtId="0" fontId="24" fillId="0" borderId="24">
      <alignment horizontal="center" vertical="center" wrapText="1"/>
    </xf>
    <xf numFmtId="1" fontId="24" fillId="0" borderId="19">
      <alignment horizontal="center" vertical="top" shrinkToFit="1"/>
    </xf>
    <xf numFmtId="1" fontId="24" fillId="0" borderId="24">
      <alignment horizontal="center" vertical="top" shrinkToFit="1"/>
    </xf>
    <xf numFmtId="1" fontId="24" fillId="0" borderId="19">
      <alignment horizontal="center" vertical="top" shrinkToFit="1"/>
    </xf>
    <xf numFmtId="1" fontId="24" fillId="0" borderId="24">
      <alignment horizontal="center" vertical="top" shrinkToFit="1"/>
    </xf>
    <xf numFmtId="1" fontId="23" fillId="0" borderId="22">
      <alignment horizontal="center" shrinkToFit="1"/>
    </xf>
    <xf numFmtId="0" fontId="24" fillId="0" borderId="19">
      <alignment horizontal="center" vertical="center" wrapText="1"/>
    </xf>
    <xf numFmtId="4" fontId="24" fillId="0" borderId="20">
      <alignment horizontal="right" vertical="top" shrinkToFit="1"/>
    </xf>
    <xf numFmtId="4" fontId="24" fillId="4" borderId="25">
      <alignment horizontal="right" vertical="top" shrinkToFit="1"/>
    </xf>
    <xf numFmtId="0" fontId="24" fillId="0" borderId="19">
      <alignment horizontal="center"/>
    </xf>
    <xf numFmtId="1" fontId="24" fillId="0" borderId="19">
      <alignment horizontal="center" shrinkToFit="1"/>
    </xf>
    <xf numFmtId="0" fontId="19" fillId="0" borderId="0" applyNumberFormat="0" applyFill="0" applyBorder="0" applyAlignment="0" applyProtection="0"/>
    <xf numFmtId="0" fontId="22" fillId="0" borderId="0"/>
    <xf numFmtId="0" fontId="15" fillId="0" borderId="0"/>
    <xf numFmtId="0" fontId="25" fillId="0" borderId="0"/>
    <xf numFmtId="0" fontId="26" fillId="0" borderId="0"/>
    <xf numFmtId="0" fontId="2" fillId="0" borderId="0"/>
    <xf numFmtId="0" fontId="1" fillId="0" borderId="0"/>
    <xf numFmtId="0" fontId="27" fillId="0" borderId="0"/>
    <xf numFmtId="0" fontId="2" fillId="0" borderId="0"/>
    <xf numFmtId="0" fontId="22" fillId="0" borderId="0"/>
    <xf numFmtId="0" fontId="1" fillId="0" borderId="0"/>
    <xf numFmtId="0" fontId="2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9" fontId="16" fillId="0" borderId="0" applyFont="0" applyFill="0" applyBorder="0" applyAlignment="0" applyProtection="0"/>
  </cellStyleXfs>
  <cellXfs count="309">
    <xf numFmtId="0" fontId="0" fillId="0" borderId="0" xfId="0" applyFont="1" applyAlignment="1"/>
    <xf numFmtId="0" fontId="8" fillId="0" borderId="0" xfId="25" applyFont="1"/>
    <xf numFmtId="0" fontId="8" fillId="0" borderId="0" xfId="25" applyFont="1" applyAlignment="1">
      <alignment horizontal="center" vertical="center"/>
    </xf>
    <xf numFmtId="0" fontId="8" fillId="0" borderId="0" xfId="25" applyFont="1" applyAlignment="1">
      <alignment horizontal="center" vertical="top" wrapText="1"/>
    </xf>
    <xf numFmtId="0" fontId="8" fillId="0" borderId="0" xfId="25" applyFont="1" applyAlignment="1">
      <alignment horizontal="justify" vertical="center"/>
    </xf>
    <xf numFmtId="0" fontId="22" fillId="0" borderId="0" xfId="25" applyAlignment="1">
      <alignment horizontal="right" vertical="center"/>
    </xf>
    <xf numFmtId="0" fontId="22" fillId="0" borderId="0" xfId="25"/>
    <xf numFmtId="0" fontId="22" fillId="0" borderId="0" xfId="25" applyAlignment="1">
      <alignment horizontal="justify" vertical="center"/>
    </xf>
    <xf numFmtId="0" fontId="8" fillId="0" borderId="0" xfId="25" applyFont="1" applyAlignment="1">
      <alignment vertical="center"/>
    </xf>
    <xf numFmtId="0" fontId="8" fillId="0" borderId="0" xfId="25" applyFont="1" applyAlignment="1">
      <alignment vertical="top" wrapText="1"/>
    </xf>
    <xf numFmtId="0" fontId="10" fillId="0" borderId="0" xfId="25" applyFont="1" applyAlignment="1">
      <alignment horizontal="justify" vertical="center"/>
    </xf>
    <xf numFmtId="0" fontId="8" fillId="0" borderId="0" xfId="25" applyFont="1" applyAlignment="1">
      <alignment horizontal="right" vertical="center"/>
    </xf>
    <xf numFmtId="0" fontId="13" fillId="0" borderId="0" xfId="25" applyFont="1" applyAlignment="1">
      <alignment horizontal="justify" vertical="center"/>
    </xf>
    <xf numFmtId="0" fontId="8" fillId="0" borderId="3" xfId="25" applyFont="1" applyBorder="1" applyAlignment="1">
      <alignment horizontal="center" vertical="center" wrapText="1"/>
    </xf>
    <xf numFmtId="0" fontId="8" fillId="0" borderId="3" xfId="25" applyFont="1" applyBorder="1" applyAlignment="1">
      <alignment vertical="center" wrapText="1"/>
    </xf>
    <xf numFmtId="0" fontId="8" fillId="0" borderId="3" xfId="25" applyFont="1" applyBorder="1" applyAlignment="1">
      <alignment vertical="top" wrapText="1"/>
    </xf>
    <xf numFmtId="0" fontId="4" fillId="0" borderId="3" xfId="31" applyFont="1" applyFill="1" applyBorder="1" applyAlignment="1">
      <alignment horizontal="left" vertical="top" wrapText="1"/>
    </xf>
    <xf numFmtId="0" fontId="4" fillId="0" borderId="3" xfId="31" applyFont="1" applyFill="1" applyBorder="1" applyAlignment="1">
      <alignment horizontal="center" vertical="top" wrapText="1"/>
    </xf>
    <xf numFmtId="0" fontId="3" fillId="0" borderId="3" xfId="31" applyFont="1" applyFill="1" applyBorder="1" applyAlignment="1">
      <alignment horizontal="left" vertical="top" wrapText="1"/>
    </xf>
    <xf numFmtId="0" fontId="3" fillId="0" borderId="3" xfId="31" applyFont="1" applyFill="1" applyBorder="1" applyAlignment="1">
      <alignment horizontal="center" vertical="top" wrapText="1"/>
    </xf>
    <xf numFmtId="164" fontId="3" fillId="0" borderId="3" xfId="31" applyNumberFormat="1" applyFont="1" applyFill="1" applyBorder="1" applyAlignment="1">
      <alignment horizontal="center" vertical="top" wrapText="1"/>
    </xf>
    <xf numFmtId="164" fontId="4" fillId="0" borderId="3" xfId="31" applyNumberFormat="1" applyFont="1" applyFill="1" applyBorder="1" applyAlignment="1">
      <alignment horizontal="center" vertical="top" wrapText="1"/>
    </xf>
    <xf numFmtId="0" fontId="10" fillId="0" borderId="0" xfId="25" applyFont="1"/>
    <xf numFmtId="0" fontId="10" fillId="0" borderId="0" xfId="25" applyFont="1" applyAlignment="1">
      <alignment horizontal="center" vertical="center"/>
    </xf>
    <xf numFmtId="0" fontId="10" fillId="0" borderId="0" xfId="25" applyFont="1" applyAlignment="1">
      <alignment horizontal="center" vertical="top" wrapText="1"/>
    </xf>
    <xf numFmtId="0" fontId="10" fillId="0" borderId="3" xfId="25" applyFont="1" applyBorder="1" applyAlignment="1">
      <alignment horizontal="center" vertical="top" wrapText="1"/>
    </xf>
    <xf numFmtId="0" fontId="10" fillId="0" borderId="3" xfId="25" applyFont="1" applyBorder="1" applyAlignment="1">
      <alignment vertical="top" wrapText="1"/>
    </xf>
    <xf numFmtId="0" fontId="10" fillId="0" borderId="0" xfId="25" applyFont="1" applyAlignment="1">
      <alignment horizontal="left" wrapText="1"/>
    </xf>
    <xf numFmtId="164" fontId="3" fillId="0" borderId="3" xfId="31" applyNumberFormat="1" applyFont="1" applyFill="1" applyBorder="1" applyAlignment="1">
      <alignment horizontal="center" vertical="center" wrapText="1"/>
    </xf>
    <xf numFmtId="0" fontId="14" fillId="0" borderId="0" xfId="25" applyFont="1"/>
    <xf numFmtId="4" fontId="4" fillId="0" borderId="3" xfId="31" applyNumberFormat="1" applyFont="1" applyFill="1" applyBorder="1" applyAlignment="1">
      <alignment horizontal="center" vertical="top" wrapText="1"/>
    </xf>
    <xf numFmtId="0" fontId="9" fillId="0" borderId="3" xfId="25" applyFont="1" applyBorder="1" applyAlignment="1">
      <alignment vertical="center" wrapText="1"/>
    </xf>
    <xf numFmtId="0" fontId="7" fillId="0" borderId="0" xfId="25" applyFont="1"/>
    <xf numFmtId="164" fontId="10" fillId="0" borderId="3" xfId="25" applyNumberFormat="1" applyFont="1" applyBorder="1" applyAlignment="1">
      <alignment horizontal="center" vertical="top" wrapText="1"/>
    </xf>
    <xf numFmtId="0" fontId="8" fillId="0" borderId="4" xfId="25" applyFont="1" applyBorder="1"/>
    <xf numFmtId="0" fontId="11" fillId="0" borderId="0" xfId="25" applyFont="1" applyAlignment="1">
      <alignment horizontal="center" vertical="top"/>
    </xf>
    <xf numFmtId="4" fontId="22" fillId="0" borderId="0" xfId="25" applyNumberFormat="1"/>
    <xf numFmtId="4" fontId="10" fillId="0" borderId="3" xfId="25" applyNumberFormat="1" applyFont="1" applyBorder="1" applyAlignment="1">
      <alignment horizontal="center" vertical="top" wrapText="1"/>
    </xf>
    <xf numFmtId="0" fontId="10" fillId="0" borderId="3" xfId="25" applyFont="1" applyBorder="1" applyAlignment="1">
      <alignment horizontal="center" vertical="center" wrapText="1"/>
    </xf>
    <xf numFmtId="4" fontId="14" fillId="0" borderId="3" xfId="25" applyNumberFormat="1" applyFont="1" applyBorder="1" applyAlignment="1">
      <alignment horizontal="center" vertical="top" wrapText="1"/>
    </xf>
    <xf numFmtId="0" fontId="10" fillId="0" borderId="0" xfId="25" applyFont="1" applyAlignment="1">
      <alignment horizontal="right" vertical="center"/>
    </xf>
    <xf numFmtId="0" fontId="10" fillId="0" borderId="0" xfId="25" applyFont="1" applyFill="1"/>
    <xf numFmtId="0" fontId="14" fillId="0" borderId="0" xfId="25" applyFont="1" applyFill="1"/>
    <xf numFmtId="0" fontId="4" fillId="0" borderId="0" xfId="0" applyFont="1" applyAlignment="1">
      <alignment horizontal="justify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 wrapText="1"/>
    </xf>
    <xf numFmtId="16" fontId="4" fillId="0" borderId="3" xfId="0" applyNumberFormat="1" applyFont="1" applyBorder="1" applyAlignment="1">
      <alignment horizontal="center" vertical="top" wrapText="1"/>
    </xf>
    <xf numFmtId="4" fontId="8" fillId="0" borderId="3" xfId="25" applyNumberFormat="1" applyFont="1" applyBorder="1" applyAlignment="1">
      <alignment vertical="center" wrapText="1"/>
    </xf>
    <xf numFmtId="0" fontId="9" fillId="0" borderId="3" xfId="25" applyFont="1" applyBorder="1" applyAlignment="1">
      <alignment horizontal="center" vertical="top" wrapText="1"/>
    </xf>
    <xf numFmtId="0" fontId="9" fillId="0" borderId="3" xfId="25" applyFont="1" applyBorder="1" applyAlignment="1">
      <alignment horizontal="center" vertical="center" wrapText="1"/>
    </xf>
    <xf numFmtId="4" fontId="7" fillId="0" borderId="0" xfId="25" applyNumberFormat="1" applyFont="1"/>
    <xf numFmtId="0" fontId="10" fillId="0" borderId="6" xfId="25" applyFont="1" applyBorder="1" applyAlignment="1">
      <alignment horizontal="justify" vertical="top" wrapText="1"/>
    </xf>
    <xf numFmtId="4" fontId="10" fillId="0" borderId="3" xfId="25" applyNumberFormat="1" applyFont="1" applyFill="1" applyBorder="1" applyAlignment="1">
      <alignment horizontal="center" vertical="top" wrapText="1"/>
    </xf>
    <xf numFmtId="4" fontId="14" fillId="0" borderId="3" xfId="25" applyNumberFormat="1" applyFont="1" applyFill="1" applyBorder="1" applyAlignment="1">
      <alignment horizontal="center" vertical="top" wrapText="1"/>
    </xf>
    <xf numFmtId="4" fontId="6" fillId="0" borderId="3" xfId="25" applyNumberFormat="1" applyFont="1" applyBorder="1" applyAlignment="1">
      <alignment horizontal="center" vertical="top" wrapText="1"/>
    </xf>
    <xf numFmtId="0" fontId="5" fillId="0" borderId="3" xfId="25" applyFont="1" applyBorder="1" applyAlignment="1">
      <alignment horizontal="center" vertical="top" wrapText="1"/>
    </xf>
    <xf numFmtId="4" fontId="5" fillId="0" borderId="3" xfId="25" applyNumberFormat="1" applyFont="1" applyBorder="1" applyAlignment="1">
      <alignment horizontal="center" vertical="top" wrapText="1"/>
    </xf>
    <xf numFmtId="0" fontId="4" fillId="2" borderId="3" xfId="31" applyFont="1" applyFill="1" applyBorder="1" applyAlignment="1">
      <alignment horizontal="left" vertical="top" wrapText="1"/>
    </xf>
    <xf numFmtId="0" fontId="4" fillId="2" borderId="3" xfId="31" applyFont="1" applyFill="1" applyBorder="1" applyAlignment="1">
      <alignment horizontal="center" vertical="center" wrapText="1"/>
    </xf>
    <xf numFmtId="0" fontId="10" fillId="2" borderId="0" xfId="25" applyFont="1" applyFill="1"/>
    <xf numFmtId="4" fontId="4" fillId="0" borderId="3" xfId="31" applyNumberFormat="1" applyFont="1" applyFill="1" applyBorder="1" applyAlignment="1">
      <alignment horizontal="center" vertical="center" wrapText="1"/>
    </xf>
    <xf numFmtId="0" fontId="10" fillId="0" borderId="0" xfId="25" applyFont="1" applyAlignment="1">
      <alignment vertical="center"/>
    </xf>
    <xf numFmtId="0" fontId="6" fillId="0" borderId="3" xfId="0" applyFont="1" applyFill="1" applyBorder="1" applyAlignment="1">
      <alignment horizontal="center" vertical="top"/>
    </xf>
    <xf numFmtId="0" fontId="6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justify" vertical="top" wrapText="1"/>
    </xf>
    <xf numFmtId="3" fontId="6" fillId="0" borderId="3" xfId="0" applyNumberFormat="1" applyFont="1" applyFill="1" applyBorder="1" applyAlignment="1">
      <alignment horizontal="center" vertical="top"/>
    </xf>
    <xf numFmtId="0" fontId="4" fillId="0" borderId="3" xfId="37" applyFont="1" applyBorder="1" applyAlignment="1">
      <alignment horizontal="center" vertical="top" wrapText="1"/>
    </xf>
    <xf numFmtId="0" fontId="3" fillId="0" borderId="3" xfId="33" applyFont="1" applyFill="1" applyBorder="1" applyAlignment="1">
      <alignment vertical="top" wrapText="1"/>
    </xf>
    <xf numFmtId="0" fontId="6" fillId="0" borderId="7" xfId="0" applyFont="1" applyFill="1" applyBorder="1" applyAlignment="1" applyProtection="1">
      <alignment horizontal="left" wrapText="1"/>
      <protection locked="0"/>
    </xf>
    <xf numFmtId="0" fontId="6" fillId="0" borderId="8" xfId="0" applyFont="1" applyFill="1" applyBorder="1" applyAlignment="1" applyProtection="1">
      <alignment horizontal="center" wrapText="1"/>
      <protection locked="0"/>
    </xf>
    <xf numFmtId="0" fontId="6" fillId="0" borderId="3" xfId="0" applyFont="1" applyFill="1" applyBorder="1" applyAlignment="1" applyProtection="1">
      <alignment horizontal="center" wrapText="1"/>
      <protection locked="0"/>
    </xf>
    <xf numFmtId="165" fontId="6" fillId="0" borderId="9" xfId="0" applyNumberFormat="1" applyFont="1" applyFill="1" applyBorder="1" applyAlignment="1" applyProtection="1">
      <alignment horizontal="center" wrapText="1"/>
      <protection locked="0"/>
    </xf>
    <xf numFmtId="0" fontId="6" fillId="0" borderId="10" xfId="0" applyFont="1" applyFill="1" applyBorder="1" applyAlignment="1" applyProtection="1">
      <alignment horizontal="center" wrapText="1"/>
      <protection locked="0"/>
    </xf>
    <xf numFmtId="0" fontId="6" fillId="0" borderId="7" xfId="0" applyFont="1" applyFill="1" applyBorder="1" applyAlignment="1" applyProtection="1">
      <alignment horizontal="center" wrapText="1"/>
      <protection locked="0"/>
    </xf>
    <xf numFmtId="165" fontId="6" fillId="0" borderId="7" xfId="0" applyNumberFormat="1" applyFont="1" applyFill="1" applyBorder="1" applyAlignment="1" applyProtection="1">
      <alignment horizontal="center" wrapText="1"/>
      <protection locked="0"/>
    </xf>
    <xf numFmtId="0" fontId="4" fillId="0" borderId="3" xfId="37" applyFont="1" applyFill="1" applyBorder="1" applyAlignment="1">
      <alignment vertical="top" wrapText="1"/>
    </xf>
    <xf numFmtId="0" fontId="3" fillId="0" borderId="3" xfId="37" applyFont="1" applyFill="1" applyBorder="1" applyAlignment="1">
      <alignment vertical="top" wrapText="1"/>
    </xf>
    <xf numFmtId="0" fontId="3" fillId="0" borderId="3" xfId="31" applyFont="1" applyFill="1" applyBorder="1" applyAlignment="1">
      <alignment horizontal="left" vertical="center" wrapText="1"/>
    </xf>
    <xf numFmtId="0" fontId="4" fillId="0" borderId="3" xfId="33" applyFont="1" applyFill="1" applyBorder="1" applyAlignment="1">
      <alignment vertical="top" wrapText="1"/>
    </xf>
    <xf numFmtId="0" fontId="10" fillId="0" borderId="3" xfId="25" applyFont="1" applyFill="1" applyBorder="1" applyAlignment="1">
      <alignment vertical="top" wrapText="1"/>
    </xf>
    <xf numFmtId="0" fontId="3" fillId="0" borderId="3" xfId="25" applyFont="1" applyFill="1" applyBorder="1" applyAlignment="1">
      <alignment vertical="top" wrapText="1"/>
    </xf>
    <xf numFmtId="0" fontId="6" fillId="0" borderId="3" xfId="24" applyFont="1" applyFill="1" applyBorder="1" applyAlignment="1" applyProtection="1">
      <alignment horizontal="left" vertical="center" wrapText="1"/>
    </xf>
    <xf numFmtId="0" fontId="5" fillId="0" borderId="3" xfId="24" applyFont="1" applyFill="1" applyBorder="1" applyAlignment="1" applyProtection="1">
      <alignment horizontal="left" vertical="center" wrapText="1"/>
    </xf>
    <xf numFmtId="0" fontId="4" fillId="0" borderId="3" xfId="0" applyFont="1" applyFill="1" applyBorder="1"/>
    <xf numFmtId="0" fontId="4" fillId="0" borderId="3" xfId="0" applyFont="1" applyFill="1" applyBorder="1" applyAlignment="1">
      <alignment horizontal="left" wrapText="1"/>
    </xf>
    <xf numFmtId="0" fontId="6" fillId="0" borderId="3" xfId="39" applyFont="1" applyFill="1" applyBorder="1" applyAlignment="1">
      <alignment vertical="center" wrapText="1"/>
    </xf>
    <xf numFmtId="0" fontId="14" fillId="0" borderId="3" xfId="25" applyFont="1" applyFill="1" applyBorder="1" applyAlignment="1">
      <alignment horizontal="center" vertical="top" wrapText="1"/>
    </xf>
    <xf numFmtId="4" fontId="10" fillId="0" borderId="3" xfId="25" applyNumberFormat="1" applyFont="1" applyFill="1" applyBorder="1" applyAlignment="1">
      <alignment horizontal="center" vertical="center" wrapText="1"/>
    </xf>
    <xf numFmtId="4" fontId="3" fillId="0" borderId="3" xfId="25" applyNumberFormat="1" applyFont="1" applyFill="1" applyBorder="1" applyAlignment="1">
      <alignment horizontal="center" vertical="top" wrapText="1"/>
    </xf>
    <xf numFmtId="4" fontId="4" fillId="0" borderId="3" xfId="25" applyNumberFormat="1" applyFont="1" applyFill="1" applyBorder="1" applyAlignment="1">
      <alignment horizontal="center" vertical="top" wrapText="1"/>
    </xf>
    <xf numFmtId="4" fontId="3" fillId="0" borderId="3" xfId="25" applyNumberFormat="1" applyFont="1" applyFill="1" applyBorder="1" applyAlignment="1">
      <alignment horizontal="center" vertical="center" wrapText="1"/>
    </xf>
    <xf numFmtId="4" fontId="5" fillId="0" borderId="3" xfId="25" applyNumberFormat="1" applyFont="1" applyFill="1" applyBorder="1" applyAlignment="1">
      <alignment horizontal="center" vertical="top" wrapText="1"/>
    </xf>
    <xf numFmtId="4" fontId="6" fillId="0" borderId="3" xfId="25" applyNumberFormat="1" applyFont="1" applyFill="1" applyBorder="1" applyAlignment="1">
      <alignment horizontal="center" vertical="top" wrapText="1"/>
    </xf>
    <xf numFmtId="0" fontId="10" fillId="0" borderId="3" xfId="25" applyFont="1" applyFill="1" applyBorder="1" applyAlignment="1">
      <alignment horizontal="center" vertical="top" wrapText="1"/>
    </xf>
    <xf numFmtId="0" fontId="3" fillId="0" borderId="3" xfId="33" applyFont="1" applyFill="1" applyBorder="1" applyAlignment="1">
      <alignment horizontal="center" vertical="top" wrapText="1"/>
    </xf>
    <xf numFmtId="3" fontId="3" fillId="0" borderId="3" xfId="31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4" fillId="0" borderId="3" xfId="37" applyFont="1" applyFill="1" applyBorder="1" applyAlignment="1">
      <alignment horizontal="center" vertical="top" wrapText="1"/>
    </xf>
    <xf numFmtId="49" fontId="4" fillId="0" borderId="3" xfId="31" applyNumberFormat="1" applyFont="1" applyFill="1" applyBorder="1" applyAlignment="1">
      <alignment horizontal="center" vertical="top" wrapText="1"/>
    </xf>
    <xf numFmtId="3" fontId="3" fillId="0" borderId="3" xfId="33" applyNumberFormat="1" applyFont="1" applyFill="1" applyBorder="1" applyAlignment="1">
      <alignment horizontal="center" vertical="top" wrapText="1"/>
    </xf>
    <xf numFmtId="4" fontId="3" fillId="0" borderId="3" xfId="33" applyNumberFormat="1" applyFont="1" applyFill="1" applyBorder="1" applyAlignment="1">
      <alignment horizontal="center" vertical="top" wrapText="1"/>
    </xf>
    <xf numFmtId="0" fontId="4" fillId="0" borderId="3" xfId="31" applyFont="1" applyFill="1" applyBorder="1" applyAlignment="1">
      <alignment horizontal="center" vertical="center" wrapText="1"/>
    </xf>
    <xf numFmtId="0" fontId="4" fillId="0" borderId="3" xfId="33" applyFont="1" applyFill="1" applyBorder="1" applyAlignment="1">
      <alignment horizontal="center" vertical="top" wrapText="1"/>
    </xf>
    <xf numFmtId="4" fontId="4" fillId="0" borderId="3" xfId="33" applyNumberFormat="1" applyFont="1" applyFill="1" applyBorder="1" applyAlignment="1">
      <alignment horizontal="center" vertical="top" wrapText="1"/>
    </xf>
    <xf numFmtId="0" fontId="10" fillId="0" borderId="3" xfId="25" applyFont="1" applyFill="1" applyBorder="1" applyAlignment="1">
      <alignment horizontal="center" vertical="center" wrapText="1"/>
    </xf>
    <xf numFmtId="3" fontId="10" fillId="0" borderId="3" xfId="25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5" fillId="0" borderId="3" xfId="25" applyFont="1" applyFill="1" applyBorder="1" applyAlignment="1">
      <alignment horizontal="center" vertical="top" wrapText="1"/>
    </xf>
    <xf numFmtId="0" fontId="6" fillId="0" borderId="3" xfId="25" applyFont="1" applyFill="1" applyBorder="1" applyAlignment="1">
      <alignment horizontal="center" vertical="top" wrapText="1"/>
    </xf>
    <xf numFmtId="3" fontId="4" fillId="0" borderId="3" xfId="31" applyNumberFormat="1" applyFont="1" applyFill="1" applyBorder="1" applyAlignment="1">
      <alignment horizontal="center" vertical="top" wrapText="1"/>
    </xf>
    <xf numFmtId="0" fontId="10" fillId="0" borderId="0" xfId="25" applyFont="1" applyFill="1" applyAlignment="1">
      <alignment horizontal="center" vertical="center"/>
    </xf>
    <xf numFmtId="3" fontId="10" fillId="0" borderId="0" xfId="25" applyNumberFormat="1" applyFont="1" applyFill="1" applyAlignment="1">
      <alignment horizontal="center"/>
    </xf>
    <xf numFmtId="4" fontId="9" fillId="0" borderId="3" xfId="33" applyNumberFormat="1" applyFont="1" applyFill="1" applyBorder="1" applyAlignment="1">
      <alignment horizontal="center" vertical="top" wrapText="1"/>
    </xf>
    <xf numFmtId="4" fontId="10" fillId="0" borderId="3" xfId="25" applyNumberFormat="1" applyFont="1" applyFill="1" applyBorder="1" applyAlignment="1">
      <alignment horizontal="left" vertical="center" wrapText="1"/>
    </xf>
    <xf numFmtId="0" fontId="14" fillId="0" borderId="0" xfId="25" applyFont="1" applyFill="1" applyAlignment="1">
      <alignment vertical="center"/>
    </xf>
    <xf numFmtId="0" fontId="3" fillId="0" borderId="0" xfId="25" applyFont="1" applyFill="1"/>
    <xf numFmtId="0" fontId="4" fillId="0" borderId="0" xfId="25" applyFont="1" applyFill="1"/>
    <xf numFmtId="166" fontId="4" fillId="0" borderId="3" xfId="31" applyNumberFormat="1" applyFont="1" applyFill="1" applyBorder="1" applyAlignment="1">
      <alignment horizontal="center" vertical="top" wrapText="1"/>
    </xf>
    <xf numFmtId="167" fontId="4" fillId="0" borderId="3" xfId="31" applyNumberFormat="1" applyFont="1" applyFill="1" applyBorder="1" applyAlignment="1">
      <alignment horizontal="center" vertical="top" wrapText="1"/>
    </xf>
    <xf numFmtId="167" fontId="4" fillId="2" borderId="3" xfId="31" applyNumberFormat="1" applyFont="1" applyFill="1" applyBorder="1" applyAlignment="1">
      <alignment horizontal="center" vertical="top" wrapText="1"/>
    </xf>
    <xf numFmtId="167" fontId="4" fillId="2" borderId="3" xfId="31" applyNumberFormat="1" applyFont="1" applyFill="1" applyBorder="1" applyAlignment="1">
      <alignment horizontal="center" vertical="center" wrapText="1"/>
    </xf>
    <xf numFmtId="167" fontId="10" fillId="0" borderId="3" xfId="25" applyNumberFormat="1" applyFont="1" applyBorder="1" applyAlignment="1">
      <alignment horizontal="center" vertical="top" wrapText="1"/>
    </xf>
    <xf numFmtId="168" fontId="10" fillId="0" borderId="3" xfId="25" applyNumberFormat="1" applyFont="1" applyBorder="1" applyAlignment="1">
      <alignment horizontal="center" vertical="top" wrapText="1"/>
    </xf>
    <xf numFmtId="4" fontId="3" fillId="0" borderId="3" xfId="25" applyNumberFormat="1" applyFont="1" applyBorder="1" applyAlignment="1">
      <alignment horizontal="center" vertical="top" wrapText="1"/>
    </xf>
    <xf numFmtId="0" fontId="10" fillId="0" borderId="6" xfId="25" applyFont="1" applyBorder="1" applyAlignment="1">
      <alignment horizontal="left" vertical="top" wrapText="1"/>
    </xf>
    <xf numFmtId="0" fontId="10" fillId="0" borderId="3" xfId="25" applyFont="1" applyBorder="1" applyAlignment="1">
      <alignment horizontal="left" vertical="top" wrapText="1"/>
    </xf>
    <xf numFmtId="0" fontId="4" fillId="0" borderId="3" xfId="0" applyFont="1" applyFill="1" applyBorder="1" applyAlignment="1">
      <alignment horizontal="justify" vertical="top" wrapText="1"/>
    </xf>
    <xf numFmtId="0" fontId="4" fillId="0" borderId="0" xfId="29" applyFont="1"/>
    <xf numFmtId="0" fontId="4" fillId="0" borderId="0" xfId="29" applyFont="1" applyAlignment="1">
      <alignment horizontal="center" vertical="center"/>
    </xf>
    <xf numFmtId="0" fontId="4" fillId="0" borderId="0" xfId="29" applyFont="1" applyAlignment="1">
      <alignment horizontal="center" vertical="top" wrapText="1"/>
    </xf>
    <xf numFmtId="0" fontId="4" fillId="0" borderId="0" xfId="29" applyFont="1" applyAlignment="1">
      <alignment horizontal="justify" vertical="center"/>
    </xf>
    <xf numFmtId="0" fontId="4" fillId="0" borderId="3" xfId="29" applyFont="1" applyBorder="1" applyAlignment="1">
      <alignment horizontal="center" vertical="top" wrapText="1"/>
    </xf>
    <xf numFmtId="167" fontId="4" fillId="0" borderId="3" xfId="32" applyNumberFormat="1" applyFont="1" applyFill="1" applyBorder="1" applyAlignment="1">
      <alignment horizontal="center" vertical="top" wrapText="1"/>
    </xf>
    <xf numFmtId="0" fontId="4" fillId="0" borderId="3" xfId="29" applyFont="1" applyBorder="1" applyAlignment="1">
      <alignment vertical="top" wrapText="1"/>
    </xf>
    <xf numFmtId="0" fontId="3" fillId="0" borderId="3" xfId="32" applyFont="1" applyFill="1" applyBorder="1" applyAlignment="1">
      <alignment horizontal="left" vertical="top" wrapText="1"/>
    </xf>
    <xf numFmtId="0" fontId="3" fillId="0" borderId="3" xfId="32" applyFont="1" applyFill="1" applyBorder="1" applyAlignment="1">
      <alignment horizontal="center" vertical="top" wrapText="1"/>
    </xf>
    <xf numFmtId="0" fontId="4" fillId="0" borderId="6" xfId="29" applyFont="1" applyBorder="1" applyAlignment="1">
      <alignment horizontal="justify" vertical="top" wrapText="1"/>
    </xf>
    <xf numFmtId="0" fontId="3" fillId="0" borderId="0" xfId="29" applyFont="1"/>
    <xf numFmtId="0" fontId="3" fillId="0" borderId="3" xfId="35" applyFont="1" applyFill="1" applyBorder="1" applyAlignment="1">
      <alignment horizontal="center" vertical="top" wrapText="1"/>
    </xf>
    <xf numFmtId="164" fontId="3" fillId="0" borderId="3" xfId="32" applyNumberFormat="1" applyFont="1" applyFill="1" applyBorder="1" applyAlignment="1">
      <alignment horizontal="center" vertical="center" wrapText="1"/>
    </xf>
    <xf numFmtId="0" fontId="4" fillId="2" borderId="3" xfId="32" applyFont="1" applyFill="1" applyBorder="1" applyAlignment="1">
      <alignment horizontal="left" vertical="top" wrapText="1"/>
    </xf>
    <xf numFmtId="0" fontId="4" fillId="2" borderId="3" xfId="32" applyFont="1" applyFill="1" applyBorder="1" applyAlignment="1">
      <alignment horizontal="center" vertical="center" wrapText="1"/>
    </xf>
    <xf numFmtId="167" fontId="4" fillId="0" borderId="3" xfId="29" applyNumberFormat="1" applyFont="1" applyBorder="1" applyAlignment="1">
      <alignment horizontal="center" vertical="top" wrapText="1"/>
    </xf>
    <xf numFmtId="0" fontId="3" fillId="0" borderId="3" xfId="35" applyFont="1" applyFill="1" applyBorder="1" applyAlignment="1">
      <alignment vertical="top" wrapText="1"/>
    </xf>
    <xf numFmtId="0" fontId="4" fillId="0" borderId="6" xfId="29" applyFont="1" applyBorder="1" applyAlignment="1">
      <alignment horizontal="left" vertical="top" wrapText="1"/>
    </xf>
    <xf numFmtId="0" fontId="4" fillId="0" borderId="3" xfId="32" applyFont="1" applyFill="1" applyBorder="1" applyAlignment="1">
      <alignment horizontal="center" vertical="top" wrapText="1"/>
    </xf>
    <xf numFmtId="164" fontId="4" fillId="0" borderId="3" xfId="29" applyNumberFormat="1" applyFont="1" applyBorder="1" applyAlignment="1">
      <alignment horizontal="center" vertical="top" wrapText="1"/>
    </xf>
    <xf numFmtId="0" fontId="4" fillId="0" borderId="3" xfId="29" applyFont="1" applyFill="1" applyBorder="1" applyAlignment="1">
      <alignment vertical="top" wrapText="1"/>
    </xf>
    <xf numFmtId="0" fontId="4" fillId="0" borderId="3" xfId="29" applyFont="1" applyFill="1" applyBorder="1" applyAlignment="1">
      <alignment horizontal="center" vertical="center" wrapText="1"/>
    </xf>
    <xf numFmtId="168" fontId="4" fillId="0" borderId="3" xfId="29" applyNumberFormat="1" applyFont="1" applyBorder="1" applyAlignment="1">
      <alignment horizontal="center" vertical="top" wrapText="1"/>
    </xf>
    <xf numFmtId="0" fontId="3" fillId="0" borderId="3" xfId="29" applyFont="1" applyFill="1" applyBorder="1" applyAlignment="1">
      <alignment vertical="top" wrapText="1"/>
    </xf>
    <xf numFmtId="164" fontId="3" fillId="0" borderId="3" xfId="32" applyNumberFormat="1" applyFont="1" applyFill="1" applyBorder="1" applyAlignment="1">
      <alignment horizontal="center" vertical="top" wrapText="1"/>
    </xf>
    <xf numFmtId="0" fontId="4" fillId="0" borderId="3" xfId="29" applyFont="1" applyBorder="1" applyAlignment="1">
      <alignment horizontal="left" vertical="top" wrapText="1"/>
    </xf>
    <xf numFmtId="0" fontId="4" fillId="0" borderId="0" xfId="29" applyFont="1" applyAlignment="1">
      <alignment horizontal="left" wrapText="1"/>
    </xf>
    <xf numFmtId="0" fontId="4" fillId="0" borderId="0" xfId="29" applyFont="1" applyAlignment="1">
      <alignment horizontal="right" vertical="center"/>
    </xf>
    <xf numFmtId="0" fontId="4" fillId="0" borderId="3" xfId="29" applyFont="1" applyBorder="1" applyAlignment="1">
      <alignment horizontal="center" vertical="center" wrapText="1"/>
    </xf>
    <xf numFmtId="4" fontId="3" fillId="0" borderId="3" xfId="29" applyNumberFormat="1" applyFont="1" applyBorder="1" applyAlignment="1">
      <alignment horizontal="center" vertical="top" wrapText="1"/>
    </xf>
    <xf numFmtId="4" fontId="4" fillId="0" borderId="3" xfId="29" applyNumberFormat="1" applyFont="1" applyBorder="1" applyAlignment="1">
      <alignment horizontal="center" vertical="top" wrapText="1"/>
    </xf>
    <xf numFmtId="4" fontId="4" fillId="0" borderId="3" xfId="29" applyNumberFormat="1" applyFont="1" applyFill="1" applyBorder="1" applyAlignment="1">
      <alignment horizontal="center" vertical="top" wrapText="1"/>
    </xf>
    <xf numFmtId="4" fontId="3" fillId="0" borderId="3" xfId="29" applyNumberFormat="1" applyFont="1" applyFill="1" applyBorder="1" applyAlignment="1">
      <alignment horizontal="center" vertical="top" wrapText="1"/>
    </xf>
    <xf numFmtId="0" fontId="4" fillId="0" borderId="0" xfId="29" applyFont="1" applyFill="1"/>
    <xf numFmtId="4" fontId="4" fillId="0" borderId="3" xfId="32" applyNumberFormat="1" applyFont="1" applyFill="1" applyBorder="1" applyAlignment="1">
      <alignment horizontal="center" vertical="top" wrapText="1"/>
    </xf>
    <xf numFmtId="4" fontId="6" fillId="0" borderId="3" xfId="29" applyNumberFormat="1" applyFont="1" applyBorder="1" applyAlignment="1">
      <alignment horizontal="center" vertical="top" wrapText="1"/>
    </xf>
    <xf numFmtId="0" fontId="5" fillId="0" borderId="3" xfId="29" applyFont="1" applyBorder="1" applyAlignment="1">
      <alignment horizontal="center" vertical="top" wrapText="1"/>
    </xf>
    <xf numFmtId="4" fontId="5" fillId="0" borderId="3" xfId="29" applyNumberFormat="1" applyFont="1" applyBorder="1" applyAlignment="1">
      <alignment horizontal="center" vertical="top" wrapText="1"/>
    </xf>
    <xf numFmtId="49" fontId="8" fillId="0" borderId="3" xfId="25" applyNumberFormat="1" applyFont="1" applyFill="1" applyBorder="1" applyAlignment="1">
      <alignment horizontal="left" vertical="top" wrapText="1"/>
    </xf>
    <xf numFmtId="4" fontId="8" fillId="0" borderId="3" xfId="25" applyNumberFormat="1" applyFont="1" applyBorder="1" applyAlignment="1">
      <alignment horizontal="center" vertical="top" wrapText="1"/>
    </xf>
    <xf numFmtId="0" fontId="8" fillId="0" borderId="3" xfId="25" applyFont="1" applyFill="1" applyBorder="1" applyAlignment="1">
      <alignment vertical="top" wrapText="1"/>
    </xf>
    <xf numFmtId="3" fontId="8" fillId="0" borderId="3" xfId="25" applyNumberFormat="1" applyFont="1" applyFill="1" applyBorder="1" applyAlignment="1">
      <alignment horizontal="center" vertical="top" wrapText="1"/>
    </xf>
    <xf numFmtId="4" fontId="9" fillId="0" borderId="3" xfId="25" applyNumberFormat="1" applyFont="1" applyBorder="1" applyAlignment="1">
      <alignment horizontal="center" wrapText="1"/>
    </xf>
    <xf numFmtId="4" fontId="8" fillId="0" borderId="3" xfId="25" applyNumberFormat="1" applyFont="1" applyBorder="1" applyAlignment="1">
      <alignment horizontal="center" vertical="center" wrapText="1"/>
    </xf>
    <xf numFmtId="0" fontId="4" fillId="0" borderId="3" xfId="37" applyFont="1" applyBorder="1" applyAlignment="1">
      <alignment vertical="top" wrapText="1"/>
    </xf>
    <xf numFmtId="0" fontId="10" fillId="0" borderId="11" xfId="25" applyFont="1" applyBorder="1" applyAlignment="1">
      <alignment horizontal="justify" vertical="top" wrapText="1"/>
    </xf>
    <xf numFmtId="0" fontId="3" fillId="0" borderId="12" xfId="25" applyFont="1" applyBorder="1" applyAlignment="1">
      <alignment vertical="top" wrapText="1"/>
    </xf>
    <xf numFmtId="0" fontId="3" fillId="0" borderId="2" xfId="25" applyFont="1" applyBorder="1" applyAlignment="1">
      <alignment vertical="top" wrapText="1"/>
    </xf>
    <xf numFmtId="0" fontId="3" fillId="0" borderId="13" xfId="25" applyFont="1" applyBorder="1" applyAlignment="1">
      <alignment vertical="top" wrapText="1"/>
    </xf>
    <xf numFmtId="0" fontId="1" fillId="0" borderId="0" xfId="30" applyAlignment="1">
      <alignment horizontal="right" vertical="center"/>
    </xf>
    <xf numFmtId="0" fontId="1" fillId="0" borderId="0" xfId="30"/>
    <xf numFmtId="0" fontId="8" fillId="0" borderId="0" xfId="36" applyFont="1" applyAlignment="1">
      <alignment vertical="center"/>
    </xf>
    <xf numFmtId="0" fontId="8" fillId="0" borderId="0" xfId="36" applyFont="1" applyAlignment="1">
      <alignment horizontal="right" vertical="center"/>
    </xf>
    <xf numFmtId="0" fontId="8" fillId="0" borderId="0" xfId="36" applyFont="1" applyAlignment="1">
      <alignment vertical="top" wrapText="1"/>
    </xf>
    <xf numFmtId="0" fontId="8" fillId="0" borderId="0" xfId="36" applyFont="1" applyAlignment="1">
      <alignment horizontal="right" vertical="top" wrapText="1"/>
    </xf>
    <xf numFmtId="0" fontId="1" fillId="0" borderId="0" xfId="30" applyAlignment="1">
      <alignment horizontal="justify" vertical="center"/>
    </xf>
    <xf numFmtId="0" fontId="1" fillId="0" borderId="0" xfId="36"/>
    <xf numFmtId="0" fontId="8" fillId="0" borderId="0" xfId="30" applyFont="1"/>
    <xf numFmtId="0" fontId="8" fillId="0" borderId="0" xfId="30" applyFont="1" applyAlignment="1">
      <alignment horizontal="justify" vertical="center"/>
    </xf>
    <xf numFmtId="0" fontId="8" fillId="0" borderId="3" xfId="30" applyFont="1" applyBorder="1" applyAlignment="1">
      <alignment horizontal="center" vertical="center" wrapText="1"/>
    </xf>
    <xf numFmtId="0" fontId="8" fillId="0" borderId="3" xfId="30" applyFont="1" applyBorder="1" applyAlignment="1">
      <alignment horizontal="left" vertical="top" wrapText="1"/>
    </xf>
    <xf numFmtId="49" fontId="8" fillId="0" borderId="3" xfId="30" applyNumberFormat="1" applyFont="1" applyFill="1" applyBorder="1" applyAlignment="1">
      <alignment horizontal="left" vertical="top" wrapText="1"/>
    </xf>
    <xf numFmtId="4" fontId="8" fillId="0" borderId="3" xfId="30" applyNumberFormat="1" applyFont="1" applyBorder="1" applyAlignment="1">
      <alignment horizontal="center" vertical="top" wrapText="1"/>
    </xf>
    <xf numFmtId="0" fontId="1" fillId="0" borderId="0" xfId="34" applyAlignment="1">
      <alignment horizontal="right" vertical="center"/>
    </xf>
    <xf numFmtId="0" fontId="1" fillId="0" borderId="0" xfId="34"/>
    <xf numFmtId="0" fontId="8" fillId="0" borderId="0" xfId="34" applyFont="1" applyAlignment="1">
      <alignment horizontal="right" vertical="center"/>
    </xf>
    <xf numFmtId="0" fontId="8" fillId="0" borderId="0" xfId="34" applyFont="1" applyAlignment="1">
      <alignment horizontal="right" vertical="top" wrapText="1"/>
    </xf>
    <xf numFmtId="0" fontId="13" fillId="0" borderId="0" xfId="34" applyFont="1" applyAlignment="1">
      <alignment horizontal="justify" vertical="center"/>
    </xf>
    <xf numFmtId="0" fontId="8" fillId="0" borderId="0" xfId="34" applyFont="1"/>
    <xf numFmtId="0" fontId="1" fillId="0" borderId="0" xfId="34" applyAlignment="1">
      <alignment horizontal="justify" vertical="center"/>
    </xf>
    <xf numFmtId="0" fontId="8" fillId="0" borderId="0" xfId="34" applyFont="1" applyAlignment="1">
      <alignment horizontal="justify" vertical="center"/>
    </xf>
    <xf numFmtId="0" fontId="8" fillId="0" borderId="3" xfId="34" applyFont="1" applyBorder="1" applyAlignment="1">
      <alignment horizontal="center" vertical="center" wrapText="1"/>
    </xf>
    <xf numFmtId="4" fontId="8" fillId="0" borderId="3" xfId="34" applyNumberFormat="1" applyFont="1" applyBorder="1" applyAlignment="1">
      <alignment horizontal="center" vertical="center" wrapText="1"/>
    </xf>
    <xf numFmtId="3" fontId="8" fillId="0" borderId="3" xfId="34" applyNumberFormat="1" applyFont="1" applyBorder="1" applyAlignment="1">
      <alignment horizontal="center" vertical="center" wrapText="1"/>
    </xf>
    <xf numFmtId="4" fontId="9" fillId="0" borderId="3" xfId="34" applyNumberFormat="1" applyFont="1" applyBorder="1" applyAlignment="1">
      <alignment horizontal="center" vertical="center" wrapText="1"/>
    </xf>
    <xf numFmtId="167" fontId="4" fillId="0" borderId="2" xfId="31" applyNumberFormat="1" applyFont="1" applyFill="1" applyBorder="1" applyAlignment="1">
      <alignment horizontal="center" vertical="top" wrapText="1"/>
    </xf>
    <xf numFmtId="4" fontId="10" fillId="0" borderId="13" xfId="25" applyNumberFormat="1" applyFont="1" applyFill="1" applyBorder="1" applyAlignment="1">
      <alignment horizontal="center" vertical="top" wrapText="1"/>
    </xf>
    <xf numFmtId="0" fontId="6" fillId="0" borderId="8" xfId="0" applyFont="1" applyFill="1" applyBorder="1" applyAlignment="1" applyProtection="1">
      <alignment horizontal="left" wrapText="1"/>
      <protection locked="0"/>
    </xf>
    <xf numFmtId="0" fontId="6" fillId="0" borderId="6" xfId="0" applyFont="1" applyFill="1" applyBorder="1" applyAlignment="1">
      <alignment horizontal="center" vertical="top"/>
    </xf>
    <xf numFmtId="166" fontId="4" fillId="0" borderId="6" xfId="31" applyNumberFormat="1" applyFont="1" applyFill="1" applyBorder="1" applyAlignment="1">
      <alignment horizontal="center" vertical="top" wrapText="1"/>
    </xf>
    <xf numFmtId="0" fontId="10" fillId="0" borderId="6" xfId="25" applyFont="1" applyBorder="1" applyAlignment="1">
      <alignment vertical="top" wrapText="1"/>
    </xf>
    <xf numFmtId="0" fontId="10" fillId="0" borderId="0" xfId="25" applyFont="1" applyBorder="1" applyAlignment="1">
      <alignment horizontal="left" vertical="top" wrapText="1"/>
    </xf>
    <xf numFmtId="0" fontId="4" fillId="0" borderId="3" xfId="25" applyFont="1" applyFill="1" applyBorder="1" applyAlignment="1">
      <alignment vertical="top" wrapText="1"/>
    </xf>
    <xf numFmtId="0" fontId="4" fillId="0" borderId="2" xfId="31" applyFont="1" applyFill="1" applyBorder="1" applyAlignment="1">
      <alignment horizontal="center" vertical="top" wrapText="1"/>
    </xf>
    <xf numFmtId="164" fontId="10" fillId="0" borderId="2" xfId="25" applyNumberFormat="1" applyFont="1" applyBorder="1" applyAlignment="1">
      <alignment horizontal="center" vertical="top" wrapText="1"/>
    </xf>
    <xf numFmtId="0" fontId="10" fillId="0" borderId="14" xfId="25" applyFont="1" applyBorder="1" applyAlignment="1">
      <alignment horizontal="justify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8" fillId="0" borderId="3" xfId="25" applyFont="1" applyBorder="1" applyAlignment="1">
      <alignment horizontal="left" vertical="top" wrapText="1"/>
    </xf>
    <xf numFmtId="0" fontId="3" fillId="0" borderId="6" xfId="33" applyFont="1" applyFill="1" applyBorder="1" applyAlignment="1">
      <alignment horizontal="center" vertical="top" wrapText="1"/>
    </xf>
    <xf numFmtId="4" fontId="10" fillId="0" borderId="0" xfId="25" applyNumberFormat="1" applyFont="1" applyFill="1"/>
    <xf numFmtId="0" fontId="6" fillId="2" borderId="3" xfId="0" applyFont="1" applyFill="1" applyBorder="1" applyAlignment="1">
      <alignment horizontal="left" vertical="top" wrapText="1"/>
    </xf>
    <xf numFmtId="0" fontId="21" fillId="0" borderId="3" xfId="0" applyFont="1" applyBorder="1" applyAlignment="1">
      <alignment vertical="top" wrapText="1"/>
    </xf>
    <xf numFmtId="0" fontId="4" fillId="3" borderId="3" xfId="37" applyFont="1" applyFill="1" applyBorder="1" applyAlignment="1">
      <alignment vertical="top" wrapText="1"/>
    </xf>
    <xf numFmtId="0" fontId="6" fillId="3" borderId="3" xfId="0" applyFont="1" applyFill="1" applyBorder="1" applyAlignment="1">
      <alignment horizontal="center" vertical="top" wrapText="1"/>
    </xf>
    <xf numFmtId="0" fontId="4" fillId="3" borderId="3" xfId="37" applyFont="1" applyFill="1" applyBorder="1" applyAlignment="1">
      <alignment horizontal="center" vertical="top" wrapText="1"/>
    </xf>
    <xf numFmtId="0" fontId="10" fillId="3" borderId="3" xfId="25" applyFont="1" applyFill="1" applyBorder="1" applyAlignment="1">
      <alignment horizontal="center" vertical="top" wrapText="1"/>
    </xf>
    <xf numFmtId="4" fontId="10" fillId="3" borderId="3" xfId="25" applyNumberFormat="1" applyFont="1" applyFill="1" applyBorder="1" applyAlignment="1">
      <alignment horizontal="center" vertical="center" wrapText="1"/>
    </xf>
    <xf numFmtId="0" fontId="8" fillId="0" borderId="0" xfId="25" applyFont="1" applyBorder="1" applyAlignment="1">
      <alignment horizontal="left" vertical="center" wrapText="1"/>
    </xf>
    <xf numFmtId="4" fontId="8" fillId="0" borderId="3" xfId="25" applyNumberFormat="1" applyFont="1" applyBorder="1" applyAlignment="1">
      <alignment horizontal="center" vertical="center"/>
    </xf>
    <xf numFmtId="4" fontId="9" fillId="0" borderId="3" xfId="25" applyNumberFormat="1" applyFont="1" applyBorder="1" applyAlignment="1">
      <alignment horizontal="center" vertical="center"/>
    </xf>
    <xf numFmtId="0" fontId="4" fillId="0" borderId="0" xfId="25" applyFont="1" applyAlignment="1">
      <alignment horizontal="center" vertical="center"/>
    </xf>
    <xf numFmtId="0" fontId="4" fillId="0" borderId="0" xfId="25" applyFont="1" applyAlignment="1">
      <alignment horizontal="center" vertical="top" wrapText="1"/>
    </xf>
    <xf numFmtId="0" fontId="14" fillId="0" borderId="6" xfId="25" applyFont="1" applyFill="1" applyBorder="1" applyAlignment="1">
      <alignment horizontal="center" vertical="top" wrapText="1"/>
    </xf>
    <xf numFmtId="0" fontId="14" fillId="0" borderId="16" xfId="25" applyFont="1" applyFill="1" applyBorder="1" applyAlignment="1">
      <alignment horizontal="center" vertical="top" wrapText="1"/>
    </xf>
    <xf numFmtId="3" fontId="9" fillId="0" borderId="6" xfId="33" applyNumberFormat="1" applyFont="1" applyFill="1" applyBorder="1" applyAlignment="1">
      <alignment horizontal="center" vertical="top" wrapText="1"/>
    </xf>
    <xf numFmtId="3" fontId="9" fillId="0" borderId="16" xfId="33" applyNumberFormat="1" applyFont="1" applyFill="1" applyBorder="1" applyAlignment="1">
      <alignment horizontal="center" vertical="top" wrapText="1"/>
    </xf>
    <xf numFmtId="0" fontId="10" fillId="0" borderId="3" xfId="25" applyFont="1" applyFill="1" applyBorder="1" applyAlignment="1">
      <alignment vertical="top" wrapText="1"/>
    </xf>
    <xf numFmtId="0" fontId="3" fillId="0" borderId="3" xfId="25" applyFont="1" applyFill="1" applyBorder="1" applyAlignment="1">
      <alignment vertical="top" wrapText="1"/>
    </xf>
    <xf numFmtId="0" fontId="14" fillId="0" borderId="3" xfId="25" applyFont="1" applyFill="1" applyBorder="1" applyAlignment="1">
      <alignment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49" fontId="4" fillId="0" borderId="6" xfId="0" applyNumberFormat="1" applyFont="1" applyFill="1" applyBorder="1" applyAlignment="1">
      <alignment horizontal="left" vertical="top" wrapText="1"/>
    </xf>
    <xf numFmtId="49" fontId="4" fillId="0" borderId="16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0" fontId="10" fillId="0" borderId="0" xfId="25" applyFont="1" applyAlignment="1">
      <alignment horizontal="left" vertical="top" wrapText="1"/>
    </xf>
    <xf numFmtId="0" fontId="10" fillId="0" borderId="12" xfId="25" applyFont="1" applyBorder="1" applyAlignment="1">
      <alignment horizontal="left" vertical="top" wrapText="1"/>
    </xf>
    <xf numFmtId="0" fontId="10" fillId="0" borderId="2" xfId="25" applyFont="1" applyBorder="1" applyAlignment="1">
      <alignment horizontal="left" vertical="top" wrapText="1"/>
    </xf>
    <xf numFmtId="0" fontId="10" fillId="0" borderId="13" xfId="25" applyFont="1" applyBorder="1" applyAlignment="1">
      <alignment horizontal="left" vertical="top" wrapText="1"/>
    </xf>
    <xf numFmtId="0" fontId="10" fillId="0" borderId="15" xfId="25" applyFont="1" applyBorder="1" applyAlignment="1">
      <alignment horizontal="left" vertical="top" wrapText="1"/>
    </xf>
    <xf numFmtId="0" fontId="10" fillId="0" borderId="6" xfId="25" applyFont="1" applyBorder="1" applyAlignment="1">
      <alignment horizontal="left" vertical="top" wrapText="1"/>
    </xf>
    <xf numFmtId="0" fontId="10" fillId="0" borderId="6" xfId="25" applyFont="1" applyBorder="1" applyAlignment="1">
      <alignment horizontal="justify" vertical="top" wrapText="1"/>
    </xf>
    <xf numFmtId="0" fontId="10" fillId="0" borderId="15" xfId="25" applyFont="1" applyBorder="1" applyAlignment="1">
      <alignment horizontal="justify" vertical="top" wrapText="1"/>
    </xf>
    <xf numFmtId="0" fontId="10" fillId="0" borderId="16" xfId="25" applyFont="1" applyBorder="1" applyAlignment="1">
      <alignment horizontal="justify" vertical="top" wrapText="1"/>
    </xf>
    <xf numFmtId="0" fontId="10" fillId="0" borderId="16" xfId="25" applyFont="1" applyBorder="1" applyAlignment="1">
      <alignment horizontal="left" vertical="top" wrapText="1"/>
    </xf>
    <xf numFmtId="0" fontId="10" fillId="0" borderId="3" xfId="25" applyFont="1" applyBorder="1" applyAlignment="1">
      <alignment vertical="top"/>
    </xf>
    <xf numFmtId="0" fontId="20" fillId="0" borderId="12" xfId="25" applyFont="1" applyBorder="1" applyAlignment="1">
      <alignment vertical="top" wrapText="1"/>
    </xf>
    <xf numFmtId="0" fontId="20" fillId="0" borderId="2" xfId="25" applyFont="1" applyBorder="1" applyAlignment="1">
      <alignment vertical="top" wrapText="1"/>
    </xf>
    <xf numFmtId="0" fontId="20" fillId="0" borderId="13" xfId="25" applyFont="1" applyBorder="1" applyAlignment="1">
      <alignment vertical="top" wrapText="1"/>
    </xf>
    <xf numFmtId="0" fontId="10" fillId="0" borderId="12" xfId="25" applyFont="1" applyBorder="1" applyAlignment="1">
      <alignment vertical="top" wrapText="1"/>
    </xf>
    <xf numFmtId="0" fontId="10" fillId="0" borderId="2" xfId="25" applyFont="1" applyBorder="1" applyAlignment="1">
      <alignment vertical="top" wrapText="1"/>
    </xf>
    <xf numFmtId="0" fontId="10" fillId="0" borderId="13" xfId="25" applyFont="1" applyBorder="1" applyAlignment="1">
      <alignment vertical="top" wrapText="1"/>
    </xf>
    <xf numFmtId="0" fontId="14" fillId="0" borderId="3" xfId="25" applyFont="1" applyBorder="1" applyAlignment="1">
      <alignment vertical="top" wrapText="1"/>
    </xf>
    <xf numFmtId="0" fontId="14" fillId="0" borderId="0" xfId="25" applyFont="1" applyAlignment="1">
      <alignment horizontal="center" vertical="center"/>
    </xf>
    <xf numFmtId="0" fontId="10" fillId="0" borderId="3" xfId="25" applyFont="1" applyBorder="1" applyAlignment="1">
      <alignment vertical="center" wrapText="1"/>
    </xf>
    <xf numFmtId="0" fontId="10" fillId="2" borderId="3" xfId="25" applyFont="1" applyFill="1" applyBorder="1" applyAlignment="1">
      <alignment vertical="center" wrapText="1"/>
    </xf>
    <xf numFmtId="0" fontId="10" fillId="0" borderId="6" xfId="25" applyFont="1" applyBorder="1" applyAlignment="1">
      <alignment horizontal="center" vertical="top" wrapText="1"/>
    </xf>
    <xf numFmtId="0" fontId="10" fillId="0" borderId="15" xfId="25" applyFont="1" applyBorder="1" applyAlignment="1">
      <alignment horizontal="center" vertical="top" wrapText="1"/>
    </xf>
    <xf numFmtId="49" fontId="14" fillId="0" borderId="3" xfId="25" applyNumberFormat="1" applyFont="1" applyFill="1" applyBorder="1" applyAlignment="1">
      <alignment vertical="top" wrapText="1"/>
    </xf>
    <xf numFmtId="0" fontId="3" fillId="0" borderId="12" xfId="25" applyFont="1" applyBorder="1" applyAlignment="1">
      <alignment vertical="top" wrapText="1"/>
    </xf>
    <xf numFmtId="0" fontId="3" fillId="0" borderId="2" xfId="25" applyFont="1" applyBorder="1" applyAlignment="1">
      <alignment vertical="top" wrapText="1"/>
    </xf>
    <xf numFmtId="0" fontId="3" fillId="0" borderId="13" xfId="25" applyFont="1" applyBorder="1" applyAlignment="1">
      <alignment vertical="top" wrapText="1"/>
    </xf>
    <xf numFmtId="0" fontId="9" fillId="0" borderId="0" xfId="33" applyFont="1" applyAlignment="1">
      <alignment horizontal="center" vertical="center"/>
    </xf>
    <xf numFmtId="0" fontId="3" fillId="0" borderId="12" xfId="25" applyFont="1" applyBorder="1" applyAlignment="1">
      <alignment horizontal="left" vertical="top" wrapText="1"/>
    </xf>
    <xf numFmtId="0" fontId="3" fillId="0" borderId="2" xfId="25" applyFont="1" applyBorder="1" applyAlignment="1">
      <alignment horizontal="left" vertical="top" wrapText="1"/>
    </xf>
    <xf numFmtId="0" fontId="3" fillId="0" borderId="13" xfId="25" applyFont="1" applyBorder="1" applyAlignment="1">
      <alignment horizontal="left" vertical="top" wrapText="1"/>
    </xf>
    <xf numFmtId="0" fontId="4" fillId="0" borderId="6" xfId="29" applyFont="1" applyBorder="1" applyAlignment="1">
      <alignment horizontal="left" vertical="top" wrapText="1"/>
    </xf>
    <xf numFmtId="0" fontId="4" fillId="0" borderId="15" xfId="29" applyFont="1" applyBorder="1" applyAlignment="1">
      <alignment horizontal="left" vertical="top" wrapText="1"/>
    </xf>
    <xf numFmtId="0" fontId="4" fillId="0" borderId="0" xfId="29" applyFont="1" applyAlignment="1">
      <alignment horizontal="left" vertical="top" wrapText="1"/>
    </xf>
    <xf numFmtId="0" fontId="4" fillId="0" borderId="3" xfId="29" applyFont="1" applyBorder="1" applyAlignment="1">
      <alignment vertical="top"/>
    </xf>
    <xf numFmtId="49" fontId="3" fillId="0" borderId="3" xfId="29" applyNumberFormat="1" applyFont="1" applyFill="1" applyBorder="1" applyAlignment="1">
      <alignment vertical="top" wrapText="1"/>
    </xf>
    <xf numFmtId="0" fontId="3" fillId="0" borderId="3" xfId="29" applyFont="1" applyBorder="1" applyAlignment="1">
      <alignment vertical="top" wrapText="1"/>
    </xf>
    <xf numFmtId="0" fontId="9" fillId="0" borderId="0" xfId="35" applyFont="1" applyAlignment="1">
      <alignment horizontal="center" vertical="center"/>
    </xf>
    <xf numFmtId="0" fontId="4" fillId="0" borderId="3" xfId="29" applyFont="1" applyBorder="1" applyAlignment="1">
      <alignment vertical="center" wrapText="1"/>
    </xf>
    <xf numFmtId="0" fontId="4" fillId="2" borderId="3" xfId="29" applyFont="1" applyFill="1" applyBorder="1" applyAlignment="1">
      <alignment vertical="center" wrapText="1"/>
    </xf>
    <xf numFmtId="0" fontId="4" fillId="0" borderId="15" xfId="29" applyFont="1" applyBorder="1" applyAlignment="1">
      <alignment horizontal="center" vertical="top" wrapText="1"/>
    </xf>
    <xf numFmtId="0" fontId="8" fillId="0" borderId="0" xfId="25" applyFont="1" applyAlignment="1">
      <alignment horizontal="left" wrapText="1"/>
    </xf>
    <xf numFmtId="0" fontId="8" fillId="0" borderId="3" xfId="25" applyFont="1" applyBorder="1" applyAlignment="1">
      <alignment horizontal="center" vertical="center" wrapText="1"/>
    </xf>
    <xf numFmtId="0" fontId="9" fillId="0" borderId="0" xfId="25" applyFont="1" applyAlignment="1">
      <alignment horizontal="center" vertical="center"/>
    </xf>
    <xf numFmtId="0" fontId="8" fillId="0" borderId="0" xfId="25" applyFont="1" applyAlignment="1">
      <alignment horizontal="left" vertical="center"/>
    </xf>
    <xf numFmtId="0" fontId="9" fillId="0" borderId="0" xfId="36" applyFont="1" applyAlignment="1">
      <alignment horizontal="center" vertical="center"/>
    </xf>
    <xf numFmtId="0" fontId="8" fillId="0" borderId="12" xfId="30" applyFont="1" applyBorder="1" applyAlignment="1">
      <alignment horizontal="center" vertical="center" wrapText="1"/>
    </xf>
    <xf numFmtId="0" fontId="8" fillId="0" borderId="2" xfId="30" applyFont="1" applyBorder="1" applyAlignment="1">
      <alignment horizontal="center" vertical="center" wrapText="1"/>
    </xf>
    <xf numFmtId="0" fontId="8" fillId="0" borderId="3" xfId="30" applyFont="1" applyBorder="1" applyAlignment="1">
      <alignment horizontal="center" vertical="center" wrapText="1"/>
    </xf>
    <xf numFmtId="0" fontId="8" fillId="0" borderId="17" xfId="30" applyFont="1" applyBorder="1" applyAlignment="1">
      <alignment horizontal="center" vertical="center" wrapText="1"/>
    </xf>
    <xf numFmtId="0" fontId="8" fillId="0" borderId="18" xfId="30" applyFont="1" applyBorder="1" applyAlignment="1">
      <alignment horizontal="center" vertical="center" wrapText="1"/>
    </xf>
    <xf numFmtId="0" fontId="8" fillId="0" borderId="3" xfId="34" applyFont="1" applyBorder="1" applyAlignment="1">
      <alignment horizontal="center" vertical="center" wrapText="1"/>
    </xf>
    <xf numFmtId="0" fontId="9" fillId="0" borderId="0" xfId="34" applyFont="1" applyAlignment="1">
      <alignment horizontal="center" vertical="center"/>
    </xf>
    <xf numFmtId="0" fontId="8" fillId="0" borderId="12" xfId="30" applyFont="1" applyFill="1" applyBorder="1" applyAlignment="1">
      <alignment horizontal="left" vertical="top" wrapText="1"/>
    </xf>
    <xf numFmtId="0" fontId="8" fillId="0" borderId="13" xfId="30" applyFont="1" applyFill="1" applyBorder="1" applyAlignment="1">
      <alignment horizontal="left" vertical="top" wrapText="1"/>
    </xf>
    <xf numFmtId="4" fontId="8" fillId="0" borderId="3" xfId="34" applyNumberFormat="1" applyFont="1" applyBorder="1" applyAlignment="1">
      <alignment horizontal="center" vertical="center" wrapText="1"/>
    </xf>
    <xf numFmtId="0" fontId="8" fillId="0" borderId="3" xfId="34" applyFont="1" applyBorder="1" applyAlignment="1">
      <alignment horizontal="left" vertical="center" wrapText="1"/>
    </xf>
    <xf numFmtId="4" fontId="9" fillId="0" borderId="3" xfId="25" applyNumberFormat="1" applyFont="1" applyBorder="1" applyAlignment="1">
      <alignment horizontal="center" vertical="center" wrapText="1"/>
    </xf>
    <xf numFmtId="0" fontId="4" fillId="0" borderId="0" xfId="25" applyFont="1" applyAlignment="1">
      <alignment horizontal="left" vertical="center" wrapText="1"/>
    </xf>
    <xf numFmtId="0" fontId="10" fillId="0" borderId="0" xfId="25" applyFont="1" applyAlignment="1">
      <alignment horizontal="left" vertical="center" wrapText="1"/>
    </xf>
    <xf numFmtId="0" fontId="11" fillId="0" borderId="5" xfId="25" applyFont="1" applyBorder="1" applyAlignment="1">
      <alignment horizontal="center" vertical="top"/>
    </xf>
    <xf numFmtId="4" fontId="8" fillId="0" borderId="3" xfId="25" applyNumberFormat="1" applyFont="1" applyBorder="1" applyAlignment="1">
      <alignment horizontal="center" vertical="center" wrapText="1"/>
    </xf>
    <xf numFmtId="0" fontId="8" fillId="0" borderId="5" xfId="25" applyFont="1" applyBorder="1" applyAlignment="1">
      <alignment horizontal="left" vertical="center" wrapText="1"/>
    </xf>
  </cellXfs>
  <cellStyles count="41">
    <cellStyle name="xl22" xfId="1"/>
    <cellStyle name="xl23" xfId="2"/>
    <cellStyle name="xl24" xfId="3"/>
    <cellStyle name="xl27" xfId="4"/>
    <cellStyle name="xl28" xfId="5"/>
    <cellStyle name="xl31" xfId="6"/>
    <cellStyle name="xl33" xfId="7"/>
    <cellStyle name="xl38" xfId="8"/>
    <cellStyle name="xl39" xfId="9"/>
    <cellStyle name="xl40" xfId="10"/>
    <cellStyle name="xl41" xfId="11"/>
    <cellStyle name="xl42" xfId="12"/>
    <cellStyle name="xl45" xfId="13"/>
    <cellStyle name="xl48" xfId="14"/>
    <cellStyle name="xl50" xfId="15"/>
    <cellStyle name="xl53" xfId="16"/>
    <cellStyle name="xl54" xfId="17"/>
    <cellStyle name="xl55" xfId="18"/>
    <cellStyle name="xl57" xfId="19"/>
    <cellStyle name="xl58" xfId="20"/>
    <cellStyle name="xl59" xfId="21"/>
    <cellStyle name="xl63" xfId="22"/>
    <cellStyle name="xl64" xfId="23"/>
    <cellStyle name="Гиперссылка" xfId="24" builtinId="8"/>
    <cellStyle name="Обычный" xfId="0" builtinId="0"/>
    <cellStyle name="Обычный 2" xfId="25"/>
    <cellStyle name="Обычный 2 2" xfId="26"/>
    <cellStyle name="Обычный 2 2 2" xfId="27"/>
    <cellStyle name="Обычный 2 3" xfId="28"/>
    <cellStyle name="Обычный 2_1  ИКМ_Нормативы" xfId="29"/>
    <cellStyle name="Обычный 2_1. ЦБС_Нормативы" xfId="30"/>
    <cellStyle name="Обычный 3" xfId="31"/>
    <cellStyle name="Обычный 3_1  ИКМ_Нормативы" xfId="32"/>
    <cellStyle name="Обычный 4" xfId="33"/>
    <cellStyle name="Обычный 4 2" xfId="34"/>
    <cellStyle name="Обычный 4_1  ИКМ_Нормативы" xfId="35"/>
    <cellStyle name="Обычный 4_1. ЦБС_Нормативы" xfId="36"/>
    <cellStyle name="Обычный 4_расчет (ремонт офисной оргтехники)" xfId="37"/>
    <cellStyle name="Обычный 5" xfId="38"/>
    <cellStyle name="Обычный_Приложения к Методике планирования 2017-2019гг КСО" xfId="39"/>
    <cellStyle name="Процентный 2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fis51.ru/catalog/goods/bumaga-belaja-klassov-a-v-s/110461/" TargetMode="External"/><Relationship Id="rId2" Type="http://schemas.openxmlformats.org/officeDocument/2006/relationships/hyperlink" Target="http://ofis51.ru/catalog/goods/bumaga-belaja-klassov-a-v-s/110461/" TargetMode="External"/><Relationship Id="rId1" Type="http://schemas.openxmlformats.org/officeDocument/2006/relationships/hyperlink" Target="http://ofis51.ru/catalog/goods/bumaga-belaja-klassov-a-v-s/110461/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ofis51.ru/catalog/goods/bumaga-belaja-klassov-a-v-s/110461/" TargetMode="External"/><Relationship Id="rId2" Type="http://schemas.openxmlformats.org/officeDocument/2006/relationships/hyperlink" Target="http://ofis51.ru/catalog/goods/bumaga-belaja-klassov-a-v-s/110461/" TargetMode="External"/><Relationship Id="rId1" Type="http://schemas.openxmlformats.org/officeDocument/2006/relationships/hyperlink" Target="http://ofis51.ru/catalog/goods/bumaga-belaja-klassov-a-v-s/110461/" TargetMode="Externa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ofis51.ru/catalog/goods/bumaga-belaja-klassov-a-v-s/110461/" TargetMode="External"/><Relationship Id="rId2" Type="http://schemas.openxmlformats.org/officeDocument/2006/relationships/hyperlink" Target="http://ofis51.ru/catalog/goods/bumaga-belaja-klassov-a-v-s/110461/" TargetMode="External"/><Relationship Id="rId1" Type="http://schemas.openxmlformats.org/officeDocument/2006/relationships/hyperlink" Target="http://ofis51.ru/catalog/goods/bumaga-belaja-klassov-a-v-s/110461/" TargetMode="Externa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outlinePr summaryBelow="0" summaryRight="0"/>
  </sheetPr>
  <dimension ref="A1:G183"/>
  <sheetViews>
    <sheetView view="pageBreakPreview" zoomScale="90" zoomScaleSheetLayoutView="90" workbookViewId="0">
      <pane ySplit="1" topLeftCell="A41" activePane="bottomLeft" state="frozen"/>
      <selection activeCell="D349" sqref="D349"/>
      <selection pane="bottomLeft" activeCell="F63" sqref="F63"/>
    </sheetView>
  </sheetViews>
  <sheetFormatPr defaultColWidth="9.109375" defaultRowHeight="13.2" outlineLevelRow="3" x14ac:dyDescent="0.25"/>
  <cols>
    <col min="1" max="1" width="43.5546875" style="41" customWidth="1"/>
    <col min="2" max="2" width="15.5546875" style="112" customWidth="1"/>
    <col min="3" max="3" width="17.6640625" style="113" customWidth="1"/>
    <col min="4" max="4" width="16.88671875" style="41" customWidth="1"/>
    <col min="5" max="5" width="18.44140625" style="41" customWidth="1"/>
    <col min="6" max="6" width="18" style="41" customWidth="1"/>
    <col min="7" max="7" width="31.5546875" style="41" hidden="1" customWidth="1"/>
    <col min="8" max="8" width="9.88671875" style="41" bestFit="1" customWidth="1"/>
    <col min="9" max="16384" width="9.109375" style="41"/>
  </cols>
  <sheetData>
    <row r="1" spans="1:7" ht="42.75" customHeight="1" x14ac:dyDescent="0.25">
      <c r="A1" s="232" t="s">
        <v>0</v>
      </c>
      <c r="B1" s="232" t="s">
        <v>110</v>
      </c>
      <c r="C1" s="234" t="s">
        <v>109</v>
      </c>
      <c r="D1" s="232" t="s">
        <v>21</v>
      </c>
      <c r="E1" s="87" t="s">
        <v>22</v>
      </c>
      <c r="F1" s="87" t="s">
        <v>23</v>
      </c>
      <c r="G1" s="114" t="s">
        <v>111</v>
      </c>
    </row>
    <row r="2" spans="1:7" ht="13.8" x14ac:dyDescent="0.25">
      <c r="A2" s="233"/>
      <c r="B2" s="233"/>
      <c r="C2" s="235"/>
      <c r="D2" s="233"/>
      <c r="E2" s="87"/>
      <c r="F2" s="87"/>
      <c r="G2" s="114"/>
    </row>
    <row r="3" spans="1:7" ht="15.6" customHeight="1" x14ac:dyDescent="0.25">
      <c r="A3" s="237" t="s">
        <v>255</v>
      </c>
      <c r="B3" s="237"/>
      <c r="C3" s="237"/>
      <c r="D3" s="237"/>
      <c r="E3" s="237"/>
      <c r="F3" s="54">
        <f>F4+F15+F18</f>
        <v>6514096.2114928346</v>
      </c>
      <c r="G3" s="54"/>
    </row>
    <row r="4" spans="1:7" ht="30" customHeight="1" outlineLevel="1" x14ac:dyDescent="0.25">
      <c r="A4" s="237" t="s">
        <v>254</v>
      </c>
      <c r="B4" s="237"/>
      <c r="C4" s="237"/>
      <c r="D4" s="237"/>
      <c r="E4" s="237"/>
      <c r="F4" s="54">
        <f>SUM(F5:F14)</f>
        <v>6126999.8781600008</v>
      </c>
      <c r="G4" s="53"/>
    </row>
    <row r="5" spans="1:7" ht="12.75" customHeight="1" outlineLevel="2" x14ac:dyDescent="0.25">
      <c r="A5" s="69" t="s">
        <v>261</v>
      </c>
      <c r="B5" s="63" t="s">
        <v>128</v>
      </c>
      <c r="C5" s="66">
        <v>1</v>
      </c>
      <c r="D5" s="94" t="s">
        <v>84</v>
      </c>
      <c r="E5" s="53">
        <f>49354.54*12*1.302</f>
        <v>771115.33296000003</v>
      </c>
      <c r="F5" s="53">
        <f>C5*E5</f>
        <v>771115.33296000003</v>
      </c>
      <c r="G5" s="80"/>
    </row>
    <row r="6" spans="1:7" ht="12.75" customHeight="1" outlineLevel="2" x14ac:dyDescent="0.25">
      <c r="A6" s="69" t="s">
        <v>262</v>
      </c>
      <c r="B6" s="63" t="s">
        <v>128</v>
      </c>
      <c r="C6" s="66">
        <v>1</v>
      </c>
      <c r="D6" s="94" t="s">
        <v>84</v>
      </c>
      <c r="E6" s="53">
        <f>39937.79*12*1.302</f>
        <v>623988.03096</v>
      </c>
      <c r="F6" s="53">
        <f t="shared" ref="F6:F14" si="0">C6*E6</f>
        <v>623988.03096</v>
      </c>
      <c r="G6" s="80"/>
    </row>
    <row r="7" spans="1:7" ht="12.75" customHeight="1" outlineLevel="2" x14ac:dyDescent="0.25">
      <c r="A7" s="69" t="s">
        <v>263</v>
      </c>
      <c r="B7" s="63" t="s">
        <v>128</v>
      </c>
      <c r="C7" s="66">
        <v>1</v>
      </c>
      <c r="D7" s="94" t="s">
        <v>84</v>
      </c>
      <c r="E7" s="53">
        <f>37194.81*12*1.302</f>
        <v>581131.71143999998</v>
      </c>
      <c r="F7" s="53">
        <f t="shared" si="0"/>
        <v>581131.71143999998</v>
      </c>
      <c r="G7" s="80"/>
    </row>
    <row r="8" spans="1:7" ht="12.75" customHeight="1" outlineLevel="2" x14ac:dyDescent="0.25">
      <c r="A8" s="69" t="s">
        <v>263</v>
      </c>
      <c r="B8" s="63" t="s">
        <v>128</v>
      </c>
      <c r="C8" s="66">
        <v>1</v>
      </c>
      <c r="D8" s="94" t="s">
        <v>84</v>
      </c>
      <c r="E8" s="53">
        <f>37194.81*12*1.302</f>
        <v>581131.71143999998</v>
      </c>
      <c r="F8" s="53">
        <f t="shared" si="0"/>
        <v>581131.71143999998</v>
      </c>
      <c r="G8" s="80"/>
    </row>
    <row r="9" spans="1:7" ht="12.75" customHeight="1" outlineLevel="2" x14ac:dyDescent="0.25">
      <c r="A9" s="69" t="s">
        <v>263</v>
      </c>
      <c r="B9" s="63" t="s">
        <v>128</v>
      </c>
      <c r="C9" s="66">
        <v>1</v>
      </c>
      <c r="D9" s="94" t="s">
        <v>84</v>
      </c>
      <c r="E9" s="53">
        <f>34451.83*12*1.302</f>
        <v>538275.39192000008</v>
      </c>
      <c r="F9" s="53">
        <f t="shared" si="0"/>
        <v>538275.39192000008</v>
      </c>
      <c r="G9" s="80"/>
    </row>
    <row r="10" spans="1:7" ht="12.75" customHeight="1" outlineLevel="2" x14ac:dyDescent="0.25">
      <c r="A10" s="69" t="s">
        <v>264</v>
      </c>
      <c r="B10" s="63" t="s">
        <v>128</v>
      </c>
      <c r="C10" s="66">
        <v>1</v>
      </c>
      <c r="D10" s="94" t="s">
        <v>84</v>
      </c>
      <c r="E10" s="53">
        <f>49354.54*12*1.302</f>
        <v>771115.33296000003</v>
      </c>
      <c r="F10" s="53">
        <f t="shared" si="0"/>
        <v>771115.33296000003</v>
      </c>
      <c r="G10" s="80"/>
    </row>
    <row r="11" spans="1:7" ht="12.75" customHeight="1" outlineLevel="2" x14ac:dyDescent="0.25">
      <c r="A11" s="69" t="s">
        <v>265</v>
      </c>
      <c r="B11" s="63" t="s">
        <v>128</v>
      </c>
      <c r="C11" s="66">
        <v>1</v>
      </c>
      <c r="D11" s="94" t="s">
        <v>84</v>
      </c>
      <c r="E11" s="53">
        <f>34451.83*12*1.302</f>
        <v>538275.39192000008</v>
      </c>
      <c r="F11" s="53">
        <f t="shared" si="0"/>
        <v>538275.39192000008</v>
      </c>
      <c r="G11" s="80"/>
    </row>
    <row r="12" spans="1:7" ht="26.4" customHeight="1" outlineLevel="2" x14ac:dyDescent="0.25">
      <c r="A12" s="69" t="s">
        <v>276</v>
      </c>
      <c r="B12" s="63" t="s">
        <v>128</v>
      </c>
      <c r="C12" s="66">
        <v>1</v>
      </c>
      <c r="D12" s="94" t="s">
        <v>84</v>
      </c>
      <c r="E12" s="53">
        <f>38566.3*12*1.302</f>
        <v>602559.87120000005</v>
      </c>
      <c r="F12" s="53">
        <f t="shared" si="0"/>
        <v>602559.87120000005</v>
      </c>
      <c r="G12" s="80"/>
    </row>
    <row r="13" spans="1:7" ht="24" customHeight="1" outlineLevel="2" x14ac:dyDescent="0.25">
      <c r="A13" s="69" t="s">
        <v>277</v>
      </c>
      <c r="B13" s="63" t="s">
        <v>128</v>
      </c>
      <c r="C13" s="66">
        <v>1</v>
      </c>
      <c r="D13" s="94" t="s">
        <v>84</v>
      </c>
      <c r="E13" s="53">
        <f>38566.3*12*1.302</f>
        <v>602559.87120000005</v>
      </c>
      <c r="F13" s="53">
        <f t="shared" si="0"/>
        <v>602559.87120000005</v>
      </c>
      <c r="G13" s="80"/>
    </row>
    <row r="14" spans="1:7" ht="12.75" customHeight="1" outlineLevel="2" x14ac:dyDescent="0.25">
      <c r="A14" s="69" t="s">
        <v>265</v>
      </c>
      <c r="B14" s="63" t="s">
        <v>128</v>
      </c>
      <c r="C14" s="66">
        <v>1</v>
      </c>
      <c r="D14" s="94" t="s">
        <v>84</v>
      </c>
      <c r="E14" s="53">
        <f>33080.34*12*1.302</f>
        <v>516847.23215999996</v>
      </c>
      <c r="F14" s="53">
        <f t="shared" si="0"/>
        <v>516847.23215999996</v>
      </c>
      <c r="G14" s="94"/>
    </row>
    <row r="15" spans="1:7" ht="40.950000000000003" customHeight="1" outlineLevel="1" x14ac:dyDescent="0.25">
      <c r="A15" s="237" t="s">
        <v>256</v>
      </c>
      <c r="B15" s="237"/>
      <c r="C15" s="237"/>
      <c r="D15" s="237"/>
      <c r="E15" s="237"/>
      <c r="F15" s="54">
        <f>F16</f>
        <v>36966.666666666664</v>
      </c>
      <c r="G15" s="54"/>
    </row>
    <row r="16" spans="1:7" ht="12.75" customHeight="1" outlineLevel="2" x14ac:dyDescent="0.25">
      <c r="A16" s="18" t="s">
        <v>232</v>
      </c>
      <c r="B16" s="95" t="s">
        <v>1</v>
      </c>
      <c r="C16" s="96" t="s">
        <v>1</v>
      </c>
      <c r="D16" s="96" t="s">
        <v>1</v>
      </c>
      <c r="E16" s="96" t="s">
        <v>1</v>
      </c>
      <c r="F16" s="54">
        <f>SUM(F17:F17)</f>
        <v>36966.666666666664</v>
      </c>
      <c r="G16" s="54"/>
    </row>
    <row r="17" spans="1:7" outlineLevel="3" x14ac:dyDescent="0.25">
      <c r="A17" s="76" t="s">
        <v>232</v>
      </c>
      <c r="B17" s="97" t="s">
        <v>7</v>
      </c>
      <c r="C17" s="98">
        <v>10</v>
      </c>
      <c r="D17" s="99">
        <v>5</v>
      </c>
      <c r="E17" s="53">
        <v>3696.6666666666665</v>
      </c>
      <c r="F17" s="53">
        <f>C17*E17</f>
        <v>36966.666666666664</v>
      </c>
      <c r="G17" s="53"/>
    </row>
    <row r="18" spans="1:7" outlineLevel="1" x14ac:dyDescent="0.25">
      <c r="A18" s="237" t="s">
        <v>257</v>
      </c>
      <c r="B18" s="237"/>
      <c r="C18" s="237"/>
      <c r="D18" s="237"/>
      <c r="E18" s="237"/>
      <c r="F18" s="54">
        <f>F19+F21+F24+F33+F35</f>
        <v>350129.66666616668</v>
      </c>
      <c r="G18" s="54"/>
    </row>
    <row r="19" spans="1:7" s="42" customFormat="1" outlineLevel="2" x14ac:dyDescent="0.25">
      <c r="A19" s="18" t="s">
        <v>151</v>
      </c>
      <c r="B19" s="95" t="s">
        <v>1</v>
      </c>
      <c r="C19" s="96" t="s">
        <v>1</v>
      </c>
      <c r="D19" s="20" t="s">
        <v>1</v>
      </c>
      <c r="E19" s="54" t="s">
        <v>1</v>
      </c>
      <c r="F19" s="54">
        <f>SUM(F20:F20)</f>
        <v>21600</v>
      </c>
      <c r="G19" s="54"/>
    </row>
    <row r="20" spans="1:7" s="42" customFormat="1" ht="13.5" customHeight="1" outlineLevel="3" x14ac:dyDescent="0.25">
      <c r="A20" s="76" t="s">
        <v>150</v>
      </c>
      <c r="B20" s="97" t="s">
        <v>108</v>
      </c>
      <c r="C20" s="98">
        <v>12</v>
      </c>
      <c r="D20" s="30" t="s">
        <v>84</v>
      </c>
      <c r="E20" s="53">
        <v>1800</v>
      </c>
      <c r="F20" s="53">
        <f>C20*E20</f>
        <v>21600</v>
      </c>
      <c r="G20" s="53"/>
    </row>
    <row r="21" spans="1:7" s="42" customFormat="1" ht="15" customHeight="1" outlineLevel="2" x14ac:dyDescent="0.25">
      <c r="A21" s="18" t="s">
        <v>149</v>
      </c>
      <c r="B21" s="95" t="s">
        <v>1</v>
      </c>
      <c r="C21" s="96" t="s">
        <v>1</v>
      </c>
      <c r="D21" s="19" t="s">
        <v>1</v>
      </c>
      <c r="E21" s="54" t="s">
        <v>1</v>
      </c>
      <c r="F21" s="54">
        <f>SUM(F22:F23)</f>
        <v>146833.33333333331</v>
      </c>
      <c r="G21" s="54"/>
    </row>
    <row r="22" spans="1:7" s="42" customFormat="1" ht="12.75" customHeight="1" outlineLevel="3" x14ac:dyDescent="0.25">
      <c r="A22" s="76" t="s">
        <v>145</v>
      </c>
      <c r="B22" s="97" t="s">
        <v>146</v>
      </c>
      <c r="C22" s="98">
        <v>1</v>
      </c>
      <c r="D22" s="30" t="s">
        <v>84</v>
      </c>
      <c r="E22" s="53">
        <v>32500</v>
      </c>
      <c r="F22" s="53">
        <f>C22*E22</f>
        <v>32500</v>
      </c>
      <c r="G22" s="53"/>
    </row>
    <row r="23" spans="1:7" s="116" customFormat="1" ht="26.4" outlineLevel="3" x14ac:dyDescent="0.3">
      <c r="A23" s="76" t="s">
        <v>147</v>
      </c>
      <c r="B23" s="97" t="s">
        <v>148</v>
      </c>
      <c r="C23" s="98">
        <v>1</v>
      </c>
      <c r="D23" s="61" t="s">
        <v>84</v>
      </c>
      <c r="E23" s="88">
        <v>114333.33333333333</v>
      </c>
      <c r="F23" s="88">
        <f>C23*E23</f>
        <v>114333.33333333333</v>
      </c>
      <c r="G23" s="115" t="s">
        <v>117</v>
      </c>
    </row>
    <row r="24" spans="1:7" s="42" customFormat="1" ht="12.75" customHeight="1" outlineLevel="2" x14ac:dyDescent="0.25">
      <c r="A24" s="68" t="s">
        <v>326</v>
      </c>
      <c r="B24" s="95" t="s">
        <v>1</v>
      </c>
      <c r="C24" s="100" t="s">
        <v>1</v>
      </c>
      <c r="D24" s="95" t="s">
        <v>1</v>
      </c>
      <c r="E24" s="101" t="s">
        <v>1</v>
      </c>
      <c r="F24" s="54">
        <f>SUM(F25:F32)</f>
        <v>123012.66666666667</v>
      </c>
      <c r="G24" s="54"/>
    </row>
    <row r="25" spans="1:7" s="42" customFormat="1" ht="12.75" customHeight="1" outlineLevel="3" x14ac:dyDescent="0.25">
      <c r="A25" s="76" t="s">
        <v>136</v>
      </c>
      <c r="B25" s="97" t="s">
        <v>6</v>
      </c>
      <c r="C25" s="98">
        <v>1</v>
      </c>
      <c r="D25" s="30" t="s">
        <v>84</v>
      </c>
      <c r="E25" s="53">
        <v>30000</v>
      </c>
      <c r="F25" s="53">
        <f t="shared" ref="F25:F30" si="1">C25*E25</f>
        <v>30000</v>
      </c>
      <c r="G25" s="53"/>
    </row>
    <row r="26" spans="1:7" s="42" customFormat="1" ht="12.75" customHeight="1" outlineLevel="3" x14ac:dyDescent="0.25">
      <c r="A26" s="76" t="s">
        <v>137</v>
      </c>
      <c r="B26" s="97" t="s">
        <v>6</v>
      </c>
      <c r="C26" s="98">
        <v>1</v>
      </c>
      <c r="D26" s="30" t="s">
        <v>84</v>
      </c>
      <c r="E26" s="53">
        <v>31500</v>
      </c>
      <c r="F26" s="53">
        <f t="shared" si="1"/>
        <v>31500</v>
      </c>
      <c r="G26" s="53"/>
    </row>
    <row r="27" spans="1:7" s="42" customFormat="1" ht="12.75" customHeight="1" outlineLevel="3" x14ac:dyDescent="0.25">
      <c r="A27" s="76" t="s">
        <v>138</v>
      </c>
      <c r="B27" s="97" t="s">
        <v>6</v>
      </c>
      <c r="C27" s="98">
        <v>2</v>
      </c>
      <c r="D27" s="30" t="s">
        <v>84</v>
      </c>
      <c r="E27" s="53">
        <v>5833.333333333333</v>
      </c>
      <c r="F27" s="53">
        <f t="shared" si="1"/>
        <v>11666.666666666666</v>
      </c>
      <c r="G27" s="53"/>
    </row>
    <row r="28" spans="1:7" s="42" customFormat="1" ht="26.4" outlineLevel="3" x14ac:dyDescent="0.25">
      <c r="A28" s="76" t="s">
        <v>139</v>
      </c>
      <c r="B28" s="97" t="s">
        <v>6</v>
      </c>
      <c r="C28" s="98">
        <v>2</v>
      </c>
      <c r="D28" s="30" t="s">
        <v>84</v>
      </c>
      <c r="E28" s="53">
        <v>4333.333333333333</v>
      </c>
      <c r="F28" s="53">
        <f t="shared" si="1"/>
        <v>8666.6666666666661</v>
      </c>
      <c r="G28" s="53"/>
    </row>
    <row r="29" spans="1:7" s="42" customFormat="1" ht="12.75" customHeight="1" outlineLevel="3" x14ac:dyDescent="0.25">
      <c r="A29" s="76" t="s">
        <v>140</v>
      </c>
      <c r="B29" s="97" t="s">
        <v>6</v>
      </c>
      <c r="C29" s="98">
        <v>1</v>
      </c>
      <c r="D29" s="30" t="s">
        <v>84</v>
      </c>
      <c r="E29" s="53">
        <v>5650</v>
      </c>
      <c r="F29" s="53">
        <f t="shared" si="1"/>
        <v>5650</v>
      </c>
      <c r="G29" s="53"/>
    </row>
    <row r="30" spans="1:7" s="42" customFormat="1" ht="12.75" customHeight="1" outlineLevel="3" x14ac:dyDescent="0.25">
      <c r="A30" s="76" t="s">
        <v>141</v>
      </c>
      <c r="B30" s="97" t="s">
        <v>6</v>
      </c>
      <c r="C30" s="98">
        <v>1</v>
      </c>
      <c r="D30" s="30" t="s">
        <v>84</v>
      </c>
      <c r="E30" s="53">
        <v>2563.3333333333335</v>
      </c>
      <c r="F30" s="53">
        <f t="shared" si="1"/>
        <v>2563.3333333333335</v>
      </c>
      <c r="G30" s="53"/>
    </row>
    <row r="31" spans="1:7" outlineLevel="3" x14ac:dyDescent="0.25">
      <c r="A31" s="86" t="s">
        <v>142</v>
      </c>
      <c r="B31" s="102"/>
      <c r="C31" s="111">
        <v>1</v>
      </c>
      <c r="D31" s="110" t="s">
        <v>84</v>
      </c>
      <c r="E31" s="93">
        <v>21966</v>
      </c>
      <c r="F31" s="93">
        <f>C31*E31</f>
        <v>21966</v>
      </c>
      <c r="G31" s="93"/>
    </row>
    <row r="32" spans="1:7" ht="12.75" customHeight="1" outlineLevel="3" x14ac:dyDescent="0.25">
      <c r="A32" s="16" t="s">
        <v>144</v>
      </c>
      <c r="B32" s="102" t="s">
        <v>143</v>
      </c>
      <c r="C32" s="111">
        <v>20</v>
      </c>
      <c r="D32" s="93" t="s">
        <v>84</v>
      </c>
      <c r="E32" s="93">
        <v>550</v>
      </c>
      <c r="F32" s="93">
        <f>C32*E32</f>
        <v>11000</v>
      </c>
      <c r="G32" s="93"/>
    </row>
    <row r="33" spans="1:7" s="42" customFormat="1" ht="12.75" customHeight="1" outlineLevel="2" x14ac:dyDescent="0.25">
      <c r="A33" s="77" t="s">
        <v>248</v>
      </c>
      <c r="B33" s="95" t="s">
        <v>1</v>
      </c>
      <c r="C33" s="100" t="s">
        <v>1</v>
      </c>
      <c r="D33" s="95" t="s">
        <v>1</v>
      </c>
      <c r="E33" s="101" t="s">
        <v>1</v>
      </c>
      <c r="F33" s="89">
        <f>F34</f>
        <v>22249.9999995</v>
      </c>
      <c r="G33" s="53"/>
    </row>
    <row r="34" spans="1:7" s="42" customFormat="1" ht="12.75" customHeight="1" outlineLevel="3" x14ac:dyDescent="0.25">
      <c r="A34" s="76" t="s">
        <v>246</v>
      </c>
      <c r="B34" s="97" t="s">
        <v>247</v>
      </c>
      <c r="C34" s="98">
        <v>15</v>
      </c>
      <c r="D34" s="94" t="s">
        <v>84</v>
      </c>
      <c r="E34" s="53">
        <v>1483.3333333</v>
      </c>
      <c r="F34" s="53">
        <f>C34*E34</f>
        <v>22249.9999995</v>
      </c>
      <c r="G34" s="53"/>
    </row>
    <row r="35" spans="1:7" ht="16.5" customHeight="1" outlineLevel="2" x14ac:dyDescent="0.25">
      <c r="A35" s="81" t="s">
        <v>19</v>
      </c>
      <c r="B35" s="95" t="s">
        <v>1</v>
      </c>
      <c r="C35" s="95" t="s">
        <v>1</v>
      </c>
      <c r="D35" s="95" t="s">
        <v>1</v>
      </c>
      <c r="E35" s="101" t="s">
        <v>1</v>
      </c>
      <c r="F35" s="54">
        <f>SUM(F36:F47)</f>
        <v>36433.666666666664</v>
      </c>
      <c r="G35" s="54"/>
    </row>
    <row r="36" spans="1:7" ht="16.5" customHeight="1" outlineLevel="3" x14ac:dyDescent="0.25">
      <c r="A36" s="76" t="s">
        <v>233</v>
      </c>
      <c r="B36" s="97" t="s">
        <v>234</v>
      </c>
      <c r="C36" s="98">
        <v>1</v>
      </c>
      <c r="D36" s="94" t="s">
        <v>84</v>
      </c>
      <c r="E36" s="53">
        <v>2518.4433333333332</v>
      </c>
      <c r="F36" s="90">
        <f>C36*E36</f>
        <v>2518.4433333333332</v>
      </c>
      <c r="G36" s="54"/>
    </row>
    <row r="37" spans="1:7" ht="16.5" customHeight="1" outlineLevel="3" x14ac:dyDescent="0.25">
      <c r="A37" s="76" t="s">
        <v>235</v>
      </c>
      <c r="B37" s="97" t="s">
        <v>234</v>
      </c>
      <c r="C37" s="98">
        <v>1</v>
      </c>
      <c r="D37" s="94" t="s">
        <v>84</v>
      </c>
      <c r="E37" s="53">
        <v>4613.4066666666668</v>
      </c>
      <c r="F37" s="90">
        <f t="shared" ref="F37:F47" si="2">C37*E37</f>
        <v>4613.4066666666668</v>
      </c>
      <c r="G37" s="54"/>
    </row>
    <row r="38" spans="1:7" ht="28.95" customHeight="1" outlineLevel="3" x14ac:dyDescent="0.25">
      <c r="A38" s="76" t="s">
        <v>236</v>
      </c>
      <c r="B38" s="97" t="s">
        <v>234</v>
      </c>
      <c r="C38" s="98">
        <v>1</v>
      </c>
      <c r="D38" s="94" t="s">
        <v>84</v>
      </c>
      <c r="E38" s="53">
        <v>7773.253333333334</v>
      </c>
      <c r="F38" s="90">
        <f t="shared" si="2"/>
        <v>7773.253333333334</v>
      </c>
      <c r="G38" s="54"/>
    </row>
    <row r="39" spans="1:7" ht="16.2" customHeight="1" outlineLevel="3" x14ac:dyDescent="0.25">
      <c r="A39" s="76" t="s">
        <v>237</v>
      </c>
      <c r="B39" s="97" t="s">
        <v>234</v>
      </c>
      <c r="C39" s="98">
        <v>1</v>
      </c>
      <c r="D39" s="94" t="s">
        <v>84</v>
      </c>
      <c r="E39" s="53">
        <v>840.63</v>
      </c>
      <c r="F39" s="90">
        <f t="shared" si="2"/>
        <v>840.63</v>
      </c>
      <c r="G39" s="54"/>
    </row>
    <row r="40" spans="1:7" ht="16.2" customHeight="1" outlineLevel="3" x14ac:dyDescent="0.25">
      <c r="A40" s="76" t="s">
        <v>238</v>
      </c>
      <c r="B40" s="97" t="s">
        <v>234</v>
      </c>
      <c r="C40" s="98">
        <v>1</v>
      </c>
      <c r="D40" s="94" t="s">
        <v>84</v>
      </c>
      <c r="E40" s="53">
        <v>1300.6966666666667</v>
      </c>
      <c r="F40" s="90">
        <f t="shared" si="2"/>
        <v>1300.6966666666667</v>
      </c>
      <c r="G40" s="54"/>
    </row>
    <row r="41" spans="1:7" ht="16.2" customHeight="1" outlineLevel="3" x14ac:dyDescent="0.25">
      <c r="A41" s="76" t="s">
        <v>239</v>
      </c>
      <c r="B41" s="97" t="s">
        <v>234</v>
      </c>
      <c r="C41" s="98">
        <v>1</v>
      </c>
      <c r="D41" s="94" t="s">
        <v>84</v>
      </c>
      <c r="E41" s="53">
        <v>1028.57</v>
      </c>
      <c r="F41" s="90">
        <f t="shared" si="2"/>
        <v>1028.57</v>
      </c>
      <c r="G41" s="54"/>
    </row>
    <row r="42" spans="1:7" ht="16.2" customHeight="1" outlineLevel="3" x14ac:dyDescent="0.25">
      <c r="A42" s="76" t="s">
        <v>240</v>
      </c>
      <c r="B42" s="97" t="s">
        <v>234</v>
      </c>
      <c r="C42" s="98">
        <v>1</v>
      </c>
      <c r="D42" s="94" t="s">
        <v>84</v>
      </c>
      <c r="E42" s="53">
        <v>2643.3333333333335</v>
      </c>
      <c r="F42" s="90">
        <f t="shared" si="2"/>
        <v>2643.3333333333335</v>
      </c>
      <c r="G42" s="54"/>
    </row>
    <row r="43" spans="1:7" ht="16.2" customHeight="1" outlineLevel="3" x14ac:dyDescent="0.25">
      <c r="A43" s="76" t="s">
        <v>241</v>
      </c>
      <c r="B43" s="97" t="s">
        <v>234</v>
      </c>
      <c r="C43" s="98">
        <v>1</v>
      </c>
      <c r="D43" s="94" t="s">
        <v>84</v>
      </c>
      <c r="E43" s="53">
        <v>4650</v>
      </c>
      <c r="F43" s="90">
        <f t="shared" si="2"/>
        <v>4650</v>
      </c>
      <c r="G43" s="54"/>
    </row>
    <row r="44" spans="1:7" ht="30" customHeight="1" outlineLevel="3" x14ac:dyDescent="0.25">
      <c r="A44" s="76" t="s">
        <v>242</v>
      </c>
      <c r="B44" s="97" t="s">
        <v>234</v>
      </c>
      <c r="C44" s="98">
        <v>1</v>
      </c>
      <c r="D44" s="94" t="s">
        <v>84</v>
      </c>
      <c r="E44" s="53">
        <v>7845</v>
      </c>
      <c r="F44" s="90">
        <f t="shared" si="2"/>
        <v>7845</v>
      </c>
      <c r="G44" s="54"/>
    </row>
    <row r="45" spans="1:7" ht="16.5" customHeight="1" outlineLevel="3" x14ac:dyDescent="0.25">
      <c r="A45" s="76" t="s">
        <v>243</v>
      </c>
      <c r="B45" s="97" t="s">
        <v>234</v>
      </c>
      <c r="C45" s="98">
        <v>1</v>
      </c>
      <c r="D45" s="94" t="s">
        <v>84</v>
      </c>
      <c r="E45" s="53">
        <v>863.33333333333337</v>
      </c>
      <c r="F45" s="90">
        <f t="shared" si="2"/>
        <v>863.33333333333337</v>
      </c>
      <c r="G45" s="54"/>
    </row>
    <row r="46" spans="1:7" ht="16.5" customHeight="1" outlineLevel="3" x14ac:dyDescent="0.25">
      <c r="A46" s="76" t="s">
        <v>244</v>
      </c>
      <c r="B46" s="97" t="s">
        <v>234</v>
      </c>
      <c r="C46" s="98">
        <v>1</v>
      </c>
      <c r="D46" s="94" t="s">
        <v>84</v>
      </c>
      <c r="E46" s="53">
        <v>1315</v>
      </c>
      <c r="F46" s="90">
        <f t="shared" si="2"/>
        <v>1315</v>
      </c>
      <c r="G46" s="54"/>
    </row>
    <row r="47" spans="1:7" ht="16.5" customHeight="1" outlineLevel="3" x14ac:dyDescent="0.25">
      <c r="A47" s="76" t="s">
        <v>245</v>
      </c>
      <c r="B47" s="97" t="s">
        <v>234</v>
      </c>
      <c r="C47" s="98">
        <v>1</v>
      </c>
      <c r="D47" s="94" t="s">
        <v>84</v>
      </c>
      <c r="E47" s="53">
        <v>1042</v>
      </c>
      <c r="F47" s="90">
        <f t="shared" si="2"/>
        <v>1042</v>
      </c>
      <c r="G47" s="54"/>
    </row>
    <row r="48" spans="1:7" x14ac:dyDescent="0.25">
      <c r="A48" s="236" t="s">
        <v>8</v>
      </c>
      <c r="B48" s="236"/>
      <c r="C48" s="236"/>
      <c r="D48" s="236"/>
      <c r="E48" s="236"/>
      <c r="F48" s="54">
        <f>F49+F56+F68+F71+F74+F76+F87</f>
        <v>5010866.9120800002</v>
      </c>
      <c r="G48" s="54"/>
    </row>
    <row r="49" spans="1:7" outlineLevel="1" x14ac:dyDescent="0.25">
      <c r="A49" s="237" t="s">
        <v>9</v>
      </c>
      <c r="B49" s="237"/>
      <c r="C49" s="237"/>
      <c r="D49" s="237"/>
      <c r="E49" s="237"/>
      <c r="F49" s="54">
        <f>SUM(F50:F55)</f>
        <v>1518249.62</v>
      </c>
      <c r="G49" s="54"/>
    </row>
    <row r="50" spans="1:7" ht="12.75" customHeight="1" outlineLevel="2" x14ac:dyDescent="0.25">
      <c r="A50" s="16" t="s">
        <v>119</v>
      </c>
      <c r="B50" s="102" t="s">
        <v>18</v>
      </c>
      <c r="C50" s="53">
        <f>389.81+2.73</f>
        <v>392.54</v>
      </c>
      <c r="D50" s="94" t="s">
        <v>84</v>
      </c>
      <c r="E50" s="53">
        <f t="shared" ref="E50:E55" si="3">F50/C50</f>
        <v>3089.0059611759307</v>
      </c>
      <c r="F50" s="53">
        <v>1212558.3999999999</v>
      </c>
      <c r="G50" s="53"/>
    </row>
    <row r="51" spans="1:7" ht="12.75" customHeight="1" outlineLevel="2" x14ac:dyDescent="0.25">
      <c r="A51" s="16" t="s">
        <v>124</v>
      </c>
      <c r="B51" s="102" t="s">
        <v>17</v>
      </c>
      <c r="C51" s="53">
        <v>92</v>
      </c>
      <c r="D51" s="94" t="s">
        <v>84</v>
      </c>
      <c r="E51" s="53">
        <f t="shared" si="3"/>
        <v>19.587173913043479</v>
      </c>
      <c r="F51" s="53">
        <v>1802.02</v>
      </c>
      <c r="G51" s="53"/>
    </row>
    <row r="52" spans="1:7" ht="12.75" customHeight="1" outlineLevel="2" x14ac:dyDescent="0.25">
      <c r="A52" s="16" t="s">
        <v>153</v>
      </c>
      <c r="B52" s="102" t="s">
        <v>17</v>
      </c>
      <c r="C52" s="53">
        <v>98.7</v>
      </c>
      <c r="D52" s="94" t="s">
        <v>84</v>
      </c>
      <c r="E52" s="53">
        <f t="shared" si="3"/>
        <v>22.695035460992909</v>
      </c>
      <c r="F52" s="53">
        <v>2240</v>
      </c>
      <c r="G52" s="53"/>
    </row>
    <row r="53" spans="1:7" ht="12.75" customHeight="1" outlineLevel="2" x14ac:dyDescent="0.25">
      <c r="A53" s="16" t="s">
        <v>152</v>
      </c>
      <c r="B53" s="102" t="s">
        <v>17</v>
      </c>
      <c r="C53" s="53">
        <v>156</v>
      </c>
      <c r="D53" s="94" t="s">
        <v>84</v>
      </c>
      <c r="E53" s="53">
        <f t="shared" si="3"/>
        <v>1.67</v>
      </c>
      <c r="F53" s="53">
        <v>260.52</v>
      </c>
      <c r="G53" s="53"/>
    </row>
    <row r="54" spans="1:7" outlineLevel="2" x14ac:dyDescent="0.25">
      <c r="A54" s="16" t="s">
        <v>126</v>
      </c>
      <c r="B54" s="102" t="s">
        <v>17</v>
      </c>
      <c r="C54" s="53">
        <v>14.96</v>
      </c>
      <c r="D54" s="94" t="s">
        <v>84</v>
      </c>
      <c r="E54" s="53">
        <f t="shared" si="3"/>
        <v>19.37032085561497</v>
      </c>
      <c r="F54" s="53">
        <v>289.77999999999997</v>
      </c>
      <c r="G54" s="53"/>
    </row>
    <row r="55" spans="1:7" ht="12.75" customHeight="1" outlineLevel="2" x14ac:dyDescent="0.25">
      <c r="A55" s="16" t="s">
        <v>121</v>
      </c>
      <c r="B55" s="102" t="s">
        <v>123</v>
      </c>
      <c r="C55" s="53">
        <v>57662</v>
      </c>
      <c r="D55" s="94" t="s">
        <v>84</v>
      </c>
      <c r="E55" s="53">
        <f t="shared" si="3"/>
        <v>5.2217907807568249</v>
      </c>
      <c r="F55" s="53">
        <v>301098.90000000002</v>
      </c>
      <c r="G55" s="53"/>
    </row>
    <row r="56" spans="1:7" ht="27.6" customHeight="1" outlineLevel="1" x14ac:dyDescent="0.25">
      <c r="A56" s="237" t="s">
        <v>10</v>
      </c>
      <c r="B56" s="237"/>
      <c r="C56" s="237"/>
      <c r="D56" s="237"/>
      <c r="E56" s="237"/>
      <c r="F56" s="54">
        <f>F57+F59+F61+F63+F66</f>
        <v>247616.18666666668</v>
      </c>
      <c r="G56" s="54"/>
    </row>
    <row r="57" spans="1:7" outlineLevel="2" x14ac:dyDescent="0.25">
      <c r="A57" s="68" t="s">
        <v>215</v>
      </c>
      <c r="B57" s="95" t="s">
        <v>1</v>
      </c>
      <c r="C57" s="95" t="s">
        <v>1</v>
      </c>
      <c r="D57" s="95" t="s">
        <v>1</v>
      </c>
      <c r="E57" s="101" t="s">
        <v>1</v>
      </c>
      <c r="F57" s="54">
        <f>F58</f>
        <v>137400</v>
      </c>
      <c r="G57" s="54"/>
    </row>
    <row r="58" spans="1:7" ht="26.4" outlineLevel="3" x14ac:dyDescent="0.25">
      <c r="A58" s="76" t="s">
        <v>214</v>
      </c>
      <c r="B58" s="97" t="s">
        <v>108</v>
      </c>
      <c r="C58" s="98">
        <v>12</v>
      </c>
      <c r="D58" s="94" t="s">
        <v>84</v>
      </c>
      <c r="E58" s="94">
        <v>11450</v>
      </c>
      <c r="F58" s="90">
        <f>C58*E58</f>
        <v>137400</v>
      </c>
      <c r="G58" s="54"/>
    </row>
    <row r="59" spans="1:7" ht="12.75" customHeight="1" outlineLevel="2" x14ac:dyDescent="0.25">
      <c r="A59" s="18" t="s">
        <v>122</v>
      </c>
      <c r="B59" s="95" t="s">
        <v>1</v>
      </c>
      <c r="C59" s="95" t="s">
        <v>1</v>
      </c>
      <c r="D59" s="95" t="s">
        <v>1</v>
      </c>
      <c r="E59" s="101" t="s">
        <v>1</v>
      </c>
      <c r="F59" s="89">
        <f>F60</f>
        <v>5859</v>
      </c>
      <c r="G59" s="53"/>
    </row>
    <row r="60" spans="1:7" ht="12.75" customHeight="1" outlineLevel="3" x14ac:dyDescent="0.25">
      <c r="A60" s="16" t="s">
        <v>122</v>
      </c>
      <c r="B60" s="102" t="s">
        <v>17</v>
      </c>
      <c r="C60" s="53">
        <v>0.75</v>
      </c>
      <c r="D60" s="94" t="s">
        <v>84</v>
      </c>
      <c r="E60" s="53">
        <v>7812</v>
      </c>
      <c r="F60" s="53">
        <f>C60*E60</f>
        <v>5859</v>
      </c>
      <c r="G60" s="53"/>
    </row>
    <row r="61" spans="1:7" s="116" customFormat="1" outlineLevel="2" x14ac:dyDescent="0.3">
      <c r="A61" s="78" t="s">
        <v>116</v>
      </c>
      <c r="B61" s="95" t="s">
        <v>1</v>
      </c>
      <c r="C61" s="95" t="s">
        <v>1</v>
      </c>
      <c r="D61" s="95" t="s">
        <v>1</v>
      </c>
      <c r="E61" s="101" t="s">
        <v>1</v>
      </c>
      <c r="F61" s="91">
        <f>F62</f>
        <v>10875.48</v>
      </c>
      <c r="G61" s="115" t="s">
        <v>118</v>
      </c>
    </row>
    <row r="62" spans="1:7" s="116" customFormat="1" outlineLevel="3" x14ac:dyDescent="0.3">
      <c r="A62" s="222" t="s">
        <v>16</v>
      </c>
      <c r="B62" s="223" t="s">
        <v>279</v>
      </c>
      <c r="C62" s="224">
        <v>1647.8</v>
      </c>
      <c r="D62" s="225" t="s">
        <v>84</v>
      </c>
      <c r="E62" s="226">
        <v>6.6</v>
      </c>
      <c r="F62" s="226">
        <f>C62*E62</f>
        <v>10875.48</v>
      </c>
      <c r="G62" s="115"/>
    </row>
    <row r="63" spans="1:7" s="116" customFormat="1" outlineLevel="2" x14ac:dyDescent="0.3">
      <c r="A63" s="68" t="s">
        <v>231</v>
      </c>
      <c r="B63" s="95" t="s">
        <v>1</v>
      </c>
      <c r="C63" s="95" t="s">
        <v>1</v>
      </c>
      <c r="D63" s="95" t="s">
        <v>1</v>
      </c>
      <c r="E63" s="101" t="s">
        <v>1</v>
      </c>
      <c r="F63" s="91">
        <f>F64+F65</f>
        <v>76707.026666666672</v>
      </c>
      <c r="G63" s="115"/>
    </row>
    <row r="64" spans="1:7" s="116" customFormat="1" ht="26.4" outlineLevel="3" x14ac:dyDescent="0.3">
      <c r="A64" s="173" t="s">
        <v>290</v>
      </c>
      <c r="B64" s="64" t="s">
        <v>7</v>
      </c>
      <c r="C64" s="67">
        <v>2</v>
      </c>
      <c r="D64" s="94" t="s">
        <v>84</v>
      </c>
      <c r="E64" s="88">
        <v>20721.88</v>
      </c>
      <c r="F64" s="88">
        <f>C64*E64</f>
        <v>41443.760000000002</v>
      </c>
      <c r="G64" s="115"/>
    </row>
    <row r="65" spans="1:7" s="116" customFormat="1" outlineLevel="3" x14ac:dyDescent="0.3">
      <c r="A65" s="173" t="s">
        <v>291</v>
      </c>
      <c r="B65" s="64" t="s">
        <v>7</v>
      </c>
      <c r="C65" s="67">
        <v>2</v>
      </c>
      <c r="D65" s="94" t="s">
        <v>84</v>
      </c>
      <c r="E65" s="88">
        <v>17631.633333333335</v>
      </c>
      <c r="F65" s="88">
        <f>C65*E65</f>
        <v>35263.26666666667</v>
      </c>
      <c r="G65" s="115"/>
    </row>
    <row r="66" spans="1:7" s="116" customFormat="1" outlineLevel="2" x14ac:dyDescent="0.3">
      <c r="A66" s="68" t="s">
        <v>275</v>
      </c>
      <c r="B66" s="95" t="s">
        <v>1</v>
      </c>
      <c r="C66" s="95" t="s">
        <v>1</v>
      </c>
      <c r="D66" s="95" t="s">
        <v>1</v>
      </c>
      <c r="E66" s="101" t="s">
        <v>1</v>
      </c>
      <c r="F66" s="91">
        <f>F67</f>
        <v>16774.68</v>
      </c>
      <c r="G66" s="115"/>
    </row>
    <row r="67" spans="1:7" s="116" customFormat="1" outlineLevel="3" x14ac:dyDescent="0.3">
      <c r="A67" s="79" t="s">
        <v>275</v>
      </c>
      <c r="B67" s="103" t="s">
        <v>115</v>
      </c>
      <c r="C67" s="103">
        <v>6</v>
      </c>
      <c r="D67" s="103" t="s">
        <v>84</v>
      </c>
      <c r="E67" s="104">
        <v>2795.78</v>
      </c>
      <c r="F67" s="88">
        <f>C67*E67</f>
        <v>16774.68</v>
      </c>
      <c r="G67" s="115"/>
    </row>
    <row r="68" spans="1:7" ht="27" customHeight="1" outlineLevel="1" x14ac:dyDescent="0.25">
      <c r="A68" s="237" t="s">
        <v>11</v>
      </c>
      <c r="B68" s="237"/>
      <c r="C68" s="237"/>
      <c r="D68" s="237"/>
      <c r="E68" s="237"/>
      <c r="F68" s="54">
        <f>SUM(F69:F69)</f>
        <v>19600</v>
      </c>
      <c r="G68" s="54"/>
    </row>
    <row r="69" spans="1:7" outlineLevel="2" x14ac:dyDescent="0.25">
      <c r="A69" s="81" t="s">
        <v>327</v>
      </c>
      <c r="B69" s="95" t="s">
        <v>1</v>
      </c>
      <c r="C69" s="95" t="s">
        <v>1</v>
      </c>
      <c r="D69" s="95" t="s">
        <v>1</v>
      </c>
      <c r="E69" s="101" t="s">
        <v>1</v>
      </c>
      <c r="F69" s="89">
        <f>F70</f>
        <v>19600</v>
      </c>
      <c r="G69" s="53"/>
    </row>
    <row r="70" spans="1:7" outlineLevel="2" x14ac:dyDescent="0.25">
      <c r="A70" s="211" t="s">
        <v>327</v>
      </c>
      <c r="B70" s="105" t="s">
        <v>7</v>
      </c>
      <c r="C70" s="106">
        <v>35</v>
      </c>
      <c r="D70" s="103" t="s">
        <v>84</v>
      </c>
      <c r="E70" s="53">
        <v>560</v>
      </c>
      <c r="F70" s="53">
        <f>C70*E70</f>
        <v>19600</v>
      </c>
      <c r="G70" s="53"/>
    </row>
    <row r="71" spans="1:7" outlineLevel="1" x14ac:dyDescent="0.25">
      <c r="A71" s="237" t="s">
        <v>12</v>
      </c>
      <c r="B71" s="237"/>
      <c r="C71" s="237"/>
      <c r="D71" s="237"/>
      <c r="E71" s="237"/>
      <c r="F71" s="54">
        <f>SUM(F72:F73)</f>
        <v>40624</v>
      </c>
      <c r="G71" s="54"/>
    </row>
    <row r="72" spans="1:7" outlineLevel="2" x14ac:dyDescent="0.25">
      <c r="A72" s="80" t="s">
        <v>274</v>
      </c>
      <c r="B72" s="105" t="s">
        <v>108</v>
      </c>
      <c r="C72" s="106">
        <v>12</v>
      </c>
      <c r="D72" s="94" t="s">
        <v>84</v>
      </c>
      <c r="E72" s="30">
        <v>3177</v>
      </c>
      <c r="F72" s="53">
        <f>C72*E72</f>
        <v>38124</v>
      </c>
      <c r="G72" s="53"/>
    </row>
    <row r="73" spans="1:7" ht="16.5" customHeight="1" outlineLevel="2" x14ac:dyDescent="0.25">
      <c r="A73" s="76" t="s">
        <v>249</v>
      </c>
      <c r="B73" s="97" t="s">
        <v>7</v>
      </c>
      <c r="C73" s="98">
        <v>100</v>
      </c>
      <c r="D73" s="94" t="s">
        <v>84</v>
      </c>
      <c r="E73" s="53">
        <v>25</v>
      </c>
      <c r="F73" s="90">
        <f>C73*E73</f>
        <v>2500</v>
      </c>
      <c r="G73" s="54"/>
    </row>
    <row r="74" spans="1:7" outlineLevel="1" x14ac:dyDescent="0.25">
      <c r="A74" s="237" t="s">
        <v>13</v>
      </c>
      <c r="B74" s="237"/>
      <c r="C74" s="237"/>
      <c r="D74" s="237"/>
      <c r="E74" s="237"/>
      <c r="F74" s="54">
        <v>0</v>
      </c>
      <c r="G74" s="54"/>
    </row>
    <row r="75" spans="1:7" ht="12.75" customHeight="1" outlineLevel="2" x14ac:dyDescent="0.25">
      <c r="A75" s="80"/>
      <c r="B75" s="105"/>
      <c r="C75" s="106"/>
      <c r="D75" s="80"/>
      <c r="E75" s="80"/>
      <c r="F75" s="80"/>
      <c r="G75" s="80"/>
    </row>
    <row r="76" spans="1:7" ht="25.2" customHeight="1" outlineLevel="1" x14ac:dyDescent="0.25">
      <c r="A76" s="237" t="s">
        <v>258</v>
      </c>
      <c r="B76" s="237"/>
      <c r="C76" s="237"/>
      <c r="D76" s="237"/>
      <c r="E76" s="237"/>
      <c r="F76" s="54">
        <f>SUM(F77:F86)</f>
        <v>2996885.0620800005</v>
      </c>
      <c r="G76" s="54"/>
    </row>
    <row r="77" spans="1:7" ht="12.75" customHeight="1" outlineLevel="2" x14ac:dyDescent="0.25">
      <c r="A77" s="69" t="s">
        <v>266</v>
      </c>
      <c r="B77" s="105" t="s">
        <v>127</v>
      </c>
      <c r="C77" s="70">
        <v>1</v>
      </c>
      <c r="D77" s="94" t="s">
        <v>84</v>
      </c>
      <c r="E77" s="53">
        <f>58544.9*12*1.302</f>
        <v>914705.51760000014</v>
      </c>
      <c r="F77" s="53">
        <f>C77*E77</f>
        <v>914705.51760000014</v>
      </c>
      <c r="G77" s="80"/>
    </row>
    <row r="78" spans="1:7" ht="12.75" customHeight="1" outlineLevel="2" x14ac:dyDescent="0.25">
      <c r="A78" s="69" t="s">
        <v>267</v>
      </c>
      <c r="B78" s="105" t="s">
        <v>127</v>
      </c>
      <c r="C78" s="71">
        <v>1</v>
      </c>
      <c r="D78" s="94" t="s">
        <v>84</v>
      </c>
      <c r="E78" s="53">
        <f>32769.97*12*1.302</f>
        <v>511998.01128000004</v>
      </c>
      <c r="F78" s="53">
        <f t="shared" ref="F78:F86" si="4">C78*E78</f>
        <v>511998.01128000004</v>
      </c>
      <c r="G78" s="80"/>
    </row>
    <row r="79" spans="1:7" ht="25.95" customHeight="1" outlineLevel="2" x14ac:dyDescent="0.25">
      <c r="A79" s="69" t="s">
        <v>268</v>
      </c>
      <c r="B79" s="105" t="s">
        <v>127</v>
      </c>
      <c r="C79" s="71">
        <v>1</v>
      </c>
      <c r="D79" s="94" t="s">
        <v>84</v>
      </c>
      <c r="E79" s="53">
        <f>20105.83*12*1.302</f>
        <v>314133.48792000004</v>
      </c>
      <c r="F79" s="53">
        <f t="shared" si="4"/>
        <v>314133.48792000004</v>
      </c>
      <c r="G79" s="80"/>
    </row>
    <row r="80" spans="1:7" ht="12.75" customHeight="1" outlineLevel="2" x14ac:dyDescent="0.25">
      <c r="A80" s="69" t="s">
        <v>273</v>
      </c>
      <c r="B80" s="105" t="s">
        <v>127</v>
      </c>
      <c r="C80" s="74">
        <v>1</v>
      </c>
      <c r="D80" s="94" t="s">
        <v>84</v>
      </c>
      <c r="E80" s="53">
        <f>24080.72*12*1.302</f>
        <v>376237.16928000003</v>
      </c>
      <c r="F80" s="53">
        <f t="shared" si="4"/>
        <v>376237.16928000003</v>
      </c>
      <c r="G80" s="80"/>
    </row>
    <row r="81" spans="1:7" ht="12.75" customHeight="1" outlineLevel="2" x14ac:dyDescent="0.25">
      <c r="A81" s="69" t="s">
        <v>269</v>
      </c>
      <c r="B81" s="105" t="s">
        <v>127</v>
      </c>
      <c r="C81" s="72">
        <v>0.5</v>
      </c>
      <c r="D81" s="94" t="s">
        <v>84</v>
      </c>
      <c r="E81" s="53">
        <f>2*9157.46*12*1.302</f>
        <v>286152.31007999997</v>
      </c>
      <c r="F81" s="53">
        <f>C81*E81</f>
        <v>143076.15503999998</v>
      </c>
      <c r="G81" s="80"/>
    </row>
    <row r="82" spans="1:7" ht="12.75" customHeight="1" outlineLevel="2" x14ac:dyDescent="0.25">
      <c r="A82" s="69" t="s">
        <v>270</v>
      </c>
      <c r="B82" s="105" t="s">
        <v>127</v>
      </c>
      <c r="C82" s="73">
        <v>1</v>
      </c>
      <c r="D82" s="94" t="s">
        <v>84</v>
      </c>
      <c r="E82" s="53">
        <f>17345.46*12*1.302</f>
        <v>271005.46704000002</v>
      </c>
      <c r="F82" s="53">
        <f>C82*E82</f>
        <v>271005.46704000002</v>
      </c>
      <c r="G82" s="80"/>
    </row>
    <row r="83" spans="1:7" ht="12.75" customHeight="1" outlineLevel="2" x14ac:dyDescent="0.25">
      <c r="A83" s="69" t="s">
        <v>270</v>
      </c>
      <c r="B83" s="105" t="s">
        <v>127</v>
      </c>
      <c r="C83" s="74">
        <v>0.5</v>
      </c>
      <c r="D83" s="94" t="s">
        <v>84</v>
      </c>
      <c r="E83" s="53">
        <f>2*3191.37*12*1.302</f>
        <v>99723.929760000014</v>
      </c>
      <c r="F83" s="53">
        <f t="shared" si="4"/>
        <v>49861.964880000007</v>
      </c>
      <c r="G83" s="80"/>
    </row>
    <row r="84" spans="1:7" ht="12.75" customHeight="1" outlineLevel="2" x14ac:dyDescent="0.25">
      <c r="A84" s="69" t="s">
        <v>271</v>
      </c>
      <c r="B84" s="105" t="s">
        <v>127</v>
      </c>
      <c r="C84" s="74">
        <v>1</v>
      </c>
      <c r="D84" s="94" t="s">
        <v>84</v>
      </c>
      <c r="E84" s="53">
        <f>15084.67*12*1.302</f>
        <v>235682.88408000002</v>
      </c>
      <c r="F84" s="53">
        <f t="shared" si="4"/>
        <v>235682.88408000002</v>
      </c>
      <c r="G84" s="80"/>
    </row>
    <row r="85" spans="1:7" ht="12.75" customHeight="1" outlineLevel="2" x14ac:dyDescent="0.25">
      <c r="A85" s="69" t="s">
        <v>271</v>
      </c>
      <c r="B85" s="105" t="s">
        <v>127</v>
      </c>
      <c r="C85" s="75">
        <v>0.5</v>
      </c>
      <c r="D85" s="94" t="s">
        <v>84</v>
      </c>
      <c r="E85" s="53">
        <f>2*3102.18*12*1.302</f>
        <v>96936.920639999997</v>
      </c>
      <c r="F85" s="53">
        <f t="shared" si="4"/>
        <v>48468.460319999998</v>
      </c>
      <c r="G85" s="80"/>
    </row>
    <row r="86" spans="1:7" ht="12.75" customHeight="1" outlineLevel="2" x14ac:dyDescent="0.25">
      <c r="A86" s="69" t="s">
        <v>272</v>
      </c>
      <c r="B86" s="105" t="s">
        <v>127</v>
      </c>
      <c r="C86" s="75">
        <v>0.5</v>
      </c>
      <c r="D86" s="94" t="s">
        <v>84</v>
      </c>
      <c r="E86" s="53">
        <f>2*8430.36*12*1.302</f>
        <v>263431.88928</v>
      </c>
      <c r="F86" s="53">
        <f t="shared" si="4"/>
        <v>131715.94464</v>
      </c>
      <c r="G86" s="80"/>
    </row>
    <row r="87" spans="1:7" ht="16.5" customHeight="1" outlineLevel="1" x14ac:dyDescent="0.25">
      <c r="A87" s="237" t="s">
        <v>259</v>
      </c>
      <c r="B87" s="237"/>
      <c r="C87" s="237"/>
      <c r="D87" s="237"/>
      <c r="E87" s="237"/>
      <c r="F87" s="54">
        <f>F88+F90+F97+F99+F101+F104+F127+F159+F165</f>
        <v>187892.04333333331</v>
      </c>
      <c r="G87" s="54"/>
    </row>
    <row r="88" spans="1:7" ht="16.5" customHeight="1" outlineLevel="2" x14ac:dyDescent="0.25">
      <c r="A88" s="68" t="s">
        <v>229</v>
      </c>
      <c r="B88" s="95" t="s">
        <v>1</v>
      </c>
      <c r="C88" s="95" t="s">
        <v>1</v>
      </c>
      <c r="D88" s="95" t="s">
        <v>1</v>
      </c>
      <c r="E88" s="101" t="s">
        <v>1</v>
      </c>
      <c r="F88" s="54">
        <f>F89</f>
        <v>2852.3999999999996</v>
      </c>
      <c r="G88" s="54"/>
    </row>
    <row r="89" spans="1:7" ht="16.5" customHeight="1" outlineLevel="3" x14ac:dyDescent="0.25">
      <c r="A89" s="76" t="s">
        <v>230</v>
      </c>
      <c r="B89" s="97" t="s">
        <v>7</v>
      </c>
      <c r="C89" s="98">
        <v>24</v>
      </c>
      <c r="D89" s="94" t="s">
        <v>84</v>
      </c>
      <c r="E89" s="94">
        <v>118.85</v>
      </c>
      <c r="F89" s="90">
        <f>C89*E89</f>
        <v>2852.3999999999996</v>
      </c>
      <c r="G89" s="54"/>
    </row>
    <row r="90" spans="1:7" s="42" customFormat="1" ht="17.399999999999999" customHeight="1" outlineLevel="2" x14ac:dyDescent="0.25">
      <c r="A90" s="68" t="s">
        <v>330</v>
      </c>
      <c r="B90" s="95" t="s">
        <v>1</v>
      </c>
      <c r="C90" s="95" t="s">
        <v>1</v>
      </c>
      <c r="D90" s="95" t="s">
        <v>1</v>
      </c>
      <c r="E90" s="101" t="s">
        <v>1</v>
      </c>
      <c r="F90" s="92">
        <f>SUM(F91:F96)</f>
        <v>18120</v>
      </c>
      <c r="G90" s="92"/>
    </row>
    <row r="91" spans="1:7" s="42" customFormat="1" ht="12.75" customHeight="1" outlineLevel="3" x14ac:dyDescent="0.25">
      <c r="A91" s="82" t="s">
        <v>220</v>
      </c>
      <c r="B91" s="97" t="s">
        <v>7</v>
      </c>
      <c r="C91" s="107">
        <v>0</v>
      </c>
      <c r="D91" s="30" t="s">
        <v>84</v>
      </c>
      <c r="E91" s="53">
        <v>0</v>
      </c>
      <c r="F91" s="53">
        <f t="shared" ref="F91:F96" si="5">C91*E91</f>
        <v>0</v>
      </c>
      <c r="G91" s="53"/>
    </row>
    <row r="92" spans="1:7" s="42" customFormat="1" ht="12.75" customHeight="1" outlineLevel="3" x14ac:dyDescent="0.25">
      <c r="A92" s="82" t="s">
        <v>221</v>
      </c>
      <c r="B92" s="97" t="s">
        <v>7</v>
      </c>
      <c r="C92" s="107">
        <v>0</v>
      </c>
      <c r="D92" s="30" t="s">
        <v>84</v>
      </c>
      <c r="E92" s="53">
        <v>0</v>
      </c>
      <c r="F92" s="88">
        <f t="shared" si="5"/>
        <v>0</v>
      </c>
      <c r="G92" s="53"/>
    </row>
    <row r="93" spans="1:7" s="42" customFormat="1" ht="12.75" customHeight="1" outlineLevel="3" x14ac:dyDescent="0.25">
      <c r="A93" s="82" t="s">
        <v>222</v>
      </c>
      <c r="B93" s="97" t="s">
        <v>7</v>
      </c>
      <c r="C93" s="107">
        <v>0</v>
      </c>
      <c r="D93" s="30" t="s">
        <v>84</v>
      </c>
      <c r="E93" s="53">
        <v>0</v>
      </c>
      <c r="F93" s="88">
        <f t="shared" si="5"/>
        <v>0</v>
      </c>
      <c r="G93" s="53"/>
    </row>
    <row r="94" spans="1:7" s="42" customFormat="1" ht="12" customHeight="1" outlineLevel="3" x14ac:dyDescent="0.25">
      <c r="A94" s="82" t="s">
        <v>223</v>
      </c>
      <c r="B94" s="97" t="s">
        <v>7</v>
      </c>
      <c r="C94" s="107">
        <v>6</v>
      </c>
      <c r="D94" s="30" t="s">
        <v>84</v>
      </c>
      <c r="E94" s="53">
        <v>766.66666666666663</v>
      </c>
      <c r="F94" s="88">
        <f t="shared" si="5"/>
        <v>4600</v>
      </c>
      <c r="G94" s="53"/>
    </row>
    <row r="95" spans="1:7" s="42" customFormat="1" ht="12" customHeight="1" outlineLevel="3" x14ac:dyDescent="0.25">
      <c r="A95" s="82" t="s">
        <v>224</v>
      </c>
      <c r="B95" s="97" t="s">
        <v>7</v>
      </c>
      <c r="C95" s="107">
        <v>6</v>
      </c>
      <c r="D95" s="30" t="s">
        <v>84</v>
      </c>
      <c r="E95" s="53">
        <v>433.33333333333331</v>
      </c>
      <c r="F95" s="88">
        <f t="shared" si="5"/>
        <v>2600</v>
      </c>
      <c r="G95" s="53"/>
    </row>
    <row r="96" spans="1:7" s="116" customFormat="1" ht="15" customHeight="1" outlineLevel="3" x14ac:dyDescent="0.3">
      <c r="A96" s="82" t="s">
        <v>225</v>
      </c>
      <c r="B96" s="97" t="s">
        <v>7</v>
      </c>
      <c r="C96" s="107">
        <v>12</v>
      </c>
      <c r="D96" s="30" t="s">
        <v>84</v>
      </c>
      <c r="E96" s="88">
        <v>910</v>
      </c>
      <c r="F96" s="88">
        <f t="shared" si="5"/>
        <v>10920</v>
      </c>
      <c r="G96" s="88"/>
    </row>
    <row r="97" spans="1:7" s="116" customFormat="1" ht="16.5" customHeight="1" outlineLevel="2" x14ac:dyDescent="0.3">
      <c r="A97" s="83" t="s">
        <v>228</v>
      </c>
      <c r="B97" s="95" t="s">
        <v>1</v>
      </c>
      <c r="C97" s="95" t="s">
        <v>1</v>
      </c>
      <c r="D97" s="95" t="s">
        <v>1</v>
      </c>
      <c r="E97" s="101" t="s">
        <v>1</v>
      </c>
      <c r="F97" s="91">
        <f>F98</f>
        <v>62789.133333333339</v>
      </c>
      <c r="G97" s="88"/>
    </row>
    <row r="98" spans="1:7" s="42" customFormat="1" ht="12.75" customHeight="1" outlineLevel="3" x14ac:dyDescent="0.25">
      <c r="A98" s="82" t="s">
        <v>226</v>
      </c>
      <c r="B98" s="97" t="s">
        <v>227</v>
      </c>
      <c r="C98" s="107">
        <v>1448.98</v>
      </c>
      <c r="D98" s="30" t="s">
        <v>84</v>
      </c>
      <c r="E98" s="53">
        <v>43.333333333333336</v>
      </c>
      <c r="F98" s="53">
        <f>C98*E98</f>
        <v>62789.133333333339</v>
      </c>
      <c r="G98" s="53"/>
    </row>
    <row r="99" spans="1:7" s="42" customFormat="1" ht="12.75" customHeight="1" outlineLevel="2" x14ac:dyDescent="0.25">
      <c r="A99" s="83" t="s">
        <v>328</v>
      </c>
      <c r="B99" s="95" t="s">
        <v>1</v>
      </c>
      <c r="C99" s="95" t="s">
        <v>1</v>
      </c>
      <c r="D99" s="95" t="s">
        <v>1</v>
      </c>
      <c r="E99" s="101" t="s">
        <v>1</v>
      </c>
      <c r="F99" s="89">
        <f>F100</f>
        <v>8600.01</v>
      </c>
      <c r="G99" s="53"/>
    </row>
    <row r="100" spans="1:7" s="42" customFormat="1" ht="12.75" customHeight="1" outlineLevel="3" x14ac:dyDescent="0.25">
      <c r="A100" s="173" t="s">
        <v>328</v>
      </c>
      <c r="B100" s="64" t="s">
        <v>329</v>
      </c>
      <c r="C100" s="67">
        <v>3</v>
      </c>
      <c r="D100" s="30" t="s">
        <v>84</v>
      </c>
      <c r="E100" s="53">
        <v>2866.67</v>
      </c>
      <c r="F100" s="53">
        <f>C100*E100</f>
        <v>8600.01</v>
      </c>
      <c r="G100" s="53"/>
    </row>
    <row r="101" spans="1:7" s="42" customFormat="1" ht="12.75" customHeight="1" outlineLevel="2" x14ac:dyDescent="0.25">
      <c r="A101" s="68" t="s">
        <v>216</v>
      </c>
      <c r="B101" s="95" t="s">
        <v>1</v>
      </c>
      <c r="C101" s="95" t="s">
        <v>1</v>
      </c>
      <c r="D101" s="95" t="s">
        <v>1</v>
      </c>
      <c r="E101" s="101" t="s">
        <v>1</v>
      </c>
      <c r="F101" s="92">
        <f>SUM(F102:F103)</f>
        <v>1116.6666666666667</v>
      </c>
      <c r="G101" s="92"/>
    </row>
    <row r="102" spans="1:7" ht="12.75" customHeight="1" outlineLevel="3" x14ac:dyDescent="0.25">
      <c r="A102" s="84" t="s">
        <v>217</v>
      </c>
      <c r="B102" s="108" t="s">
        <v>7</v>
      </c>
      <c r="C102" s="108">
        <v>1</v>
      </c>
      <c r="D102" s="94" t="s">
        <v>84</v>
      </c>
      <c r="E102" s="93">
        <v>583.33333333333337</v>
      </c>
      <c r="F102" s="93">
        <f>C102*E102</f>
        <v>583.33333333333337</v>
      </c>
      <c r="G102" s="93"/>
    </row>
    <row r="103" spans="1:7" outlineLevel="3" x14ac:dyDescent="0.25">
      <c r="A103" s="84" t="s">
        <v>218</v>
      </c>
      <c r="B103" s="108" t="s">
        <v>7</v>
      </c>
      <c r="C103" s="108">
        <v>1</v>
      </c>
      <c r="D103" s="94" t="s">
        <v>84</v>
      </c>
      <c r="E103" s="93">
        <v>533.33333333333337</v>
      </c>
      <c r="F103" s="93">
        <f>C103*E103</f>
        <v>533.33333333333337</v>
      </c>
      <c r="G103" s="93"/>
    </row>
    <row r="104" spans="1:7" s="117" customFormat="1" ht="28.95" customHeight="1" outlineLevel="2" x14ac:dyDescent="0.25">
      <c r="A104" s="18" t="s">
        <v>154</v>
      </c>
      <c r="B104" s="95" t="s">
        <v>1</v>
      </c>
      <c r="C104" s="96" t="s">
        <v>1</v>
      </c>
      <c r="D104" s="109" t="s">
        <v>1</v>
      </c>
      <c r="E104" s="92" t="s">
        <v>1</v>
      </c>
      <c r="F104" s="92">
        <f>SUM(F105:F126)</f>
        <v>37594.499999999993</v>
      </c>
      <c r="G104" s="92"/>
    </row>
    <row r="105" spans="1:7" s="118" customFormat="1" ht="14.4" customHeight="1" outlineLevel="3" x14ac:dyDescent="0.25">
      <c r="A105" s="84" t="s">
        <v>155</v>
      </c>
      <c r="B105" s="108" t="s">
        <v>7</v>
      </c>
      <c r="C105" s="108">
        <v>5</v>
      </c>
      <c r="D105" s="110" t="s">
        <v>84</v>
      </c>
      <c r="E105" s="93">
        <v>87</v>
      </c>
      <c r="F105" s="93">
        <f t="shared" ref="F105:F126" si="6">C105*E105</f>
        <v>435</v>
      </c>
      <c r="G105" s="93"/>
    </row>
    <row r="106" spans="1:7" s="118" customFormat="1" ht="14.4" customHeight="1" outlineLevel="3" x14ac:dyDescent="0.25">
      <c r="A106" s="84" t="s">
        <v>105</v>
      </c>
      <c r="B106" s="108" t="s">
        <v>7</v>
      </c>
      <c r="C106" s="108">
        <v>6</v>
      </c>
      <c r="D106" s="110" t="s">
        <v>84</v>
      </c>
      <c r="E106" s="93">
        <v>80.333333333333329</v>
      </c>
      <c r="F106" s="93">
        <f t="shared" si="6"/>
        <v>482</v>
      </c>
      <c r="G106" s="93"/>
    </row>
    <row r="107" spans="1:7" s="118" customFormat="1" ht="14.4" customHeight="1" outlineLevel="3" x14ac:dyDescent="0.25">
      <c r="A107" s="84" t="s">
        <v>156</v>
      </c>
      <c r="B107" s="108" t="s">
        <v>7</v>
      </c>
      <c r="C107" s="108">
        <v>10</v>
      </c>
      <c r="D107" s="110" t="s">
        <v>84</v>
      </c>
      <c r="E107" s="93">
        <v>114.33333333333333</v>
      </c>
      <c r="F107" s="93">
        <f t="shared" si="6"/>
        <v>1143.3333333333333</v>
      </c>
      <c r="G107" s="93"/>
    </row>
    <row r="108" spans="1:7" s="118" customFormat="1" ht="14.4" customHeight="1" outlineLevel="3" x14ac:dyDescent="0.25">
      <c r="A108" s="84" t="s">
        <v>157</v>
      </c>
      <c r="B108" s="108" t="s">
        <v>158</v>
      </c>
      <c r="C108" s="108">
        <v>10</v>
      </c>
      <c r="D108" s="110" t="s">
        <v>84</v>
      </c>
      <c r="E108" s="93">
        <v>40.333333333333336</v>
      </c>
      <c r="F108" s="93">
        <f t="shared" si="6"/>
        <v>403.33333333333337</v>
      </c>
      <c r="G108" s="93"/>
    </row>
    <row r="109" spans="1:7" s="118" customFormat="1" ht="14.4" customHeight="1" outlineLevel="3" x14ac:dyDescent="0.25">
      <c r="A109" s="84" t="s">
        <v>159</v>
      </c>
      <c r="B109" s="108" t="s">
        <v>7</v>
      </c>
      <c r="C109" s="108">
        <v>6</v>
      </c>
      <c r="D109" s="110" t="s">
        <v>84</v>
      </c>
      <c r="E109" s="93">
        <v>1533.3333333333333</v>
      </c>
      <c r="F109" s="93">
        <f t="shared" si="6"/>
        <v>9200</v>
      </c>
      <c r="G109" s="93"/>
    </row>
    <row r="110" spans="1:7" s="118" customFormat="1" ht="14.4" customHeight="1" outlineLevel="3" x14ac:dyDescent="0.25">
      <c r="A110" s="84" t="s">
        <v>160</v>
      </c>
      <c r="B110" s="108" t="s">
        <v>7</v>
      </c>
      <c r="C110" s="108">
        <v>72</v>
      </c>
      <c r="D110" s="110" t="s">
        <v>84</v>
      </c>
      <c r="E110" s="93">
        <v>22.666666666666668</v>
      </c>
      <c r="F110" s="93">
        <f t="shared" si="6"/>
        <v>1632</v>
      </c>
      <c r="G110" s="93"/>
    </row>
    <row r="111" spans="1:7" s="118" customFormat="1" ht="14.4" customHeight="1" outlineLevel="3" x14ac:dyDescent="0.25">
      <c r="A111" s="84" t="s">
        <v>114</v>
      </c>
      <c r="B111" s="108" t="s">
        <v>158</v>
      </c>
      <c r="C111" s="108">
        <v>1</v>
      </c>
      <c r="D111" s="110" t="s">
        <v>84</v>
      </c>
      <c r="E111" s="93">
        <v>124.66666666666667</v>
      </c>
      <c r="F111" s="93">
        <f t="shared" si="6"/>
        <v>124.66666666666667</v>
      </c>
      <c r="G111" s="93"/>
    </row>
    <row r="112" spans="1:7" s="118" customFormat="1" ht="14.4" customHeight="1" outlineLevel="3" x14ac:dyDescent="0.25">
      <c r="A112" s="84" t="s">
        <v>161</v>
      </c>
      <c r="B112" s="108" t="s">
        <v>7</v>
      </c>
      <c r="C112" s="108">
        <v>2</v>
      </c>
      <c r="D112" s="110" t="s">
        <v>84</v>
      </c>
      <c r="E112" s="93">
        <v>443.33333333333331</v>
      </c>
      <c r="F112" s="93">
        <f t="shared" si="6"/>
        <v>886.66666666666663</v>
      </c>
      <c r="G112" s="93"/>
    </row>
    <row r="113" spans="1:7" s="118" customFormat="1" ht="14.4" customHeight="1" outlineLevel="3" x14ac:dyDescent="0.25">
      <c r="A113" s="84" t="s">
        <v>162</v>
      </c>
      <c r="B113" s="108" t="s">
        <v>163</v>
      </c>
      <c r="C113" s="108">
        <v>12</v>
      </c>
      <c r="D113" s="110" t="s">
        <v>84</v>
      </c>
      <c r="E113" s="93">
        <v>216.66666666666666</v>
      </c>
      <c r="F113" s="93">
        <f t="shared" si="6"/>
        <v>2600</v>
      </c>
      <c r="G113" s="93"/>
    </row>
    <row r="114" spans="1:7" s="118" customFormat="1" ht="14.4" customHeight="1" outlineLevel="3" x14ac:dyDescent="0.25">
      <c r="A114" s="84" t="s">
        <v>164</v>
      </c>
      <c r="B114" s="108" t="s">
        <v>7</v>
      </c>
      <c r="C114" s="108">
        <v>50</v>
      </c>
      <c r="D114" s="110" t="s">
        <v>84</v>
      </c>
      <c r="E114" s="93">
        <v>215</v>
      </c>
      <c r="F114" s="93">
        <f t="shared" si="6"/>
        <v>10750</v>
      </c>
      <c r="G114" s="93"/>
    </row>
    <row r="115" spans="1:7" s="118" customFormat="1" ht="14.4" customHeight="1" outlineLevel="3" x14ac:dyDescent="0.25">
      <c r="A115" s="84" t="s">
        <v>165</v>
      </c>
      <c r="B115" s="108" t="s">
        <v>7</v>
      </c>
      <c r="C115" s="108">
        <v>5</v>
      </c>
      <c r="D115" s="110" t="s">
        <v>84</v>
      </c>
      <c r="E115" s="93">
        <v>255</v>
      </c>
      <c r="F115" s="93">
        <f t="shared" si="6"/>
        <v>1275</v>
      </c>
      <c r="G115" s="93"/>
    </row>
    <row r="116" spans="1:7" s="118" customFormat="1" ht="14.4" customHeight="1" outlineLevel="3" x14ac:dyDescent="0.25">
      <c r="A116" s="84" t="s">
        <v>166</v>
      </c>
      <c r="B116" s="108" t="s">
        <v>7</v>
      </c>
      <c r="C116" s="108">
        <v>1</v>
      </c>
      <c r="D116" s="110" t="s">
        <v>84</v>
      </c>
      <c r="E116" s="93">
        <v>1537.6666666666667</v>
      </c>
      <c r="F116" s="93">
        <f t="shared" si="6"/>
        <v>1537.6666666666667</v>
      </c>
      <c r="G116" s="93"/>
    </row>
    <row r="117" spans="1:7" s="118" customFormat="1" ht="14.4" customHeight="1" outlineLevel="3" x14ac:dyDescent="0.25">
      <c r="A117" s="84" t="s">
        <v>167</v>
      </c>
      <c r="B117" s="108" t="s">
        <v>7</v>
      </c>
      <c r="C117" s="108">
        <v>2</v>
      </c>
      <c r="D117" s="110" t="s">
        <v>84</v>
      </c>
      <c r="E117" s="93">
        <v>450</v>
      </c>
      <c r="F117" s="93">
        <f t="shared" si="6"/>
        <v>900</v>
      </c>
      <c r="G117" s="93"/>
    </row>
    <row r="118" spans="1:7" s="118" customFormat="1" ht="14.4" customHeight="1" outlineLevel="3" x14ac:dyDescent="0.25">
      <c r="A118" s="84" t="s">
        <v>168</v>
      </c>
      <c r="B118" s="108" t="s">
        <v>106</v>
      </c>
      <c r="C118" s="108">
        <v>10</v>
      </c>
      <c r="D118" s="110" t="s">
        <v>84</v>
      </c>
      <c r="E118" s="93">
        <v>53.666666666666664</v>
      </c>
      <c r="F118" s="93">
        <f t="shared" si="6"/>
        <v>536.66666666666663</v>
      </c>
      <c r="G118" s="93"/>
    </row>
    <row r="119" spans="1:7" s="118" customFormat="1" ht="14.4" customHeight="1" outlineLevel="3" x14ac:dyDescent="0.25">
      <c r="A119" s="84" t="s">
        <v>113</v>
      </c>
      <c r="B119" s="108" t="s">
        <v>7</v>
      </c>
      <c r="C119" s="108">
        <v>5</v>
      </c>
      <c r="D119" s="110" t="s">
        <v>84</v>
      </c>
      <c r="E119" s="93">
        <v>22</v>
      </c>
      <c r="F119" s="93">
        <f t="shared" si="6"/>
        <v>110</v>
      </c>
      <c r="G119" s="93"/>
    </row>
    <row r="120" spans="1:7" s="118" customFormat="1" ht="14.4" customHeight="1" outlineLevel="3" x14ac:dyDescent="0.25">
      <c r="A120" s="84" t="s">
        <v>104</v>
      </c>
      <c r="B120" s="108" t="s">
        <v>7</v>
      </c>
      <c r="C120" s="108">
        <v>5</v>
      </c>
      <c r="D120" s="110" t="s">
        <v>84</v>
      </c>
      <c r="E120" s="93">
        <v>34.333333333333336</v>
      </c>
      <c r="F120" s="93">
        <f t="shared" si="6"/>
        <v>171.66666666666669</v>
      </c>
      <c r="G120" s="93"/>
    </row>
    <row r="121" spans="1:7" s="118" customFormat="1" ht="14.4" customHeight="1" outlineLevel="3" x14ac:dyDescent="0.25">
      <c r="A121" s="84" t="s">
        <v>169</v>
      </c>
      <c r="B121" s="108" t="s">
        <v>170</v>
      </c>
      <c r="C121" s="108">
        <v>10</v>
      </c>
      <c r="D121" s="110" t="s">
        <v>84</v>
      </c>
      <c r="E121" s="93">
        <v>58</v>
      </c>
      <c r="F121" s="93">
        <f t="shared" si="6"/>
        <v>580</v>
      </c>
      <c r="G121" s="93"/>
    </row>
    <row r="122" spans="1:7" s="118" customFormat="1" ht="14.4" customHeight="1" outlineLevel="3" x14ac:dyDescent="0.25">
      <c r="A122" s="84" t="s">
        <v>171</v>
      </c>
      <c r="B122" s="108" t="s">
        <v>170</v>
      </c>
      <c r="C122" s="108">
        <v>20</v>
      </c>
      <c r="D122" s="110" t="s">
        <v>84</v>
      </c>
      <c r="E122" s="93">
        <v>105.33333333333333</v>
      </c>
      <c r="F122" s="93">
        <f t="shared" si="6"/>
        <v>2106.6666666666665</v>
      </c>
      <c r="G122" s="93"/>
    </row>
    <row r="123" spans="1:7" s="118" customFormat="1" ht="14.4" customHeight="1" outlineLevel="3" x14ac:dyDescent="0.25">
      <c r="A123" s="84" t="s">
        <v>172</v>
      </c>
      <c r="B123" s="108" t="s">
        <v>103</v>
      </c>
      <c r="C123" s="108">
        <v>5</v>
      </c>
      <c r="D123" s="110" t="s">
        <v>84</v>
      </c>
      <c r="E123" s="93">
        <v>33.833333333333336</v>
      </c>
      <c r="F123" s="93">
        <f t="shared" si="6"/>
        <v>169.16666666666669</v>
      </c>
      <c r="G123" s="93"/>
    </row>
    <row r="124" spans="1:7" s="118" customFormat="1" ht="14.4" customHeight="1" outlineLevel="3" x14ac:dyDescent="0.25">
      <c r="A124" s="84" t="s">
        <v>173</v>
      </c>
      <c r="B124" s="108" t="s">
        <v>163</v>
      </c>
      <c r="C124" s="108">
        <v>5</v>
      </c>
      <c r="D124" s="110" t="s">
        <v>84</v>
      </c>
      <c r="E124" s="93">
        <v>207.33333333333334</v>
      </c>
      <c r="F124" s="93">
        <f t="shared" si="6"/>
        <v>1036.6666666666667</v>
      </c>
      <c r="G124" s="93"/>
    </row>
    <row r="125" spans="1:7" s="118" customFormat="1" ht="14.4" customHeight="1" outlineLevel="3" x14ac:dyDescent="0.25">
      <c r="A125" s="84" t="s">
        <v>174</v>
      </c>
      <c r="B125" s="108" t="s">
        <v>106</v>
      </c>
      <c r="C125" s="108">
        <v>2</v>
      </c>
      <c r="D125" s="110" t="s">
        <v>84</v>
      </c>
      <c r="E125" s="93">
        <v>441</v>
      </c>
      <c r="F125" s="93">
        <f t="shared" si="6"/>
        <v>882</v>
      </c>
      <c r="G125" s="93"/>
    </row>
    <row r="126" spans="1:7" s="118" customFormat="1" ht="14.4" customHeight="1" outlineLevel="3" x14ac:dyDescent="0.25">
      <c r="A126" s="84" t="s">
        <v>175</v>
      </c>
      <c r="B126" s="108" t="s">
        <v>176</v>
      </c>
      <c r="C126" s="108">
        <v>8</v>
      </c>
      <c r="D126" s="110" t="s">
        <v>84</v>
      </c>
      <c r="E126" s="93">
        <v>79</v>
      </c>
      <c r="F126" s="93">
        <f t="shared" si="6"/>
        <v>632</v>
      </c>
      <c r="G126" s="93"/>
    </row>
    <row r="127" spans="1:7" s="117" customFormat="1" outlineLevel="2" x14ac:dyDescent="0.25">
      <c r="A127" s="18" t="s">
        <v>112</v>
      </c>
      <c r="B127" s="95" t="s">
        <v>1</v>
      </c>
      <c r="C127" s="96" t="s">
        <v>1</v>
      </c>
      <c r="D127" s="109" t="s">
        <v>1</v>
      </c>
      <c r="E127" s="92" t="s">
        <v>1</v>
      </c>
      <c r="F127" s="92">
        <f>SUM(F128:F158)</f>
        <v>42048.666666666672</v>
      </c>
      <c r="G127" s="92"/>
    </row>
    <row r="128" spans="1:7" s="118" customFormat="1" ht="12.75" customHeight="1" outlineLevel="3" x14ac:dyDescent="0.25">
      <c r="A128" s="85" t="s">
        <v>177</v>
      </c>
      <c r="B128" s="108" t="s">
        <v>7</v>
      </c>
      <c r="C128" s="108">
        <v>10</v>
      </c>
      <c r="D128" s="110" t="s">
        <v>84</v>
      </c>
      <c r="E128" s="93">
        <v>55.666666666666664</v>
      </c>
      <c r="F128" s="93">
        <f t="shared" ref="F128:F158" si="7">C128*E128</f>
        <v>556.66666666666663</v>
      </c>
      <c r="G128" s="93"/>
    </row>
    <row r="129" spans="1:7" s="118" customFormat="1" ht="12.75" customHeight="1" outlineLevel="3" x14ac:dyDescent="0.25">
      <c r="A129" s="84" t="s">
        <v>178</v>
      </c>
      <c r="B129" s="108" t="s">
        <v>7</v>
      </c>
      <c r="C129" s="108">
        <v>10</v>
      </c>
      <c r="D129" s="110" t="s">
        <v>84</v>
      </c>
      <c r="E129" s="93">
        <v>37</v>
      </c>
      <c r="F129" s="93">
        <f t="shared" si="7"/>
        <v>370</v>
      </c>
      <c r="G129" s="93"/>
    </row>
    <row r="130" spans="1:7" s="118" customFormat="1" ht="12.75" customHeight="1" outlineLevel="3" x14ac:dyDescent="0.25">
      <c r="A130" s="84" t="s">
        <v>179</v>
      </c>
      <c r="B130" s="108" t="s">
        <v>176</v>
      </c>
      <c r="C130" s="108">
        <v>50</v>
      </c>
      <c r="D130" s="110" t="s">
        <v>84</v>
      </c>
      <c r="E130" s="93">
        <v>242.66666666666666</v>
      </c>
      <c r="F130" s="93">
        <f t="shared" si="7"/>
        <v>12133.333333333332</v>
      </c>
      <c r="G130" s="93"/>
    </row>
    <row r="131" spans="1:7" s="118" customFormat="1" ht="12.75" customHeight="1" outlineLevel="3" x14ac:dyDescent="0.25">
      <c r="A131" s="84" t="s">
        <v>180</v>
      </c>
      <c r="B131" s="108" t="s">
        <v>176</v>
      </c>
      <c r="C131" s="108">
        <v>4</v>
      </c>
      <c r="D131" s="110" t="s">
        <v>84</v>
      </c>
      <c r="E131" s="93">
        <v>299.33333333333331</v>
      </c>
      <c r="F131" s="93">
        <f t="shared" si="7"/>
        <v>1197.3333333333333</v>
      </c>
      <c r="G131" s="93"/>
    </row>
    <row r="132" spans="1:7" s="118" customFormat="1" ht="12.75" customHeight="1" outlineLevel="3" x14ac:dyDescent="0.25">
      <c r="A132" s="84" t="s">
        <v>181</v>
      </c>
      <c r="B132" s="108" t="s">
        <v>176</v>
      </c>
      <c r="C132" s="108">
        <v>4</v>
      </c>
      <c r="D132" s="110" t="s">
        <v>84</v>
      </c>
      <c r="E132" s="93">
        <v>524.66666666666663</v>
      </c>
      <c r="F132" s="93">
        <f t="shared" si="7"/>
        <v>2098.6666666666665</v>
      </c>
      <c r="G132" s="93"/>
    </row>
    <row r="133" spans="1:7" s="118" customFormat="1" ht="12.75" customHeight="1" outlineLevel="3" x14ac:dyDescent="0.25">
      <c r="A133" s="84" t="s">
        <v>182</v>
      </c>
      <c r="B133" s="108" t="s">
        <v>176</v>
      </c>
      <c r="C133" s="108">
        <v>4</v>
      </c>
      <c r="D133" s="110" t="s">
        <v>84</v>
      </c>
      <c r="E133" s="93">
        <v>525.33333333333337</v>
      </c>
      <c r="F133" s="93">
        <f t="shared" si="7"/>
        <v>2101.3333333333335</v>
      </c>
      <c r="G133" s="93"/>
    </row>
    <row r="134" spans="1:7" s="118" customFormat="1" ht="12.75" customHeight="1" outlineLevel="3" x14ac:dyDescent="0.25">
      <c r="A134" s="84" t="s">
        <v>183</v>
      </c>
      <c r="B134" s="108" t="s">
        <v>176</v>
      </c>
      <c r="C134" s="108">
        <v>4</v>
      </c>
      <c r="D134" s="110" t="s">
        <v>84</v>
      </c>
      <c r="E134" s="93">
        <v>401.66666666666669</v>
      </c>
      <c r="F134" s="93">
        <f t="shared" si="7"/>
        <v>1606.6666666666667</v>
      </c>
      <c r="G134" s="93"/>
    </row>
    <row r="135" spans="1:7" s="118" customFormat="1" ht="12.75" customHeight="1" outlineLevel="3" x14ac:dyDescent="0.25">
      <c r="A135" s="84" t="s">
        <v>184</v>
      </c>
      <c r="B135" s="108" t="s">
        <v>176</v>
      </c>
      <c r="C135" s="108">
        <v>4</v>
      </c>
      <c r="D135" s="110" t="s">
        <v>84</v>
      </c>
      <c r="E135" s="93">
        <v>640.33333333333337</v>
      </c>
      <c r="F135" s="93">
        <f t="shared" si="7"/>
        <v>2561.3333333333335</v>
      </c>
      <c r="G135" s="93"/>
    </row>
    <row r="136" spans="1:7" s="118" customFormat="1" ht="12.75" customHeight="1" outlineLevel="3" x14ac:dyDescent="0.25">
      <c r="A136" s="84" t="s">
        <v>185</v>
      </c>
      <c r="B136" s="108" t="s">
        <v>7</v>
      </c>
      <c r="C136" s="108">
        <v>40</v>
      </c>
      <c r="D136" s="110" t="s">
        <v>84</v>
      </c>
      <c r="E136" s="93">
        <v>20.666666666666668</v>
      </c>
      <c r="F136" s="93">
        <f t="shared" si="7"/>
        <v>826.66666666666674</v>
      </c>
      <c r="G136" s="93"/>
    </row>
    <row r="137" spans="1:7" s="118" customFormat="1" ht="12.75" customHeight="1" outlineLevel="3" x14ac:dyDescent="0.25">
      <c r="A137" s="84" t="s">
        <v>186</v>
      </c>
      <c r="B137" s="108" t="s">
        <v>187</v>
      </c>
      <c r="C137" s="108">
        <v>5</v>
      </c>
      <c r="D137" s="110" t="s">
        <v>84</v>
      </c>
      <c r="E137" s="93">
        <v>285.66666666666669</v>
      </c>
      <c r="F137" s="93">
        <f t="shared" si="7"/>
        <v>1428.3333333333335</v>
      </c>
      <c r="G137" s="93"/>
    </row>
    <row r="138" spans="1:7" s="118" customFormat="1" ht="12.75" customHeight="1" outlineLevel="3" x14ac:dyDescent="0.25">
      <c r="A138" s="84" t="s">
        <v>188</v>
      </c>
      <c r="B138" s="108" t="s">
        <v>7</v>
      </c>
      <c r="C138" s="108">
        <v>15</v>
      </c>
      <c r="D138" s="110" t="s">
        <v>84</v>
      </c>
      <c r="E138" s="93">
        <v>32.666666666666664</v>
      </c>
      <c r="F138" s="93">
        <f t="shared" si="7"/>
        <v>489.99999999999994</v>
      </c>
      <c r="G138" s="93"/>
    </row>
    <row r="139" spans="1:7" s="118" customFormat="1" ht="12.75" customHeight="1" outlineLevel="3" x14ac:dyDescent="0.25">
      <c r="A139" s="84" t="s">
        <v>189</v>
      </c>
      <c r="B139" s="108" t="s">
        <v>7</v>
      </c>
      <c r="C139" s="108">
        <v>5</v>
      </c>
      <c r="D139" s="110" t="s">
        <v>84</v>
      </c>
      <c r="E139" s="93">
        <v>129.33333333333334</v>
      </c>
      <c r="F139" s="93">
        <f t="shared" si="7"/>
        <v>646.66666666666674</v>
      </c>
      <c r="G139" s="93"/>
    </row>
    <row r="140" spans="1:7" s="118" customFormat="1" ht="12.75" customHeight="1" outlineLevel="3" x14ac:dyDescent="0.25">
      <c r="A140" s="84" t="s">
        <v>190</v>
      </c>
      <c r="B140" s="108" t="s">
        <v>7</v>
      </c>
      <c r="C140" s="108">
        <v>10</v>
      </c>
      <c r="D140" s="110" t="s">
        <v>84</v>
      </c>
      <c r="E140" s="93">
        <v>80.833333333333329</v>
      </c>
      <c r="F140" s="93">
        <f t="shared" si="7"/>
        <v>808.33333333333326</v>
      </c>
      <c r="G140" s="93"/>
    </row>
    <row r="141" spans="1:7" s="118" customFormat="1" ht="12.75" customHeight="1" outlineLevel="3" x14ac:dyDescent="0.25">
      <c r="A141" s="84" t="s">
        <v>191</v>
      </c>
      <c r="B141" s="108" t="s">
        <v>7</v>
      </c>
      <c r="C141" s="108">
        <v>5</v>
      </c>
      <c r="D141" s="110" t="s">
        <v>84</v>
      </c>
      <c r="E141" s="93">
        <v>82.666666666666671</v>
      </c>
      <c r="F141" s="93">
        <f t="shared" si="7"/>
        <v>413.33333333333337</v>
      </c>
      <c r="G141" s="93"/>
    </row>
    <row r="142" spans="1:7" s="118" customFormat="1" ht="12.75" customHeight="1" outlineLevel="3" x14ac:dyDescent="0.25">
      <c r="A142" s="84" t="s">
        <v>192</v>
      </c>
      <c r="B142" s="108" t="s">
        <v>7</v>
      </c>
      <c r="C142" s="108">
        <v>10</v>
      </c>
      <c r="D142" s="110" t="s">
        <v>84</v>
      </c>
      <c r="E142" s="93">
        <v>25</v>
      </c>
      <c r="F142" s="93">
        <f t="shared" si="7"/>
        <v>250</v>
      </c>
      <c r="G142" s="93"/>
    </row>
    <row r="143" spans="1:7" s="118" customFormat="1" ht="12.75" customHeight="1" outlineLevel="3" x14ac:dyDescent="0.25">
      <c r="A143" s="84" t="s">
        <v>193</v>
      </c>
      <c r="B143" s="108" t="s">
        <v>7</v>
      </c>
      <c r="C143" s="108">
        <v>5</v>
      </c>
      <c r="D143" s="110" t="s">
        <v>84</v>
      </c>
      <c r="E143" s="93">
        <v>69</v>
      </c>
      <c r="F143" s="93">
        <f t="shared" si="7"/>
        <v>345</v>
      </c>
      <c r="G143" s="93"/>
    </row>
    <row r="144" spans="1:7" s="118" customFormat="1" ht="12.75" customHeight="1" outlineLevel="3" x14ac:dyDescent="0.25">
      <c r="A144" s="84" t="s">
        <v>194</v>
      </c>
      <c r="B144" s="108" t="s">
        <v>7</v>
      </c>
      <c r="C144" s="108">
        <v>5</v>
      </c>
      <c r="D144" s="110" t="s">
        <v>84</v>
      </c>
      <c r="E144" s="93">
        <v>49.666666666666664</v>
      </c>
      <c r="F144" s="93">
        <f t="shared" si="7"/>
        <v>248.33333333333331</v>
      </c>
      <c r="G144" s="93"/>
    </row>
    <row r="145" spans="1:7" s="118" customFormat="1" ht="12.75" customHeight="1" outlineLevel="3" x14ac:dyDescent="0.25">
      <c r="A145" s="84" t="s">
        <v>195</v>
      </c>
      <c r="B145" s="108" t="s">
        <v>7</v>
      </c>
      <c r="C145" s="108">
        <v>3</v>
      </c>
      <c r="D145" s="110" t="s">
        <v>84</v>
      </c>
      <c r="E145" s="93">
        <v>147</v>
      </c>
      <c r="F145" s="93">
        <f t="shared" si="7"/>
        <v>441</v>
      </c>
      <c r="G145" s="93"/>
    </row>
    <row r="146" spans="1:7" s="118" customFormat="1" ht="12.75" customHeight="1" outlineLevel="3" x14ac:dyDescent="0.25">
      <c r="A146" s="84" t="s">
        <v>196</v>
      </c>
      <c r="B146" s="108" t="s">
        <v>7</v>
      </c>
      <c r="C146" s="108">
        <v>3</v>
      </c>
      <c r="D146" s="110" t="s">
        <v>84</v>
      </c>
      <c r="E146" s="93">
        <v>118.33333333333333</v>
      </c>
      <c r="F146" s="93">
        <f t="shared" si="7"/>
        <v>355</v>
      </c>
      <c r="G146" s="93"/>
    </row>
    <row r="147" spans="1:7" s="118" customFormat="1" ht="12.75" customHeight="1" outlineLevel="3" x14ac:dyDescent="0.25">
      <c r="A147" s="84" t="s">
        <v>197</v>
      </c>
      <c r="B147" s="108" t="s">
        <v>7</v>
      </c>
      <c r="C147" s="108">
        <v>100</v>
      </c>
      <c r="D147" s="110" t="s">
        <v>84</v>
      </c>
      <c r="E147" s="93">
        <v>20.666666666666668</v>
      </c>
      <c r="F147" s="93">
        <f t="shared" si="7"/>
        <v>2066.666666666667</v>
      </c>
      <c r="G147" s="93"/>
    </row>
    <row r="148" spans="1:7" s="118" customFormat="1" ht="12.75" customHeight="1" outlineLevel="3" x14ac:dyDescent="0.25">
      <c r="A148" s="84" t="s">
        <v>198</v>
      </c>
      <c r="B148" s="108" t="s">
        <v>7</v>
      </c>
      <c r="C148" s="108">
        <v>50</v>
      </c>
      <c r="D148" s="110" t="s">
        <v>84</v>
      </c>
      <c r="E148" s="93">
        <v>22.166666666666668</v>
      </c>
      <c r="F148" s="93">
        <f t="shared" si="7"/>
        <v>1108.3333333333335</v>
      </c>
      <c r="G148" s="93"/>
    </row>
    <row r="149" spans="1:7" s="118" customFormat="1" ht="12.75" customHeight="1" outlineLevel="3" x14ac:dyDescent="0.25">
      <c r="A149" s="84" t="s">
        <v>199</v>
      </c>
      <c r="B149" s="108" t="s">
        <v>7</v>
      </c>
      <c r="C149" s="108">
        <v>3</v>
      </c>
      <c r="D149" s="110" t="s">
        <v>84</v>
      </c>
      <c r="E149" s="93">
        <v>162.33333333333334</v>
      </c>
      <c r="F149" s="93">
        <f t="shared" si="7"/>
        <v>487</v>
      </c>
      <c r="G149" s="93"/>
    </row>
    <row r="150" spans="1:7" s="118" customFormat="1" ht="12.75" customHeight="1" outlineLevel="3" x14ac:dyDescent="0.25">
      <c r="A150" s="84" t="s">
        <v>200</v>
      </c>
      <c r="B150" s="108" t="s">
        <v>7</v>
      </c>
      <c r="C150" s="108">
        <v>5</v>
      </c>
      <c r="D150" s="110" t="s">
        <v>84</v>
      </c>
      <c r="E150" s="93">
        <v>80.333333333333329</v>
      </c>
      <c r="F150" s="93">
        <f t="shared" si="7"/>
        <v>401.66666666666663</v>
      </c>
      <c r="G150" s="93"/>
    </row>
    <row r="151" spans="1:7" s="118" customFormat="1" ht="12.75" customHeight="1" outlineLevel="3" x14ac:dyDescent="0.25">
      <c r="A151" s="84" t="s">
        <v>201</v>
      </c>
      <c r="B151" s="108" t="s">
        <v>7</v>
      </c>
      <c r="C151" s="108">
        <v>10</v>
      </c>
      <c r="D151" s="110" t="s">
        <v>84</v>
      </c>
      <c r="E151" s="93">
        <v>54.833333333333336</v>
      </c>
      <c r="F151" s="93">
        <f t="shared" si="7"/>
        <v>548.33333333333337</v>
      </c>
      <c r="G151" s="93"/>
    </row>
    <row r="152" spans="1:7" s="118" customFormat="1" ht="12.75" customHeight="1" outlineLevel="3" x14ac:dyDescent="0.25">
      <c r="A152" s="84" t="s">
        <v>202</v>
      </c>
      <c r="B152" s="108" t="s">
        <v>7</v>
      </c>
      <c r="C152" s="108">
        <v>10</v>
      </c>
      <c r="D152" s="110" t="s">
        <v>84</v>
      </c>
      <c r="E152" s="93">
        <v>11.333333333333334</v>
      </c>
      <c r="F152" s="93">
        <f t="shared" si="7"/>
        <v>113.33333333333334</v>
      </c>
      <c r="G152" s="93"/>
    </row>
    <row r="153" spans="1:7" s="118" customFormat="1" ht="12.75" customHeight="1" outlineLevel="3" x14ac:dyDescent="0.25">
      <c r="A153" s="84" t="s">
        <v>107</v>
      </c>
      <c r="B153" s="108" t="s">
        <v>7</v>
      </c>
      <c r="C153" s="108">
        <v>15</v>
      </c>
      <c r="D153" s="110" t="s">
        <v>84</v>
      </c>
      <c r="E153" s="93">
        <v>17</v>
      </c>
      <c r="F153" s="93">
        <f t="shared" si="7"/>
        <v>255</v>
      </c>
      <c r="G153" s="93"/>
    </row>
    <row r="154" spans="1:7" s="118" customFormat="1" ht="12.75" customHeight="1" outlineLevel="3" x14ac:dyDescent="0.25">
      <c r="A154" s="84" t="s">
        <v>203</v>
      </c>
      <c r="B154" s="108" t="s">
        <v>7</v>
      </c>
      <c r="C154" s="108">
        <v>500</v>
      </c>
      <c r="D154" s="110" t="s">
        <v>84</v>
      </c>
      <c r="E154" s="93">
        <v>3.6666666666666665</v>
      </c>
      <c r="F154" s="93">
        <f t="shared" si="7"/>
        <v>1833.3333333333333</v>
      </c>
      <c r="G154" s="93"/>
    </row>
    <row r="155" spans="1:7" s="118" customFormat="1" ht="12.75" customHeight="1" outlineLevel="3" x14ac:dyDescent="0.25">
      <c r="A155" s="84" t="s">
        <v>204</v>
      </c>
      <c r="B155" s="108" t="s">
        <v>7</v>
      </c>
      <c r="C155" s="108">
        <v>200</v>
      </c>
      <c r="D155" s="110" t="s">
        <v>84</v>
      </c>
      <c r="E155" s="93">
        <v>28.166666666666668</v>
      </c>
      <c r="F155" s="93">
        <f t="shared" si="7"/>
        <v>5633.3333333333339</v>
      </c>
      <c r="G155" s="93"/>
    </row>
    <row r="156" spans="1:7" s="118" customFormat="1" ht="12.75" customHeight="1" outlineLevel="3" x14ac:dyDescent="0.25">
      <c r="A156" s="84" t="s">
        <v>205</v>
      </c>
      <c r="B156" s="108" t="s">
        <v>7</v>
      </c>
      <c r="C156" s="108">
        <v>2</v>
      </c>
      <c r="D156" s="110" t="s">
        <v>84</v>
      </c>
      <c r="E156" s="93">
        <v>70.333333333333329</v>
      </c>
      <c r="F156" s="93">
        <f t="shared" si="7"/>
        <v>140.66666666666666</v>
      </c>
      <c r="G156" s="93"/>
    </row>
    <row r="157" spans="1:7" s="118" customFormat="1" ht="12.75" customHeight="1" outlineLevel="3" x14ac:dyDescent="0.25">
      <c r="A157" s="84" t="s">
        <v>206</v>
      </c>
      <c r="B157" s="108" t="s">
        <v>176</v>
      </c>
      <c r="C157" s="108">
        <v>1</v>
      </c>
      <c r="D157" s="110" t="s">
        <v>84</v>
      </c>
      <c r="E157" s="93">
        <v>199</v>
      </c>
      <c r="F157" s="93">
        <f t="shared" si="7"/>
        <v>199</v>
      </c>
      <c r="G157" s="93"/>
    </row>
    <row r="158" spans="1:7" s="118" customFormat="1" ht="12.75" customHeight="1" outlineLevel="3" x14ac:dyDescent="0.25">
      <c r="A158" s="84" t="s">
        <v>207</v>
      </c>
      <c r="B158" s="108" t="s">
        <v>7</v>
      </c>
      <c r="C158" s="108">
        <v>6</v>
      </c>
      <c r="D158" s="110" t="s">
        <v>84</v>
      </c>
      <c r="E158" s="93">
        <v>64</v>
      </c>
      <c r="F158" s="93">
        <f t="shared" si="7"/>
        <v>384</v>
      </c>
      <c r="G158" s="93"/>
    </row>
    <row r="159" spans="1:7" s="118" customFormat="1" ht="16.2" customHeight="1" outlineLevel="2" x14ac:dyDescent="0.25">
      <c r="A159" s="18" t="s">
        <v>208</v>
      </c>
      <c r="B159" s="95" t="s">
        <v>1</v>
      </c>
      <c r="C159" s="96" t="s">
        <v>1</v>
      </c>
      <c r="D159" s="109" t="s">
        <v>1</v>
      </c>
      <c r="E159" s="92" t="s">
        <v>1</v>
      </c>
      <c r="F159" s="92">
        <f>SUM(F160:F164)</f>
        <v>9570.6666666666661</v>
      </c>
      <c r="G159" s="92"/>
    </row>
    <row r="160" spans="1:7" s="118" customFormat="1" ht="16.2" customHeight="1" outlineLevel="3" x14ac:dyDescent="0.25">
      <c r="A160" s="84" t="s">
        <v>209</v>
      </c>
      <c r="B160" s="108" t="s">
        <v>7</v>
      </c>
      <c r="C160" s="108">
        <v>20</v>
      </c>
      <c r="D160" s="110" t="s">
        <v>84</v>
      </c>
      <c r="E160" s="93">
        <v>67.666666666666671</v>
      </c>
      <c r="F160" s="93">
        <f>C160*E160</f>
        <v>1353.3333333333335</v>
      </c>
      <c r="G160" s="92"/>
    </row>
    <row r="161" spans="1:7" s="118" customFormat="1" ht="16.2" customHeight="1" outlineLevel="3" x14ac:dyDescent="0.25">
      <c r="A161" s="84" t="s">
        <v>210</v>
      </c>
      <c r="B161" s="108" t="s">
        <v>7</v>
      </c>
      <c r="C161" s="108">
        <v>4</v>
      </c>
      <c r="D161" s="110" t="s">
        <v>84</v>
      </c>
      <c r="E161" s="93">
        <v>450.33333333333331</v>
      </c>
      <c r="F161" s="93">
        <f>C161*E161</f>
        <v>1801.3333333333333</v>
      </c>
      <c r="G161" s="92"/>
    </row>
    <row r="162" spans="1:7" s="118" customFormat="1" ht="16.2" customHeight="1" outlineLevel="3" x14ac:dyDescent="0.25">
      <c r="A162" s="84" t="s">
        <v>211</v>
      </c>
      <c r="B162" s="108" t="s">
        <v>7</v>
      </c>
      <c r="C162" s="108">
        <v>4</v>
      </c>
      <c r="D162" s="110" t="s">
        <v>84</v>
      </c>
      <c r="E162" s="93">
        <v>534.66666666666663</v>
      </c>
      <c r="F162" s="93">
        <f>C162*E162</f>
        <v>2138.6666666666665</v>
      </c>
      <c r="G162" s="92"/>
    </row>
    <row r="163" spans="1:7" s="118" customFormat="1" ht="12.75" customHeight="1" outlineLevel="3" x14ac:dyDescent="0.25">
      <c r="A163" s="84" t="s">
        <v>212</v>
      </c>
      <c r="B163" s="108" t="s">
        <v>7</v>
      </c>
      <c r="C163" s="108">
        <v>4</v>
      </c>
      <c r="D163" s="110" t="s">
        <v>84</v>
      </c>
      <c r="E163" s="93">
        <v>534.66666666666663</v>
      </c>
      <c r="F163" s="93">
        <f>C163*E163</f>
        <v>2138.6666666666665</v>
      </c>
      <c r="G163" s="93"/>
    </row>
    <row r="164" spans="1:7" s="118" customFormat="1" ht="12.75" customHeight="1" outlineLevel="3" x14ac:dyDescent="0.25">
      <c r="A164" s="84" t="s">
        <v>213</v>
      </c>
      <c r="B164" s="108" t="s">
        <v>7</v>
      </c>
      <c r="C164" s="108">
        <v>4</v>
      </c>
      <c r="D164" s="110" t="s">
        <v>84</v>
      </c>
      <c r="E164" s="93">
        <v>534.66666666666663</v>
      </c>
      <c r="F164" s="93">
        <f>C164*E164</f>
        <v>2138.6666666666665</v>
      </c>
      <c r="G164" s="93"/>
    </row>
    <row r="165" spans="1:7" s="42" customFormat="1" ht="12.75" customHeight="1" outlineLevel="2" x14ac:dyDescent="0.25">
      <c r="A165" s="77" t="s">
        <v>292</v>
      </c>
      <c r="B165" s="95" t="s">
        <v>1</v>
      </c>
      <c r="C165" s="100" t="s">
        <v>1</v>
      </c>
      <c r="D165" s="95" t="s">
        <v>1</v>
      </c>
      <c r="E165" s="101" t="s">
        <v>1</v>
      </c>
      <c r="F165" s="89">
        <f>F166+F167</f>
        <v>5200</v>
      </c>
      <c r="G165" s="53"/>
    </row>
    <row r="166" spans="1:7" s="42" customFormat="1" ht="26.4" customHeight="1" outlineLevel="3" x14ac:dyDescent="0.25">
      <c r="A166" s="76" t="s">
        <v>293</v>
      </c>
      <c r="B166" s="97"/>
      <c r="C166" s="98"/>
      <c r="D166" s="94" t="s">
        <v>84</v>
      </c>
      <c r="E166" s="53"/>
      <c r="F166" s="53">
        <f>C166*E166</f>
        <v>0</v>
      </c>
      <c r="G166" s="53"/>
    </row>
    <row r="167" spans="1:7" s="42" customFormat="1" ht="12.75" customHeight="1" outlineLevel="3" x14ac:dyDescent="0.25">
      <c r="A167" s="76" t="s">
        <v>294</v>
      </c>
      <c r="B167" s="97" t="s">
        <v>7</v>
      </c>
      <c r="C167" s="98">
        <v>4</v>
      </c>
      <c r="D167" s="94" t="s">
        <v>84</v>
      </c>
      <c r="E167" s="53">
        <v>1300</v>
      </c>
      <c r="F167" s="53">
        <f>C167*E167</f>
        <v>5200</v>
      </c>
      <c r="G167" s="53"/>
    </row>
    <row r="168" spans="1:7" x14ac:dyDescent="0.25">
      <c r="A168" s="238" t="s">
        <v>260</v>
      </c>
      <c r="B168" s="238"/>
      <c r="C168" s="238"/>
      <c r="D168" s="238"/>
      <c r="E168" s="238"/>
      <c r="F168" s="54">
        <f>F3+F48</f>
        <v>11524963.123572834</v>
      </c>
      <c r="G168" s="54"/>
    </row>
    <row r="171" spans="1:7" x14ac:dyDescent="0.25">
      <c r="F171" s="219">
        <f>F4+F76</f>
        <v>9123884.9402400013</v>
      </c>
    </row>
    <row r="172" spans="1:7" x14ac:dyDescent="0.25">
      <c r="F172" s="219">
        <f>F15+F18</f>
        <v>387096.33333283337</v>
      </c>
    </row>
    <row r="173" spans="1:7" x14ac:dyDescent="0.25">
      <c r="F173" s="219">
        <f>F49</f>
        <v>1518249.62</v>
      </c>
    </row>
    <row r="174" spans="1:7" x14ac:dyDescent="0.25">
      <c r="F174" s="219">
        <f>F48-F49-F76+'6.'!E11</f>
        <v>495933.24999999953</v>
      </c>
    </row>
    <row r="179" spans="5:6" x14ac:dyDescent="0.25">
      <c r="E179" s="220" t="s">
        <v>345</v>
      </c>
      <c r="F179" s="219">
        <f>F4+F76</f>
        <v>9123884.9402400013</v>
      </c>
    </row>
    <row r="180" spans="5:6" ht="26.4" x14ac:dyDescent="0.25">
      <c r="E180" s="221" t="s">
        <v>346</v>
      </c>
      <c r="F180" s="219">
        <f>F49</f>
        <v>1518249.62</v>
      </c>
    </row>
    <row r="181" spans="5:6" ht="39.6" x14ac:dyDescent="0.25">
      <c r="E181" s="221" t="s">
        <v>347</v>
      </c>
      <c r="F181" s="219">
        <f>'6.'!E11</f>
        <v>201.02</v>
      </c>
    </row>
    <row r="182" spans="5:6" ht="26.4" x14ac:dyDescent="0.25">
      <c r="E182" s="221" t="s">
        <v>348</v>
      </c>
      <c r="F182" s="219">
        <f>F183-F179-F180-F181</f>
        <v>895009.41975999856</v>
      </c>
    </row>
    <row r="183" spans="5:6" x14ac:dyDescent="0.25">
      <c r="F183" s="219">
        <v>11537345</v>
      </c>
    </row>
  </sheetData>
  <sheetProtection password="C71F" sheet="1" objects="1" scenarios="1"/>
  <mergeCells count="17">
    <mergeCell ref="A168:E168"/>
    <mergeCell ref="A49:E49"/>
    <mergeCell ref="A56:E56"/>
    <mergeCell ref="A68:E68"/>
    <mergeCell ref="A71:E71"/>
    <mergeCell ref="A74:E74"/>
    <mergeCell ref="A76:E76"/>
    <mergeCell ref="A87:E87"/>
    <mergeCell ref="A1:A2"/>
    <mergeCell ref="B1:B2"/>
    <mergeCell ref="C1:C2"/>
    <mergeCell ref="D1:D2"/>
    <mergeCell ref="A48:E48"/>
    <mergeCell ref="A3:E3"/>
    <mergeCell ref="A4:E4"/>
    <mergeCell ref="A15:E15"/>
    <mergeCell ref="A18:E18"/>
  </mergeCells>
  <phoneticPr fontId="17" type="noConversion"/>
  <hyperlinks>
    <hyperlink ref="A91" r:id="rId1" display="http://ofis51.ru/catalog/goods/bumaga-belaja-klassov-a-v-s/110461/"/>
    <hyperlink ref="A93" r:id="rId2" display="http://ofis51.ru/catalog/goods/bumaga-belaja-klassov-a-v-s/110461/"/>
    <hyperlink ref="A92" r:id="rId3" display="http://ofis51.ru/catalog/goods/bumaga-belaja-klassov-a-v-s/110461/"/>
  </hyperlinks>
  <pageMargins left="1.2598425196850394" right="0.70866141732283472" top="0.74803149606299213" bottom="0.74803149606299213" header="0.31496062992125984" footer="0.31496062992125984"/>
  <pageSetup paperSize="9" scale="43" fitToHeight="3" orientation="portrait" r:id="rId4"/>
  <rowBreaks count="1" manualBreakCount="1">
    <brk id="23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8"/>
  <sheetViews>
    <sheetView view="pageBreakPreview" zoomScale="70" zoomScaleNormal="81" zoomScaleSheetLayoutView="70" workbookViewId="0">
      <selection activeCell="E4" sqref="A4:F9"/>
    </sheetView>
  </sheetViews>
  <sheetFormatPr defaultColWidth="9.109375" defaultRowHeight="14.4" x14ac:dyDescent="0.3"/>
  <cols>
    <col min="1" max="1" width="31.33203125" style="179" customWidth="1"/>
    <col min="2" max="2" width="28.88671875" style="179" customWidth="1"/>
    <col min="3" max="3" width="20.6640625" style="179" customWidth="1"/>
    <col min="4" max="4" width="22.5546875" style="179" customWidth="1"/>
    <col min="5" max="6" width="20.6640625" style="179" customWidth="1"/>
    <col min="7" max="16384" width="9.109375" style="179"/>
  </cols>
  <sheetData>
    <row r="1" spans="1:6" x14ac:dyDescent="0.3">
      <c r="A1" s="178"/>
      <c r="E1" s="180"/>
      <c r="F1" s="181" t="s">
        <v>359</v>
      </c>
    </row>
    <row r="2" spans="1:6" ht="64.2" customHeight="1" x14ac:dyDescent="0.3">
      <c r="A2" s="178"/>
      <c r="E2" s="182"/>
      <c r="F2" s="183" t="s">
        <v>356</v>
      </c>
    </row>
    <row r="3" spans="1:6" x14ac:dyDescent="0.3">
      <c r="A3" s="184"/>
      <c r="E3" s="185"/>
      <c r="F3" s="185"/>
    </row>
    <row r="4" spans="1:6" x14ac:dyDescent="0.3">
      <c r="B4" s="186"/>
      <c r="C4" s="186"/>
      <c r="D4" s="186"/>
      <c r="E4" s="186"/>
      <c r="F4" s="186"/>
    </row>
    <row r="5" spans="1:6" x14ac:dyDescent="0.3">
      <c r="B5" s="186"/>
      <c r="C5" s="186"/>
      <c r="D5" s="186"/>
      <c r="E5" s="186"/>
      <c r="F5" s="186"/>
    </row>
    <row r="6" spans="1:6" x14ac:dyDescent="0.3">
      <c r="A6" s="187"/>
      <c r="B6" s="186"/>
      <c r="C6" s="186"/>
      <c r="D6" s="186"/>
      <c r="E6" s="186"/>
      <c r="F6" s="186"/>
    </row>
    <row r="7" spans="1:6" x14ac:dyDescent="0.3">
      <c r="A7" s="291" t="s">
        <v>308</v>
      </c>
      <c r="B7" s="291"/>
      <c r="C7" s="291"/>
      <c r="D7" s="291"/>
      <c r="E7" s="291"/>
      <c r="F7" s="291"/>
    </row>
    <row r="8" spans="1:6" x14ac:dyDescent="0.3">
      <c r="A8" s="291" t="s">
        <v>352</v>
      </c>
      <c r="B8" s="291"/>
      <c r="C8" s="291"/>
      <c r="D8" s="291"/>
      <c r="E8" s="291"/>
      <c r="F8" s="291"/>
    </row>
    <row r="9" spans="1:6" x14ac:dyDescent="0.3">
      <c r="B9" s="186"/>
      <c r="C9" s="186"/>
      <c r="D9" s="186"/>
      <c r="E9" s="186"/>
      <c r="F9" s="186"/>
    </row>
    <row r="10" spans="1:6" ht="22.2" customHeight="1" x14ac:dyDescent="0.3">
      <c r="A10" s="294" t="s">
        <v>309</v>
      </c>
      <c r="B10" s="294" t="s">
        <v>61</v>
      </c>
      <c r="C10" s="294" t="s">
        <v>314</v>
      </c>
      <c r="D10" s="294"/>
      <c r="E10" s="294"/>
      <c r="F10" s="294"/>
    </row>
    <row r="11" spans="1:6" x14ac:dyDescent="0.3">
      <c r="A11" s="294"/>
      <c r="B11" s="294"/>
      <c r="C11" s="294" t="s">
        <v>63</v>
      </c>
      <c r="D11" s="294" t="s">
        <v>64</v>
      </c>
      <c r="E11" s="294"/>
      <c r="F11" s="294"/>
    </row>
    <row r="12" spans="1:6" ht="83.25" customHeight="1" x14ac:dyDescent="0.3">
      <c r="A12" s="294"/>
      <c r="B12" s="294"/>
      <c r="C12" s="294"/>
      <c r="D12" s="295" t="s">
        <v>310</v>
      </c>
      <c r="E12" s="292" t="s">
        <v>311</v>
      </c>
      <c r="F12" s="293"/>
    </row>
    <row r="13" spans="1:6" ht="99.75" customHeight="1" x14ac:dyDescent="0.3">
      <c r="A13" s="294"/>
      <c r="B13" s="294"/>
      <c r="C13" s="294"/>
      <c r="D13" s="296"/>
      <c r="E13" s="188" t="s">
        <v>312</v>
      </c>
      <c r="F13" s="188" t="s">
        <v>313</v>
      </c>
    </row>
    <row r="14" spans="1:6" x14ac:dyDescent="0.3">
      <c r="A14" s="188">
        <v>1</v>
      </c>
      <c r="B14" s="188">
        <v>2</v>
      </c>
      <c r="C14" s="188">
        <v>3</v>
      </c>
      <c r="D14" s="188">
        <v>4</v>
      </c>
      <c r="E14" s="188">
        <v>5</v>
      </c>
      <c r="F14" s="188">
        <v>6</v>
      </c>
    </row>
    <row r="15" spans="1:6" ht="77.400000000000006" customHeight="1" x14ac:dyDescent="0.3">
      <c r="A15" s="189" t="s">
        <v>283</v>
      </c>
      <c r="B15" s="190" t="s">
        <v>334</v>
      </c>
      <c r="C15" s="191">
        <f>'2.2.'!E43</f>
        <v>158.34163835284997</v>
      </c>
      <c r="D15" s="191">
        <f>'2.2.'!E10</f>
        <v>106.69569354943778</v>
      </c>
      <c r="E15" s="191">
        <v>0</v>
      </c>
      <c r="F15" s="191">
        <v>0</v>
      </c>
    </row>
    <row r="16" spans="1:6" ht="63" customHeight="1" x14ac:dyDescent="0.3">
      <c r="A16" s="189" t="s">
        <v>133</v>
      </c>
      <c r="B16" s="190" t="s">
        <v>335</v>
      </c>
      <c r="C16" s="191">
        <f>'3.2.'!E43</f>
        <v>459408.47097600007</v>
      </c>
      <c r="D16" s="191">
        <f>'3.2.'!E10</f>
        <v>309564.21787200001</v>
      </c>
      <c r="E16" s="191">
        <v>0</v>
      </c>
      <c r="F16" s="191">
        <v>0</v>
      </c>
    </row>
    <row r="17" spans="1:6" x14ac:dyDescent="0.3">
      <c r="A17" s="187"/>
      <c r="B17" s="186"/>
      <c r="C17" s="186"/>
      <c r="D17" s="186"/>
      <c r="E17" s="186"/>
      <c r="F17" s="186"/>
    </row>
    <row r="18" spans="1:6" x14ac:dyDescent="0.3">
      <c r="A18" s="184"/>
    </row>
  </sheetData>
  <mergeCells count="9">
    <mergeCell ref="A7:F7"/>
    <mergeCell ref="E12:F12"/>
    <mergeCell ref="A8:F8"/>
    <mergeCell ref="A10:A13"/>
    <mergeCell ref="B10:B13"/>
    <mergeCell ref="C10:F10"/>
    <mergeCell ref="C11:C13"/>
    <mergeCell ref="D12:D13"/>
    <mergeCell ref="D11:F11"/>
  </mergeCells>
  <phoneticPr fontId="17" type="noConversion"/>
  <pageMargins left="1.28" right="0.70866141732283472" top="0.74803149606299213" bottom="0.74803149606299213" header="0.31496062992125984" footer="0.31496062992125984"/>
  <pageSetup paperSize="9" scale="77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92D050"/>
    <outlinePr summaryBelow="0" summaryRight="0"/>
    <pageSetUpPr fitToPage="1"/>
  </sheetPr>
  <dimension ref="A1:J19"/>
  <sheetViews>
    <sheetView view="pageBreakPreview" zoomScale="70" zoomScaleSheetLayoutView="70" workbookViewId="0">
      <pane xSplit="8" ySplit="10" topLeftCell="I11" activePane="bottomRight" state="frozen"/>
      <selection pane="topRight" activeCell="I1" sqref="I1"/>
      <selection pane="bottomLeft" activeCell="A17" sqref="A17"/>
      <selection pane="bottomRight" activeCell="H2" sqref="H2"/>
    </sheetView>
  </sheetViews>
  <sheetFormatPr defaultColWidth="9.109375" defaultRowHeight="14.4" x14ac:dyDescent="0.3"/>
  <cols>
    <col min="1" max="1" width="34.88671875" style="6" customWidth="1"/>
    <col min="2" max="8" width="20.6640625" style="6" customWidth="1"/>
    <col min="9" max="9" width="13" style="6" customWidth="1"/>
    <col min="10" max="10" width="12" style="36" bestFit="1" customWidth="1"/>
    <col min="11" max="11" width="10.6640625" style="6" customWidth="1"/>
    <col min="12" max="12" width="12" style="6" bestFit="1" customWidth="1"/>
    <col min="13" max="16384" width="9.109375" style="6"/>
  </cols>
  <sheetData>
    <row r="1" spans="1:10" x14ac:dyDescent="0.3">
      <c r="A1" s="5"/>
      <c r="G1" s="8"/>
      <c r="H1" s="2" t="s">
        <v>360</v>
      </c>
    </row>
    <row r="2" spans="1:10" ht="63.6" customHeight="1" x14ac:dyDescent="0.3">
      <c r="A2" s="5"/>
      <c r="G2" s="9"/>
      <c r="H2" s="3" t="s">
        <v>361</v>
      </c>
    </row>
    <row r="3" spans="1:10" x14ac:dyDescent="0.3">
      <c r="A3" s="12"/>
    </row>
    <row r="4" spans="1:10" x14ac:dyDescent="0.3">
      <c r="A4" s="7"/>
    </row>
    <row r="5" spans="1:10" x14ac:dyDescent="0.3">
      <c r="A5" s="289" t="s">
        <v>72</v>
      </c>
      <c r="B5" s="289"/>
      <c r="C5" s="289"/>
      <c r="D5" s="289"/>
      <c r="E5" s="289"/>
      <c r="F5" s="289"/>
      <c r="G5" s="289"/>
      <c r="H5" s="289"/>
    </row>
    <row r="6" spans="1:10" x14ac:dyDescent="0.3">
      <c r="A6" s="289" t="s">
        <v>351</v>
      </c>
      <c r="B6" s="289"/>
      <c r="C6" s="289"/>
      <c r="D6" s="289"/>
      <c r="E6" s="289"/>
      <c r="F6" s="289"/>
      <c r="G6" s="289"/>
      <c r="H6" s="289"/>
    </row>
    <row r="7" spans="1:10" x14ac:dyDescent="0.3">
      <c r="A7" s="4"/>
      <c r="B7" s="1"/>
      <c r="C7" s="1"/>
      <c r="D7" s="1"/>
      <c r="E7" s="1"/>
      <c r="F7" s="1"/>
      <c r="G7" s="1"/>
      <c r="H7" s="1"/>
    </row>
    <row r="8" spans="1:10" ht="56.4" customHeight="1" x14ac:dyDescent="0.3">
      <c r="A8" s="288" t="s">
        <v>73</v>
      </c>
      <c r="B8" s="288" t="s">
        <v>74</v>
      </c>
      <c r="C8" s="288" t="s">
        <v>286</v>
      </c>
      <c r="D8" s="288"/>
      <c r="E8" s="288"/>
      <c r="F8" s="288"/>
      <c r="G8" s="288"/>
      <c r="H8" s="288" t="s">
        <v>75</v>
      </c>
    </row>
    <row r="9" spans="1:10" x14ac:dyDescent="0.3">
      <c r="A9" s="288"/>
      <c r="B9" s="288"/>
      <c r="C9" s="288" t="s">
        <v>284</v>
      </c>
      <c r="D9" s="288" t="s">
        <v>76</v>
      </c>
      <c r="E9" s="288"/>
      <c r="F9" s="288"/>
      <c r="G9" s="288"/>
      <c r="H9" s="288"/>
    </row>
    <row r="10" spans="1:10" ht="69" x14ac:dyDescent="0.3">
      <c r="A10" s="288"/>
      <c r="B10" s="288"/>
      <c r="C10" s="288"/>
      <c r="D10" s="13" t="s">
        <v>285</v>
      </c>
      <c r="E10" s="13" t="s">
        <v>77</v>
      </c>
      <c r="F10" s="13" t="s">
        <v>78</v>
      </c>
      <c r="G10" s="13" t="s">
        <v>79</v>
      </c>
      <c r="H10" s="288"/>
    </row>
    <row r="11" spans="1:10" x14ac:dyDescent="0.3">
      <c r="A11" s="13">
        <v>1</v>
      </c>
      <c r="B11" s="13">
        <v>2</v>
      </c>
      <c r="C11" s="13" t="s">
        <v>80</v>
      </c>
      <c r="D11" s="13">
        <v>4</v>
      </c>
      <c r="E11" s="13">
        <v>5</v>
      </c>
      <c r="F11" s="13">
        <v>6</v>
      </c>
      <c r="G11" s="13">
        <v>7</v>
      </c>
      <c r="H11" s="13" t="s">
        <v>81</v>
      </c>
    </row>
    <row r="12" spans="1:10" s="32" customFormat="1" ht="55.2" x14ac:dyDescent="0.3">
      <c r="A12" s="169" t="s">
        <v>342</v>
      </c>
      <c r="B12" s="170">
        <v>17</v>
      </c>
      <c r="C12" s="168">
        <f>'4.1'!C16</f>
        <v>434722.7579287549</v>
      </c>
      <c r="D12" s="168">
        <f>'1.2.'!E11</f>
        <v>219295.19121440197</v>
      </c>
      <c r="E12" s="49" t="s">
        <v>82</v>
      </c>
      <c r="F12" s="49" t="s">
        <v>82</v>
      </c>
      <c r="G12" s="49" t="s">
        <v>82</v>
      </c>
      <c r="H12" s="168">
        <f>B12*C12</f>
        <v>7390286.8847888336</v>
      </c>
      <c r="J12" s="51"/>
    </row>
    <row r="13" spans="1:10" s="32" customFormat="1" x14ac:dyDescent="0.3">
      <c r="A13" s="31" t="s">
        <v>63</v>
      </c>
      <c r="B13" s="50" t="s">
        <v>82</v>
      </c>
      <c r="C13" s="50" t="s">
        <v>82</v>
      </c>
      <c r="D13" s="50" t="s">
        <v>82</v>
      </c>
      <c r="E13" s="50" t="s">
        <v>82</v>
      </c>
      <c r="F13" s="50" t="s">
        <v>82</v>
      </c>
      <c r="G13" s="50" t="s">
        <v>82</v>
      </c>
      <c r="H13" s="171">
        <f>H12</f>
        <v>7390286.8847888336</v>
      </c>
      <c r="J13" s="51"/>
    </row>
    <row r="14" spans="1:10" x14ac:dyDescent="0.3">
      <c r="B14" s="36"/>
    </row>
    <row r="15" spans="1:10" x14ac:dyDescent="0.3">
      <c r="B15" s="36"/>
    </row>
    <row r="16" spans="1:10" x14ac:dyDescent="0.3">
      <c r="B16" s="36"/>
    </row>
    <row r="17" spans="2:2" x14ac:dyDescent="0.3">
      <c r="B17" s="36"/>
    </row>
    <row r="18" spans="2:2" x14ac:dyDescent="0.3">
      <c r="B18" s="36"/>
    </row>
    <row r="19" spans="2:2" x14ac:dyDescent="0.3">
      <c r="B19" s="36"/>
    </row>
  </sheetData>
  <mergeCells count="8">
    <mergeCell ref="A5:H5"/>
    <mergeCell ref="A6:H6"/>
    <mergeCell ref="A8:A10"/>
    <mergeCell ref="B8:B10"/>
    <mergeCell ref="C8:G8"/>
    <mergeCell ref="H8:H10"/>
    <mergeCell ref="C9:C10"/>
    <mergeCell ref="D9:G9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4"/>
  <sheetViews>
    <sheetView view="pageBreakPreview" zoomScale="90" zoomScaleNormal="100" zoomScaleSheetLayoutView="90" workbookViewId="0">
      <selection activeCell="F4" sqref="A4:F9"/>
    </sheetView>
  </sheetViews>
  <sheetFormatPr defaultColWidth="9.109375" defaultRowHeight="14.4" x14ac:dyDescent="0.3"/>
  <cols>
    <col min="1" max="2" width="20.6640625" style="193" customWidth="1"/>
    <col min="3" max="3" width="32.88671875" style="193" customWidth="1"/>
    <col min="4" max="5" width="20.6640625" style="193" customWidth="1"/>
    <col min="6" max="6" width="32" style="193" customWidth="1"/>
    <col min="7" max="16384" width="9.109375" style="193"/>
  </cols>
  <sheetData>
    <row r="1" spans="1:6" x14ac:dyDescent="0.3">
      <c r="A1" s="192"/>
      <c r="F1" s="194" t="s">
        <v>362</v>
      </c>
    </row>
    <row r="2" spans="1:6" ht="51" customHeight="1" x14ac:dyDescent="0.3">
      <c r="A2" s="192"/>
      <c r="F2" s="195" t="s">
        <v>361</v>
      </c>
    </row>
    <row r="3" spans="1:6" x14ac:dyDescent="0.3">
      <c r="A3" s="196"/>
    </row>
    <row r="4" spans="1:6" x14ac:dyDescent="0.3">
      <c r="A4" s="198"/>
    </row>
    <row r="5" spans="1:6" x14ac:dyDescent="0.3">
      <c r="A5" s="298" t="s">
        <v>315</v>
      </c>
      <c r="B5" s="298"/>
      <c r="C5" s="298"/>
      <c r="D5" s="298"/>
      <c r="E5" s="298"/>
      <c r="F5" s="298"/>
    </row>
    <row r="6" spans="1:6" x14ac:dyDescent="0.3">
      <c r="A6" s="298" t="s">
        <v>352</v>
      </c>
      <c r="B6" s="298"/>
      <c r="C6" s="298"/>
      <c r="D6" s="298"/>
      <c r="E6" s="298"/>
      <c r="F6" s="298"/>
    </row>
    <row r="7" spans="1:6" x14ac:dyDescent="0.3">
      <c r="A7" s="199"/>
      <c r="B7" s="197"/>
      <c r="C7" s="197"/>
      <c r="D7" s="197"/>
      <c r="E7" s="197"/>
      <c r="F7" s="197"/>
    </row>
    <row r="8" spans="1:6" ht="69.599999999999994" customHeight="1" x14ac:dyDescent="0.3">
      <c r="A8" s="297" t="s">
        <v>316</v>
      </c>
      <c r="B8" s="297"/>
      <c r="C8" s="200" t="s">
        <v>317</v>
      </c>
      <c r="D8" s="297" t="s">
        <v>318</v>
      </c>
      <c r="E8" s="297"/>
      <c r="F8" s="200" t="s">
        <v>319</v>
      </c>
    </row>
    <row r="9" spans="1:6" x14ac:dyDescent="0.3">
      <c r="A9" s="297">
        <v>1</v>
      </c>
      <c r="B9" s="297"/>
      <c r="C9" s="200">
        <v>2</v>
      </c>
      <c r="D9" s="297">
        <v>3</v>
      </c>
      <c r="E9" s="297"/>
      <c r="F9" s="200" t="s">
        <v>320</v>
      </c>
    </row>
    <row r="10" spans="1:6" ht="62.25" customHeight="1" x14ac:dyDescent="0.3">
      <c r="A10" s="299" t="s">
        <v>343</v>
      </c>
      <c r="B10" s="300"/>
      <c r="C10" s="170">
        <v>23211</v>
      </c>
      <c r="D10" s="301">
        <f>'4.2'!C15</f>
        <v>158.34163835284997</v>
      </c>
      <c r="E10" s="301"/>
      <c r="F10" s="201">
        <f>C10*D10</f>
        <v>3675267.7678080006</v>
      </c>
    </row>
    <row r="11" spans="1:6" ht="62.25" customHeight="1" x14ac:dyDescent="0.3">
      <c r="A11" s="299" t="s">
        <v>344</v>
      </c>
      <c r="B11" s="300"/>
      <c r="C11" s="170">
        <v>1</v>
      </c>
      <c r="D11" s="301">
        <f>'4.2'!C16</f>
        <v>459408.47097600007</v>
      </c>
      <c r="E11" s="301"/>
      <c r="F11" s="201">
        <f>C11*D11</f>
        <v>459408.47097600007</v>
      </c>
    </row>
    <row r="12" spans="1:6" x14ac:dyDescent="0.3">
      <c r="A12" s="302" t="s">
        <v>63</v>
      </c>
      <c r="B12" s="302"/>
      <c r="C12" s="202">
        <f>C10+C11</f>
        <v>23212</v>
      </c>
      <c r="D12" s="301">
        <f>D10+D11</f>
        <v>459566.81261435291</v>
      </c>
      <c r="E12" s="297"/>
      <c r="F12" s="203">
        <f>F10+F11</f>
        <v>4134676.2387840007</v>
      </c>
    </row>
    <row r="13" spans="1:6" hidden="1" x14ac:dyDescent="0.3">
      <c r="A13" s="198"/>
    </row>
    <row r="14" spans="1:6" x14ac:dyDescent="0.3">
      <c r="A14" s="198"/>
    </row>
  </sheetData>
  <mergeCells count="12">
    <mergeCell ref="A10:B10"/>
    <mergeCell ref="D10:E10"/>
    <mergeCell ref="A12:B12"/>
    <mergeCell ref="D12:E12"/>
    <mergeCell ref="A11:B11"/>
    <mergeCell ref="D11:E11"/>
    <mergeCell ref="A9:B9"/>
    <mergeCell ref="D9:E9"/>
    <mergeCell ref="A5:F5"/>
    <mergeCell ref="A6:F6"/>
    <mergeCell ref="A8:B8"/>
    <mergeCell ref="D8:E8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5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92D050"/>
  </sheetPr>
  <dimension ref="A1:G19"/>
  <sheetViews>
    <sheetView tabSelected="1" view="pageBreakPreview" topLeftCell="A13" zoomScale="70" zoomScaleSheetLayoutView="85" workbookViewId="0">
      <selection activeCell="G2" sqref="G2"/>
    </sheetView>
  </sheetViews>
  <sheetFormatPr defaultColWidth="9.109375" defaultRowHeight="14.4" x14ac:dyDescent="0.3"/>
  <cols>
    <col min="1" max="7" width="20.6640625" style="1" customWidth="1"/>
    <col min="8" max="8" width="9.109375" style="6"/>
    <col min="9" max="9" width="9.109375" style="6" customWidth="1"/>
    <col min="10" max="16384" width="9.109375" style="6"/>
  </cols>
  <sheetData>
    <row r="1" spans="1:7" x14ac:dyDescent="0.3">
      <c r="A1" s="11"/>
      <c r="F1" s="8"/>
      <c r="G1" s="2" t="s">
        <v>363</v>
      </c>
    </row>
    <row r="2" spans="1:7" ht="58.2" customHeight="1" x14ac:dyDescent="0.3">
      <c r="A2" s="11"/>
      <c r="F2" s="9"/>
      <c r="G2" s="3" t="s">
        <v>361</v>
      </c>
    </row>
    <row r="3" spans="1:7" x14ac:dyDescent="0.3">
      <c r="A3" s="10"/>
    </row>
    <row r="4" spans="1:7" x14ac:dyDescent="0.3">
      <c r="A4" s="4"/>
    </row>
    <row r="5" spans="1:7" x14ac:dyDescent="0.3">
      <c r="A5" s="289" t="s">
        <v>85</v>
      </c>
      <c r="B5" s="289"/>
      <c r="C5" s="289"/>
      <c r="D5" s="289"/>
      <c r="E5" s="289"/>
      <c r="F5" s="289"/>
      <c r="G5" s="289"/>
    </row>
    <row r="6" spans="1:7" x14ac:dyDescent="0.3">
      <c r="A6" s="289" t="s">
        <v>86</v>
      </c>
      <c r="B6" s="289"/>
      <c r="C6" s="289"/>
      <c r="D6" s="289"/>
      <c r="E6" s="289"/>
      <c r="F6" s="289"/>
      <c r="G6" s="289"/>
    </row>
    <row r="7" spans="1:7" x14ac:dyDescent="0.3">
      <c r="A7" s="289" t="s">
        <v>353</v>
      </c>
      <c r="B7" s="289"/>
      <c r="C7" s="289"/>
      <c r="D7" s="289"/>
      <c r="E7" s="289"/>
      <c r="F7" s="289"/>
      <c r="G7" s="289"/>
    </row>
    <row r="8" spans="1:7" x14ac:dyDescent="0.3">
      <c r="A8" s="4"/>
    </row>
    <row r="9" spans="1:7" ht="162.6" customHeight="1" x14ac:dyDescent="0.3">
      <c r="A9" s="13" t="s">
        <v>87</v>
      </c>
      <c r="B9" s="13" t="s">
        <v>88</v>
      </c>
      <c r="C9" s="13" t="s">
        <v>89</v>
      </c>
      <c r="D9" s="13" t="s">
        <v>90</v>
      </c>
      <c r="E9" s="13" t="s">
        <v>91</v>
      </c>
      <c r="F9" s="288" t="s">
        <v>92</v>
      </c>
      <c r="G9" s="288"/>
    </row>
    <row r="10" spans="1:7" x14ac:dyDescent="0.3">
      <c r="A10" s="13">
        <v>1</v>
      </c>
      <c r="B10" s="13">
        <v>2</v>
      </c>
      <c r="C10" s="13">
        <v>3</v>
      </c>
      <c r="D10" s="13">
        <v>4</v>
      </c>
      <c r="E10" s="13">
        <v>5</v>
      </c>
      <c r="F10" s="288" t="s">
        <v>93</v>
      </c>
      <c r="G10" s="288"/>
    </row>
    <row r="11" spans="1:7" ht="88.2" customHeight="1" x14ac:dyDescent="0.3">
      <c r="A11" s="15" t="s">
        <v>289</v>
      </c>
      <c r="B11" s="172">
        <f>'5.1'!H13</f>
        <v>7390286.8847888336</v>
      </c>
      <c r="C11" s="172">
        <f>'5.2'!F12:F12</f>
        <v>4134676.2387840007</v>
      </c>
      <c r="D11" s="48"/>
      <c r="E11" s="48">
        <v>201.02</v>
      </c>
      <c r="F11" s="307">
        <f>B11+C11+E11-D11</f>
        <v>11525164.143572833</v>
      </c>
      <c r="G11" s="307"/>
    </row>
    <row r="12" spans="1:7" x14ac:dyDescent="0.3">
      <c r="A12" s="14" t="s">
        <v>63</v>
      </c>
      <c r="B12" s="172">
        <f>SUM(B11:B11)</f>
        <v>7390286.8847888336</v>
      </c>
      <c r="C12" s="172">
        <f>SUM(C11:C11)</f>
        <v>4134676.2387840007</v>
      </c>
      <c r="D12" s="48">
        <f>SUM(D11:D11)</f>
        <v>0</v>
      </c>
      <c r="E12" s="48">
        <f>SUM(E11:E11)</f>
        <v>201.02</v>
      </c>
      <c r="F12" s="303">
        <f>SUM(F11:G11)</f>
        <v>11525164.143572833</v>
      </c>
      <c r="G12" s="303"/>
    </row>
    <row r="13" spans="1:7" ht="44.4" customHeight="1" x14ac:dyDescent="0.3">
      <c r="A13" s="308" t="s">
        <v>350</v>
      </c>
      <c r="B13" s="308"/>
      <c r="C13" s="308"/>
      <c r="D13" s="308"/>
      <c r="E13" s="308"/>
      <c r="F13" s="308"/>
      <c r="G13" s="308"/>
    </row>
    <row r="14" spans="1:7" ht="84" customHeight="1" x14ac:dyDescent="0.3">
      <c r="A14" s="13" t="s">
        <v>87</v>
      </c>
      <c r="B14" s="13" t="s">
        <v>349</v>
      </c>
      <c r="C14" s="13" t="s">
        <v>92</v>
      </c>
      <c r="D14" s="227"/>
      <c r="E14" s="227"/>
      <c r="F14" s="227"/>
      <c r="G14" s="227"/>
    </row>
    <row r="15" spans="1:7" ht="94.95" customHeight="1" x14ac:dyDescent="0.3">
      <c r="A15" s="15" t="s">
        <v>289</v>
      </c>
      <c r="B15" s="228">
        <v>1458.46</v>
      </c>
      <c r="C15" s="229">
        <f>F11-B15</f>
        <v>11523705.683572832</v>
      </c>
      <c r="D15" s="227"/>
      <c r="E15" s="227"/>
      <c r="F15" s="227"/>
      <c r="G15" s="227"/>
    </row>
    <row r="16" spans="1:7" x14ac:dyDescent="0.3">
      <c r="A16" s="4"/>
    </row>
    <row r="17" spans="1:7" ht="45.6" customHeight="1" x14ac:dyDescent="0.3">
      <c r="A17" s="304" t="s">
        <v>331</v>
      </c>
      <c r="B17" s="305"/>
      <c r="D17" s="34"/>
      <c r="E17" s="34"/>
      <c r="G17" s="34"/>
    </row>
    <row r="18" spans="1:7" x14ac:dyDescent="0.3">
      <c r="A18" s="10"/>
      <c r="D18" s="306" t="s">
        <v>94</v>
      </c>
      <c r="E18" s="306"/>
      <c r="G18" s="35" t="s">
        <v>95</v>
      </c>
    </row>
    <row r="19" spans="1:7" x14ac:dyDescent="0.3">
      <c r="A19" s="10"/>
    </row>
  </sheetData>
  <mergeCells count="10">
    <mergeCell ref="F12:G12"/>
    <mergeCell ref="A17:B17"/>
    <mergeCell ref="D18:E18"/>
    <mergeCell ref="A5:G5"/>
    <mergeCell ref="A6:G6"/>
    <mergeCell ref="A7:G7"/>
    <mergeCell ref="F9:G9"/>
    <mergeCell ref="F10:G10"/>
    <mergeCell ref="F11:G11"/>
    <mergeCell ref="A13:G13"/>
  </mergeCells>
  <phoneticPr fontId="17" type="noConversion"/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FF00"/>
  </sheetPr>
  <dimension ref="A1:D11"/>
  <sheetViews>
    <sheetView workbookViewId="0">
      <selection activeCell="B7" sqref="B7:B8"/>
    </sheetView>
  </sheetViews>
  <sheetFormatPr defaultColWidth="9.109375" defaultRowHeight="13.2" x14ac:dyDescent="0.3"/>
  <cols>
    <col min="1" max="1" width="39" style="43" customWidth="1"/>
    <col min="2" max="2" width="27.44140625" style="43" customWidth="1"/>
    <col min="3" max="3" width="36.33203125" style="43" customWidth="1"/>
    <col min="4" max="4" width="15.88671875" style="43" customWidth="1"/>
    <col min="5" max="16384" width="9.109375" style="43"/>
  </cols>
  <sheetData>
    <row r="1" spans="1:4" ht="24" customHeight="1" x14ac:dyDescent="0.3">
      <c r="A1" s="243" t="s">
        <v>100</v>
      </c>
      <c r="B1" s="243"/>
      <c r="C1" s="243"/>
      <c r="D1" s="243"/>
    </row>
    <row r="2" spans="1:4" ht="27" customHeight="1" x14ac:dyDescent="0.3">
      <c r="A2" s="46" t="s">
        <v>250</v>
      </c>
      <c r="B2" s="46" t="s">
        <v>99</v>
      </c>
      <c r="C2" s="46" t="s">
        <v>97</v>
      </c>
      <c r="D2" s="46" t="s">
        <v>96</v>
      </c>
    </row>
    <row r="3" spans="1:4" ht="52.8" x14ac:dyDescent="0.3">
      <c r="A3" s="244" t="s">
        <v>332</v>
      </c>
      <c r="B3" s="241" t="s">
        <v>333</v>
      </c>
      <c r="C3" s="45" t="s">
        <v>98</v>
      </c>
      <c r="D3" s="44" t="s">
        <v>129</v>
      </c>
    </row>
    <row r="4" spans="1:4" ht="26.4" customHeight="1" x14ac:dyDescent="0.3">
      <c r="A4" s="244"/>
      <c r="B4" s="242"/>
      <c r="C4" s="215" t="s">
        <v>101</v>
      </c>
      <c r="D4" s="216" t="s">
        <v>130</v>
      </c>
    </row>
    <row r="5" spans="1:4" ht="52.2" customHeight="1" x14ac:dyDescent="0.3">
      <c r="A5" s="244" t="s">
        <v>283</v>
      </c>
      <c r="B5" s="245" t="s">
        <v>334</v>
      </c>
      <c r="C5" s="128" t="s">
        <v>280</v>
      </c>
      <c r="D5" s="44" t="s">
        <v>131</v>
      </c>
    </row>
    <row r="6" spans="1:4" ht="30.75" customHeight="1" x14ac:dyDescent="0.3">
      <c r="A6" s="244"/>
      <c r="B6" s="245"/>
      <c r="C6" s="45" t="s">
        <v>278</v>
      </c>
      <c r="D6" s="47" t="s">
        <v>132</v>
      </c>
    </row>
    <row r="7" spans="1:4" ht="55.95" customHeight="1" x14ac:dyDescent="0.3">
      <c r="A7" s="239" t="s">
        <v>133</v>
      </c>
      <c r="B7" s="241" t="s">
        <v>335</v>
      </c>
      <c r="C7" s="128" t="s">
        <v>280</v>
      </c>
      <c r="D7" s="47" t="s">
        <v>134</v>
      </c>
    </row>
    <row r="8" spans="1:4" ht="30.75" customHeight="1" x14ac:dyDescent="0.3">
      <c r="A8" s="240"/>
      <c r="B8" s="242"/>
      <c r="C8" s="45" t="s">
        <v>278</v>
      </c>
      <c r="D8" s="44" t="s">
        <v>135</v>
      </c>
    </row>
    <row r="9" spans="1:4" ht="42" customHeight="1" x14ac:dyDescent="0.3">
      <c r="A9" s="64" t="s">
        <v>1</v>
      </c>
      <c r="B9" s="64" t="s">
        <v>1</v>
      </c>
      <c r="C9" s="65" t="s">
        <v>287</v>
      </c>
      <c r="D9" s="44" t="s">
        <v>323</v>
      </c>
    </row>
    <row r="10" spans="1:4" ht="40.200000000000003" customHeight="1" x14ac:dyDescent="0.3">
      <c r="A10" s="64" t="s">
        <v>1</v>
      </c>
      <c r="B10" s="64" t="s">
        <v>1</v>
      </c>
      <c r="C10" s="65" t="s">
        <v>288</v>
      </c>
      <c r="D10" s="44" t="s">
        <v>324</v>
      </c>
    </row>
    <row r="11" spans="1:4" ht="40.5" customHeight="1" x14ac:dyDescent="0.3">
      <c r="A11" s="64" t="s">
        <v>1</v>
      </c>
      <c r="B11" s="64" t="s">
        <v>1</v>
      </c>
      <c r="C11" s="65" t="s">
        <v>102</v>
      </c>
      <c r="D11" s="44" t="s">
        <v>325</v>
      </c>
    </row>
  </sheetData>
  <sheetProtection password="C71F" sheet="1" objects="1" scenarios="1"/>
  <mergeCells count="7">
    <mergeCell ref="A7:A8"/>
    <mergeCell ref="B7:B8"/>
    <mergeCell ref="A1:D1"/>
    <mergeCell ref="A3:A4"/>
    <mergeCell ref="A5:A6"/>
    <mergeCell ref="B5:B6"/>
    <mergeCell ref="B3:B4"/>
  </mergeCells>
  <phoneticPr fontId="1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outlinePr summaryBelow="0" summaryRight="0"/>
    <pageSetUpPr fitToPage="1"/>
  </sheetPr>
  <dimension ref="A1:D184"/>
  <sheetViews>
    <sheetView view="pageBreakPreview" zoomScale="85" zoomScaleSheetLayoutView="85" workbookViewId="0">
      <selection activeCell="D2" sqref="D2"/>
    </sheetView>
  </sheetViews>
  <sheetFormatPr defaultColWidth="8.88671875" defaultRowHeight="13.2" outlineLevelRow="3" x14ac:dyDescent="0.25"/>
  <cols>
    <col min="1" max="1" width="32.88671875" style="22" customWidth="1"/>
    <col min="2" max="2" width="28.88671875" style="22" customWidth="1"/>
    <col min="3" max="4" width="30.6640625" style="22" customWidth="1"/>
    <col min="5" max="16384" width="8.88671875" style="22"/>
  </cols>
  <sheetData>
    <row r="1" spans="1:4" ht="14.4" customHeight="1" x14ac:dyDescent="0.25">
      <c r="D1" s="230" t="s">
        <v>354</v>
      </c>
    </row>
    <row r="2" spans="1:4" ht="43.8" customHeight="1" x14ac:dyDescent="0.25">
      <c r="D2" s="231" t="s">
        <v>355</v>
      </c>
    </row>
    <row r="4" spans="1:4" x14ac:dyDescent="0.25">
      <c r="A4" s="264" t="s">
        <v>24</v>
      </c>
      <c r="B4" s="264"/>
      <c r="C4" s="264"/>
      <c r="D4" s="264"/>
    </row>
    <row r="5" spans="1:4" x14ac:dyDescent="0.25">
      <c r="A5" s="264" t="s">
        <v>25</v>
      </c>
      <c r="B5" s="264"/>
      <c r="C5" s="264"/>
      <c r="D5" s="264"/>
    </row>
    <row r="6" spans="1:4" x14ac:dyDescent="0.25">
      <c r="A6" s="264" t="s">
        <v>26</v>
      </c>
      <c r="B6" s="264"/>
      <c r="C6" s="264"/>
      <c r="D6" s="264"/>
    </row>
    <row r="7" spans="1:4" x14ac:dyDescent="0.25">
      <c r="A7" s="264" t="s">
        <v>27</v>
      </c>
      <c r="B7" s="264"/>
      <c r="C7" s="264"/>
      <c r="D7" s="264"/>
    </row>
    <row r="8" spans="1:4" x14ac:dyDescent="0.25">
      <c r="A8" s="10"/>
    </row>
    <row r="9" spans="1:4" ht="16.5" customHeight="1" x14ac:dyDescent="0.25">
      <c r="A9" s="25" t="s">
        <v>28</v>
      </c>
      <c r="B9" s="25" t="s">
        <v>29</v>
      </c>
      <c r="C9" s="25" t="s">
        <v>30</v>
      </c>
      <c r="D9" s="25" t="s">
        <v>31</v>
      </c>
    </row>
    <row r="10" spans="1:4" x14ac:dyDescent="0.25">
      <c r="A10" s="25">
        <v>1</v>
      </c>
      <c r="B10" s="25">
        <v>2</v>
      </c>
      <c r="C10" s="25">
        <v>3</v>
      </c>
      <c r="D10" s="25">
        <v>4</v>
      </c>
    </row>
    <row r="11" spans="1:4" x14ac:dyDescent="0.25">
      <c r="A11" s="256" t="s">
        <v>32</v>
      </c>
      <c r="B11" s="256"/>
      <c r="C11" s="256"/>
      <c r="D11" s="256"/>
    </row>
    <row r="12" spans="1:4" x14ac:dyDescent="0.25">
      <c r="A12" s="263" t="s">
        <v>332</v>
      </c>
      <c r="B12" s="263"/>
      <c r="C12" s="263"/>
      <c r="D12" s="263"/>
    </row>
    <row r="13" spans="1:4" x14ac:dyDescent="0.25">
      <c r="A13" s="256" t="s">
        <v>33</v>
      </c>
      <c r="B13" s="256"/>
      <c r="C13" s="256"/>
      <c r="D13" s="256"/>
    </row>
    <row r="14" spans="1:4" x14ac:dyDescent="0.25">
      <c r="A14" s="238" t="s">
        <v>340</v>
      </c>
      <c r="B14" s="238"/>
      <c r="C14" s="238"/>
      <c r="D14" s="238"/>
    </row>
    <row r="15" spans="1:4" ht="13.2" customHeight="1" x14ac:dyDescent="0.25">
      <c r="A15" s="260" t="s">
        <v>34</v>
      </c>
      <c r="B15" s="261"/>
      <c r="C15" s="261"/>
      <c r="D15" s="262"/>
    </row>
    <row r="16" spans="1:4" ht="12.75" customHeight="1" outlineLevel="1" x14ac:dyDescent="0.25">
      <c r="A16" s="260" t="s">
        <v>35</v>
      </c>
      <c r="B16" s="261"/>
      <c r="C16" s="261"/>
      <c r="D16" s="262"/>
    </row>
    <row r="17" spans="1:4" ht="12.75" customHeight="1" outlineLevel="2" x14ac:dyDescent="0.25">
      <c r="A17" s="69" t="s">
        <v>264</v>
      </c>
      <c r="B17" s="63" t="s">
        <v>128</v>
      </c>
      <c r="C17" s="119">
        <f>Базовый!C10/17</f>
        <v>5.8823529411764705E-2</v>
      </c>
      <c r="D17" s="26"/>
    </row>
    <row r="18" spans="1:4" ht="12.75" customHeight="1" outlineLevel="2" x14ac:dyDescent="0.25">
      <c r="A18" s="69" t="s">
        <v>265</v>
      </c>
      <c r="B18" s="63" t="s">
        <v>128</v>
      </c>
      <c r="C18" s="119">
        <f>Базовый!C11/17</f>
        <v>5.8823529411764705E-2</v>
      </c>
      <c r="D18" s="26"/>
    </row>
    <row r="19" spans="1:4" ht="12.75" customHeight="1" outlineLevel="2" x14ac:dyDescent="0.25">
      <c r="A19" s="69" t="s">
        <v>276</v>
      </c>
      <c r="B19" s="63" t="s">
        <v>128</v>
      </c>
      <c r="C19" s="119">
        <f>Базовый!C12/17</f>
        <v>5.8823529411764705E-2</v>
      </c>
      <c r="D19" s="26"/>
    </row>
    <row r="20" spans="1:4" ht="12.75" customHeight="1" outlineLevel="2" x14ac:dyDescent="0.25">
      <c r="A20" s="69" t="s">
        <v>277</v>
      </c>
      <c r="B20" s="63" t="s">
        <v>128</v>
      </c>
      <c r="C20" s="119">
        <f>Базовый!C13/17</f>
        <v>5.8823529411764705E-2</v>
      </c>
      <c r="D20" s="26"/>
    </row>
    <row r="21" spans="1:4" ht="12.75" customHeight="1" outlineLevel="2" x14ac:dyDescent="0.25">
      <c r="A21" s="206" t="s">
        <v>265</v>
      </c>
      <c r="B21" s="207" t="s">
        <v>128</v>
      </c>
      <c r="C21" s="208">
        <f>Базовый!C14/17</f>
        <v>5.8823529411764705E-2</v>
      </c>
      <c r="D21" s="209"/>
    </row>
    <row r="22" spans="1:4" ht="12.75" customHeight="1" outlineLevel="2" x14ac:dyDescent="0.25">
      <c r="A22" s="69" t="s">
        <v>261</v>
      </c>
      <c r="B22" s="63" t="s">
        <v>128</v>
      </c>
      <c r="C22" s="208">
        <f>Базовый!C5/17*0.1</f>
        <v>5.8823529411764705E-3</v>
      </c>
      <c r="D22" s="26"/>
    </row>
    <row r="23" spans="1:4" ht="12.75" customHeight="1" outlineLevel="2" x14ac:dyDescent="0.25">
      <c r="A23" s="69" t="s">
        <v>262</v>
      </c>
      <c r="B23" s="63" t="s">
        <v>128</v>
      </c>
      <c r="C23" s="208">
        <f>Базовый!C6/17*0.1</f>
        <v>5.8823529411764705E-3</v>
      </c>
      <c r="D23" s="26"/>
    </row>
    <row r="24" spans="1:4" ht="12.75" customHeight="1" outlineLevel="2" x14ac:dyDescent="0.25">
      <c r="A24" s="69" t="s">
        <v>263</v>
      </c>
      <c r="B24" s="63" t="s">
        <v>128</v>
      </c>
      <c r="C24" s="208">
        <f>Базовый!C7/17*0.1</f>
        <v>5.8823529411764705E-3</v>
      </c>
      <c r="D24" s="26"/>
    </row>
    <row r="25" spans="1:4" ht="12.75" customHeight="1" outlineLevel="2" x14ac:dyDescent="0.25">
      <c r="A25" s="69" t="s">
        <v>263</v>
      </c>
      <c r="B25" s="63" t="s">
        <v>128</v>
      </c>
      <c r="C25" s="208">
        <f>Базовый!C8/17*0.1</f>
        <v>5.8823529411764705E-3</v>
      </c>
      <c r="D25" s="26"/>
    </row>
    <row r="26" spans="1:4" ht="12.75" customHeight="1" outlineLevel="2" x14ac:dyDescent="0.25">
      <c r="A26" s="69" t="s">
        <v>263</v>
      </c>
      <c r="B26" s="63" t="s">
        <v>128</v>
      </c>
      <c r="C26" s="208">
        <f>Базовый!C9/17*0.1</f>
        <v>5.8823529411764705E-3</v>
      </c>
      <c r="D26" s="26"/>
    </row>
    <row r="27" spans="1:4" ht="15.6" customHeight="1" outlineLevel="1" x14ac:dyDescent="0.25">
      <c r="A27" s="260" t="s">
        <v>36</v>
      </c>
      <c r="B27" s="261"/>
      <c r="C27" s="261"/>
      <c r="D27" s="262"/>
    </row>
    <row r="28" spans="1:4" s="29" customFormat="1" ht="12.75" customHeight="1" outlineLevel="2" x14ac:dyDescent="0.25">
      <c r="A28" s="18" t="s">
        <v>232</v>
      </c>
      <c r="B28" s="19" t="s">
        <v>1</v>
      </c>
      <c r="C28" s="19" t="s">
        <v>1</v>
      </c>
      <c r="D28" s="252" t="s">
        <v>83</v>
      </c>
    </row>
    <row r="29" spans="1:4" outlineLevel="3" x14ac:dyDescent="0.25">
      <c r="A29" s="76" t="s">
        <v>232</v>
      </c>
      <c r="B29" s="59" t="s">
        <v>7</v>
      </c>
      <c r="C29" s="120">
        <f>Базовый!C17/17</f>
        <v>0.58823529411764708</v>
      </c>
      <c r="D29" s="253"/>
    </row>
    <row r="30" spans="1:4" ht="12.75" customHeight="1" outlineLevel="1" x14ac:dyDescent="0.25">
      <c r="A30" s="257" t="s">
        <v>37</v>
      </c>
      <c r="B30" s="258"/>
      <c r="C30" s="258"/>
      <c r="D30" s="259"/>
    </row>
    <row r="31" spans="1:4" s="29" customFormat="1" ht="14.4" customHeight="1" outlineLevel="2" x14ac:dyDescent="0.25">
      <c r="A31" s="18" t="s">
        <v>151</v>
      </c>
      <c r="B31" s="95" t="s">
        <v>1</v>
      </c>
      <c r="C31" s="28" t="s">
        <v>1</v>
      </c>
      <c r="D31" s="252" t="s">
        <v>83</v>
      </c>
    </row>
    <row r="32" spans="1:4" s="29" customFormat="1" ht="12.75" customHeight="1" outlineLevel="3" x14ac:dyDescent="0.25">
      <c r="A32" s="76" t="s">
        <v>150</v>
      </c>
      <c r="B32" s="97" t="s">
        <v>108</v>
      </c>
      <c r="C32" s="121">
        <f>Базовый!C20/17</f>
        <v>0.70588235294117652</v>
      </c>
      <c r="D32" s="253"/>
    </row>
    <row r="33" spans="1:4" ht="12.75" customHeight="1" outlineLevel="2" x14ac:dyDescent="0.25">
      <c r="A33" s="18" t="s">
        <v>149</v>
      </c>
      <c r="B33" s="95" t="s">
        <v>1</v>
      </c>
      <c r="C33" s="19" t="s">
        <v>1</v>
      </c>
      <c r="D33" s="253"/>
    </row>
    <row r="34" spans="1:4" ht="12.75" customHeight="1" outlineLevel="3" x14ac:dyDescent="0.25">
      <c r="A34" s="76" t="s">
        <v>145</v>
      </c>
      <c r="B34" s="97" t="s">
        <v>146</v>
      </c>
      <c r="C34" s="121">
        <f>Базовый!C22/17</f>
        <v>5.8823529411764705E-2</v>
      </c>
      <c r="D34" s="253"/>
    </row>
    <row r="35" spans="1:4" ht="28.2" customHeight="1" outlineLevel="3" x14ac:dyDescent="0.25">
      <c r="A35" s="76" t="s">
        <v>147</v>
      </c>
      <c r="B35" s="97" t="s">
        <v>148</v>
      </c>
      <c r="C35" s="121">
        <f>Базовый!C23/17</f>
        <v>5.8823529411764705E-2</v>
      </c>
      <c r="D35" s="253"/>
    </row>
    <row r="36" spans="1:4" ht="12.75" customHeight="1" outlineLevel="2" x14ac:dyDescent="0.25">
      <c r="A36" s="68" t="s">
        <v>326</v>
      </c>
      <c r="B36" s="95" t="s">
        <v>1</v>
      </c>
      <c r="C36" s="19" t="s">
        <v>1</v>
      </c>
      <c r="D36" s="253"/>
    </row>
    <row r="37" spans="1:4" ht="26.4" outlineLevel="3" x14ac:dyDescent="0.25">
      <c r="A37" s="76" t="s">
        <v>136</v>
      </c>
      <c r="B37" s="97" t="s">
        <v>6</v>
      </c>
      <c r="C37" s="121">
        <f>Базовый!C25/17</f>
        <v>5.8823529411764705E-2</v>
      </c>
      <c r="D37" s="253"/>
    </row>
    <row r="38" spans="1:4" s="29" customFormat="1" ht="26.4" outlineLevel="3" x14ac:dyDescent="0.25">
      <c r="A38" s="76" t="s">
        <v>137</v>
      </c>
      <c r="B38" s="97" t="s">
        <v>6</v>
      </c>
      <c r="C38" s="121">
        <f>Базовый!C26/17</f>
        <v>5.8823529411764705E-2</v>
      </c>
      <c r="D38" s="253"/>
    </row>
    <row r="39" spans="1:4" ht="29.4" customHeight="1" outlineLevel="3" x14ac:dyDescent="0.25">
      <c r="A39" s="76" t="s">
        <v>138</v>
      </c>
      <c r="B39" s="97" t="s">
        <v>6</v>
      </c>
      <c r="C39" s="121">
        <f>Базовый!C27/17</f>
        <v>0.11764705882352941</v>
      </c>
      <c r="D39" s="253"/>
    </row>
    <row r="40" spans="1:4" s="29" customFormat="1" ht="43.2" customHeight="1" outlineLevel="3" x14ac:dyDescent="0.25">
      <c r="A40" s="76" t="s">
        <v>139</v>
      </c>
      <c r="B40" s="97" t="s">
        <v>6</v>
      </c>
      <c r="C40" s="121">
        <f>Базовый!C28/17</f>
        <v>0.11764705882352941</v>
      </c>
      <c r="D40" s="253"/>
    </row>
    <row r="41" spans="1:4" s="60" customFormat="1" ht="39.6" outlineLevel="3" x14ac:dyDescent="0.25">
      <c r="A41" s="76" t="s">
        <v>140</v>
      </c>
      <c r="B41" s="97" t="s">
        <v>6</v>
      </c>
      <c r="C41" s="121">
        <f>Базовый!C29/17</f>
        <v>5.8823529411764705E-2</v>
      </c>
      <c r="D41" s="253"/>
    </row>
    <row r="42" spans="1:4" s="60" customFormat="1" ht="12.75" customHeight="1" outlineLevel="3" x14ac:dyDescent="0.25">
      <c r="A42" s="76" t="s">
        <v>141</v>
      </c>
      <c r="B42" s="97" t="s">
        <v>6</v>
      </c>
      <c r="C42" s="121">
        <f>Базовый!C30/17</f>
        <v>5.8823529411764705E-2</v>
      </c>
      <c r="D42" s="253"/>
    </row>
    <row r="43" spans="1:4" s="60" customFormat="1" ht="12.75" customHeight="1" outlineLevel="3" x14ac:dyDescent="0.25">
      <c r="A43" s="86" t="s">
        <v>142</v>
      </c>
      <c r="B43" s="102"/>
      <c r="C43" s="121">
        <f>Базовый!C31/17</f>
        <v>5.8823529411764705E-2</v>
      </c>
      <c r="D43" s="253"/>
    </row>
    <row r="44" spans="1:4" s="60" customFormat="1" ht="12.75" customHeight="1" outlineLevel="3" x14ac:dyDescent="0.25">
      <c r="A44" s="16" t="s">
        <v>144</v>
      </c>
      <c r="B44" s="102" t="s">
        <v>143</v>
      </c>
      <c r="C44" s="121">
        <f>Базовый!C32/17</f>
        <v>1.1764705882352942</v>
      </c>
      <c r="D44" s="253"/>
    </row>
    <row r="45" spans="1:4" s="60" customFormat="1" ht="12.75" customHeight="1" outlineLevel="2" x14ac:dyDescent="0.25">
      <c r="A45" s="77" t="s">
        <v>248</v>
      </c>
      <c r="B45" s="95" t="s">
        <v>1</v>
      </c>
      <c r="C45" s="19" t="s">
        <v>1</v>
      </c>
      <c r="D45" s="253"/>
    </row>
    <row r="46" spans="1:4" s="60" customFormat="1" ht="12.75" customHeight="1" outlineLevel="3" x14ac:dyDescent="0.25">
      <c r="A46" s="76" t="s">
        <v>246</v>
      </c>
      <c r="B46" s="97" t="s">
        <v>247</v>
      </c>
      <c r="C46" s="122">
        <f>Базовый!C34/17</f>
        <v>0.88235294117647056</v>
      </c>
      <c r="D46" s="253"/>
    </row>
    <row r="47" spans="1:4" s="60" customFormat="1" ht="12.75" customHeight="1" outlineLevel="2" x14ac:dyDescent="0.25">
      <c r="A47" s="81" t="s">
        <v>19</v>
      </c>
      <c r="B47" s="95" t="s">
        <v>1</v>
      </c>
      <c r="C47" s="95" t="s">
        <v>1</v>
      </c>
      <c r="D47" s="174"/>
    </row>
    <row r="48" spans="1:4" s="60" customFormat="1" ht="12.75" customHeight="1" outlineLevel="3" x14ac:dyDescent="0.25">
      <c r="A48" s="76" t="s">
        <v>233</v>
      </c>
      <c r="B48" s="97" t="s">
        <v>234</v>
      </c>
      <c r="C48" s="122">
        <f>Базовый!C36/17</f>
        <v>5.8823529411764705E-2</v>
      </c>
      <c r="D48" s="174"/>
    </row>
    <row r="49" spans="1:4" s="60" customFormat="1" ht="12.75" customHeight="1" outlineLevel="3" x14ac:dyDescent="0.25">
      <c r="A49" s="76" t="s">
        <v>235</v>
      </c>
      <c r="B49" s="97" t="s">
        <v>234</v>
      </c>
      <c r="C49" s="122">
        <f>Базовый!C37/17</f>
        <v>5.8823529411764705E-2</v>
      </c>
      <c r="D49" s="174"/>
    </row>
    <row r="50" spans="1:4" s="60" customFormat="1" ht="12.75" customHeight="1" outlineLevel="3" x14ac:dyDescent="0.25">
      <c r="A50" s="76" t="s">
        <v>236</v>
      </c>
      <c r="B50" s="97" t="s">
        <v>234</v>
      </c>
      <c r="C50" s="122">
        <f>Базовый!C38/17</f>
        <v>5.8823529411764705E-2</v>
      </c>
      <c r="D50" s="174"/>
    </row>
    <row r="51" spans="1:4" s="60" customFormat="1" ht="12.75" customHeight="1" outlineLevel="3" x14ac:dyDescent="0.25">
      <c r="A51" s="76" t="s">
        <v>237</v>
      </c>
      <c r="B51" s="97" t="s">
        <v>234</v>
      </c>
      <c r="C51" s="122">
        <f>Базовый!C39/17</f>
        <v>5.8823529411764705E-2</v>
      </c>
      <c r="D51" s="174"/>
    </row>
    <row r="52" spans="1:4" s="60" customFormat="1" ht="12.75" customHeight="1" outlineLevel="3" x14ac:dyDescent="0.25">
      <c r="A52" s="76" t="s">
        <v>238</v>
      </c>
      <c r="B52" s="97" t="s">
        <v>234</v>
      </c>
      <c r="C52" s="122">
        <f>Базовый!C40/17</f>
        <v>5.8823529411764705E-2</v>
      </c>
      <c r="D52" s="174"/>
    </row>
    <row r="53" spans="1:4" s="60" customFormat="1" ht="12.75" customHeight="1" outlineLevel="3" x14ac:dyDescent="0.25">
      <c r="A53" s="76" t="s">
        <v>239</v>
      </c>
      <c r="B53" s="97" t="s">
        <v>234</v>
      </c>
      <c r="C53" s="122">
        <f>Базовый!C41/17</f>
        <v>5.8823529411764705E-2</v>
      </c>
      <c r="D53" s="174"/>
    </row>
    <row r="54" spans="1:4" s="60" customFormat="1" ht="12.75" customHeight="1" outlineLevel="3" x14ac:dyDescent="0.25">
      <c r="A54" s="76" t="s">
        <v>240</v>
      </c>
      <c r="B54" s="97" t="s">
        <v>234</v>
      </c>
      <c r="C54" s="122">
        <f>Базовый!C42/17</f>
        <v>5.8823529411764705E-2</v>
      </c>
      <c r="D54" s="174"/>
    </row>
    <row r="55" spans="1:4" s="60" customFormat="1" ht="12.75" customHeight="1" outlineLevel="3" x14ac:dyDescent="0.25">
      <c r="A55" s="76" t="s">
        <v>241</v>
      </c>
      <c r="B55" s="97" t="s">
        <v>234</v>
      </c>
      <c r="C55" s="122">
        <f>Базовый!C43/17</f>
        <v>5.8823529411764705E-2</v>
      </c>
      <c r="D55" s="174"/>
    </row>
    <row r="56" spans="1:4" s="60" customFormat="1" ht="12.75" customHeight="1" outlineLevel="3" x14ac:dyDescent="0.25">
      <c r="A56" s="76" t="s">
        <v>242</v>
      </c>
      <c r="B56" s="97" t="s">
        <v>234</v>
      </c>
      <c r="C56" s="122">
        <f>Базовый!C44/17</f>
        <v>5.8823529411764705E-2</v>
      </c>
      <c r="D56" s="174"/>
    </row>
    <row r="57" spans="1:4" s="60" customFormat="1" ht="12.75" customHeight="1" outlineLevel="3" x14ac:dyDescent="0.25">
      <c r="A57" s="76" t="s">
        <v>243</v>
      </c>
      <c r="B57" s="97" t="s">
        <v>234</v>
      </c>
      <c r="C57" s="122">
        <f>Базовый!C45/17</f>
        <v>5.8823529411764705E-2</v>
      </c>
      <c r="D57" s="174"/>
    </row>
    <row r="58" spans="1:4" s="60" customFormat="1" ht="12.75" customHeight="1" outlineLevel="3" x14ac:dyDescent="0.25">
      <c r="A58" s="76" t="s">
        <v>244</v>
      </c>
      <c r="B58" s="97" t="s">
        <v>234</v>
      </c>
      <c r="C58" s="122">
        <f>Базовый!C46/17</f>
        <v>5.8823529411764705E-2</v>
      </c>
      <c r="D58" s="174"/>
    </row>
    <row r="59" spans="1:4" s="60" customFormat="1" ht="12.75" customHeight="1" outlineLevel="3" x14ac:dyDescent="0.25">
      <c r="A59" s="76" t="s">
        <v>245</v>
      </c>
      <c r="B59" s="97" t="s">
        <v>234</v>
      </c>
      <c r="C59" s="122">
        <f>Базовый!C47/17</f>
        <v>5.8823529411764705E-2</v>
      </c>
      <c r="D59" s="174"/>
    </row>
    <row r="60" spans="1:4" ht="12.75" customHeight="1" x14ac:dyDescent="0.25">
      <c r="A60" s="247" t="s">
        <v>38</v>
      </c>
      <c r="B60" s="248"/>
      <c r="C60" s="248"/>
      <c r="D60" s="249"/>
    </row>
    <row r="61" spans="1:4" outlineLevel="1" x14ac:dyDescent="0.25">
      <c r="A61" s="247" t="s">
        <v>39</v>
      </c>
      <c r="B61" s="248"/>
      <c r="C61" s="248"/>
      <c r="D61" s="249"/>
    </row>
    <row r="62" spans="1:4" ht="13.2" customHeight="1" outlineLevel="2" x14ac:dyDescent="0.25">
      <c r="A62" s="58" t="s">
        <v>119</v>
      </c>
      <c r="B62" s="59" t="s">
        <v>18</v>
      </c>
      <c r="C62" s="123">
        <f>Базовый!C50/17</f>
        <v>23.090588235294121</v>
      </c>
      <c r="D62" s="252" t="s">
        <v>83</v>
      </c>
    </row>
    <row r="63" spans="1:4" outlineLevel="2" x14ac:dyDescent="0.25">
      <c r="A63" s="58" t="s">
        <v>124</v>
      </c>
      <c r="B63" s="59" t="s">
        <v>17</v>
      </c>
      <c r="C63" s="123">
        <f>Базовый!C51/17</f>
        <v>5.4117647058823533</v>
      </c>
      <c r="D63" s="253"/>
    </row>
    <row r="64" spans="1:4" outlineLevel="2" x14ac:dyDescent="0.25">
      <c r="A64" s="16" t="s">
        <v>153</v>
      </c>
      <c r="B64" s="59" t="s">
        <v>17</v>
      </c>
      <c r="C64" s="123">
        <f>Базовый!C52/17</f>
        <v>5.8058823529411763</v>
      </c>
      <c r="D64" s="253"/>
    </row>
    <row r="65" spans="1:4" outlineLevel="2" x14ac:dyDescent="0.25">
      <c r="A65" s="16" t="s">
        <v>152</v>
      </c>
      <c r="B65" s="59" t="s">
        <v>17</v>
      </c>
      <c r="C65" s="123">
        <f>Базовый!C53/17</f>
        <v>9.1764705882352935</v>
      </c>
      <c r="D65" s="253"/>
    </row>
    <row r="66" spans="1:4" outlineLevel="2" x14ac:dyDescent="0.25">
      <c r="A66" s="58" t="s">
        <v>126</v>
      </c>
      <c r="B66" s="59" t="s">
        <v>17</v>
      </c>
      <c r="C66" s="123">
        <f>Базовый!C54/17</f>
        <v>0.88</v>
      </c>
      <c r="D66" s="253"/>
    </row>
    <row r="67" spans="1:4" outlineLevel="2" x14ac:dyDescent="0.25">
      <c r="A67" s="58" t="s">
        <v>121</v>
      </c>
      <c r="B67" s="59" t="s">
        <v>123</v>
      </c>
      <c r="C67" s="123">
        <f>Базовый!C55/17</f>
        <v>3391.8823529411766</v>
      </c>
      <c r="D67" s="254"/>
    </row>
    <row r="68" spans="1:4" ht="12.75" customHeight="1" outlineLevel="1" x14ac:dyDescent="0.25">
      <c r="A68" s="247" t="s">
        <v>40</v>
      </c>
      <c r="B68" s="248"/>
      <c r="C68" s="248"/>
      <c r="D68" s="249"/>
    </row>
    <row r="69" spans="1:4" ht="13.5" customHeight="1" outlineLevel="2" x14ac:dyDescent="0.25">
      <c r="A69" s="68" t="s">
        <v>215</v>
      </c>
      <c r="B69" s="95" t="s">
        <v>1</v>
      </c>
      <c r="C69" s="95" t="s">
        <v>1</v>
      </c>
      <c r="D69" s="251" t="s">
        <v>83</v>
      </c>
    </row>
    <row r="70" spans="1:4" ht="28.95" customHeight="1" outlineLevel="3" x14ac:dyDescent="0.25">
      <c r="A70" s="76" t="s">
        <v>214</v>
      </c>
      <c r="B70" s="97" t="s">
        <v>108</v>
      </c>
      <c r="C70" s="123">
        <f>Базовый!C58/17</f>
        <v>0.70588235294117652</v>
      </c>
      <c r="D70" s="250"/>
    </row>
    <row r="71" spans="1:4" ht="15.6" customHeight="1" outlineLevel="2" x14ac:dyDescent="0.25">
      <c r="A71" s="18" t="s">
        <v>122</v>
      </c>
      <c r="B71" s="95" t="s">
        <v>1</v>
      </c>
      <c r="C71" s="95" t="s">
        <v>1</v>
      </c>
      <c r="D71" s="250"/>
    </row>
    <row r="72" spans="1:4" ht="15.6" customHeight="1" outlineLevel="3" x14ac:dyDescent="0.25">
      <c r="A72" s="16" t="s">
        <v>122</v>
      </c>
      <c r="B72" s="102" t="s">
        <v>17</v>
      </c>
      <c r="C72" s="123">
        <f>Базовый!C60/17</f>
        <v>4.4117647058823532E-2</v>
      </c>
      <c r="D72" s="250"/>
    </row>
    <row r="73" spans="1:4" ht="24" customHeight="1" outlineLevel="2" x14ac:dyDescent="0.25">
      <c r="A73" s="78" t="s">
        <v>116</v>
      </c>
      <c r="B73" s="95" t="s">
        <v>1</v>
      </c>
      <c r="C73" s="95" t="s">
        <v>1</v>
      </c>
      <c r="D73" s="250"/>
    </row>
    <row r="74" spans="1:4" ht="16.2" customHeight="1" outlineLevel="3" x14ac:dyDescent="0.25">
      <c r="A74" s="76" t="s">
        <v>16</v>
      </c>
      <c r="B74" s="64" t="s">
        <v>279</v>
      </c>
      <c r="C74" s="123">
        <f>Базовый!C62/17</f>
        <v>96.929411764705875</v>
      </c>
      <c r="D74" s="250"/>
    </row>
    <row r="75" spans="1:4" ht="28.95" customHeight="1" outlineLevel="2" x14ac:dyDescent="0.25">
      <c r="A75" s="68" t="s">
        <v>231</v>
      </c>
      <c r="B75" s="95" t="s">
        <v>1</v>
      </c>
      <c r="C75" s="95" t="s">
        <v>1</v>
      </c>
      <c r="D75" s="250"/>
    </row>
    <row r="76" spans="1:4" ht="15" customHeight="1" outlineLevel="3" x14ac:dyDescent="0.25">
      <c r="A76" s="173" t="s">
        <v>290</v>
      </c>
      <c r="B76" s="97" t="s">
        <v>7</v>
      </c>
      <c r="C76" s="123">
        <f>Базовый!C64/17</f>
        <v>0.11764705882352941</v>
      </c>
      <c r="D76" s="250"/>
    </row>
    <row r="77" spans="1:4" ht="15" customHeight="1" outlineLevel="3" x14ac:dyDescent="0.25">
      <c r="A77" s="173" t="s">
        <v>291</v>
      </c>
      <c r="B77" s="97" t="s">
        <v>7</v>
      </c>
      <c r="C77" s="123">
        <f>Базовый!C65/17</f>
        <v>0.11764705882352941</v>
      </c>
      <c r="D77" s="250"/>
    </row>
    <row r="78" spans="1:4" ht="15.6" customHeight="1" outlineLevel="2" x14ac:dyDescent="0.25">
      <c r="A78" s="68" t="s">
        <v>275</v>
      </c>
      <c r="B78" s="95" t="s">
        <v>1</v>
      </c>
      <c r="C78" s="95" t="s">
        <v>1</v>
      </c>
      <c r="D78" s="250"/>
    </row>
    <row r="79" spans="1:4" ht="17.399999999999999" customHeight="1" outlineLevel="3" x14ac:dyDescent="0.25">
      <c r="A79" s="79" t="s">
        <v>275</v>
      </c>
      <c r="B79" s="103" t="s">
        <v>115</v>
      </c>
      <c r="C79" s="123">
        <f>Базовый!C67/17</f>
        <v>0.35294117647058826</v>
      </c>
      <c r="D79" s="255"/>
    </row>
    <row r="80" spans="1:4" ht="12.75" customHeight="1" outlineLevel="1" x14ac:dyDescent="0.25">
      <c r="A80" s="247" t="s">
        <v>41</v>
      </c>
      <c r="B80" s="248"/>
      <c r="C80" s="248"/>
      <c r="D80" s="249"/>
    </row>
    <row r="81" spans="1:4" ht="28.95" customHeight="1" outlineLevel="2" x14ac:dyDescent="0.25">
      <c r="A81" s="81" t="s">
        <v>327</v>
      </c>
      <c r="B81" s="95" t="s">
        <v>1</v>
      </c>
      <c r="C81" s="95" t="s">
        <v>1</v>
      </c>
      <c r="D81" s="52" t="s">
        <v>83</v>
      </c>
    </row>
    <row r="82" spans="1:4" ht="12.75" customHeight="1" outlineLevel="3" x14ac:dyDescent="0.25">
      <c r="A82" s="211" t="s">
        <v>327</v>
      </c>
      <c r="B82" s="212" t="s">
        <v>7</v>
      </c>
      <c r="C82" s="33">
        <f>Базовый!C70/17</f>
        <v>2.0588235294117645</v>
      </c>
      <c r="D82" s="214"/>
    </row>
    <row r="83" spans="1:4" outlineLevel="1" x14ac:dyDescent="0.25">
      <c r="A83" s="247" t="s">
        <v>42</v>
      </c>
      <c r="B83" s="248"/>
      <c r="C83" s="248"/>
      <c r="D83" s="249"/>
    </row>
    <row r="84" spans="1:4" ht="12.6" customHeight="1" outlineLevel="2" x14ac:dyDescent="0.25">
      <c r="A84" s="80" t="s">
        <v>274</v>
      </c>
      <c r="B84" s="105" t="s">
        <v>108</v>
      </c>
      <c r="C84" s="123">
        <f>Базовый!C72/17</f>
        <v>0.70588235294117652</v>
      </c>
      <c r="D84" s="252" t="s">
        <v>83</v>
      </c>
    </row>
    <row r="85" spans="1:4" ht="24.6" customHeight="1" outlineLevel="2" x14ac:dyDescent="0.25">
      <c r="A85" s="76" t="s">
        <v>249</v>
      </c>
      <c r="B85" s="97" t="s">
        <v>7</v>
      </c>
      <c r="C85" s="123">
        <f>Базовый!C73/17</f>
        <v>5.882352941176471</v>
      </c>
      <c r="D85" s="254"/>
    </row>
    <row r="86" spans="1:4" outlineLevel="1" x14ac:dyDescent="0.25">
      <c r="A86" s="247" t="s">
        <v>43</v>
      </c>
      <c r="B86" s="248"/>
      <c r="C86" s="248"/>
      <c r="D86" s="249"/>
    </row>
    <row r="87" spans="1:4" ht="12.75" customHeight="1" outlineLevel="2" x14ac:dyDescent="0.25">
      <c r="A87" s="26"/>
      <c r="B87" s="26"/>
      <c r="C87" s="26"/>
      <c r="D87" s="26"/>
    </row>
    <row r="88" spans="1:4" ht="12.75" customHeight="1" outlineLevel="1" x14ac:dyDescent="0.25">
      <c r="A88" s="247" t="s">
        <v>44</v>
      </c>
      <c r="B88" s="248"/>
      <c r="C88" s="248"/>
      <c r="D88" s="249"/>
    </row>
    <row r="89" spans="1:4" ht="13.5" customHeight="1" outlineLevel="2" x14ac:dyDescent="0.25">
      <c r="A89" s="69" t="s">
        <v>266</v>
      </c>
      <c r="B89" s="105" t="s">
        <v>127</v>
      </c>
      <c r="C89" s="124">
        <f>Базовый!C77/17</f>
        <v>5.8823529411764705E-2</v>
      </c>
      <c r="D89" s="251" t="s">
        <v>83</v>
      </c>
    </row>
    <row r="90" spans="1:4" ht="13.5" customHeight="1" outlineLevel="2" x14ac:dyDescent="0.25">
      <c r="A90" s="69" t="s">
        <v>267</v>
      </c>
      <c r="B90" s="105" t="s">
        <v>127</v>
      </c>
      <c r="C90" s="124">
        <f>Базовый!C78/17</f>
        <v>5.8823529411764705E-2</v>
      </c>
      <c r="D90" s="250"/>
    </row>
    <row r="91" spans="1:4" ht="13.5" customHeight="1" outlineLevel="2" x14ac:dyDescent="0.25">
      <c r="A91" s="69" t="s">
        <v>268</v>
      </c>
      <c r="B91" s="105" t="s">
        <v>127</v>
      </c>
      <c r="C91" s="124">
        <f>Базовый!C79/17</f>
        <v>5.8823529411764705E-2</v>
      </c>
      <c r="D91" s="250"/>
    </row>
    <row r="92" spans="1:4" ht="13.5" customHeight="1" outlineLevel="2" x14ac:dyDescent="0.25">
      <c r="A92" s="69" t="s">
        <v>273</v>
      </c>
      <c r="B92" s="105" t="s">
        <v>127</v>
      </c>
      <c r="C92" s="124">
        <f>Базовый!C80/17</f>
        <v>5.8823529411764705E-2</v>
      </c>
      <c r="D92" s="250"/>
    </row>
    <row r="93" spans="1:4" ht="13.5" customHeight="1" outlineLevel="2" x14ac:dyDescent="0.25">
      <c r="A93" s="69" t="s">
        <v>269</v>
      </c>
      <c r="B93" s="105" t="s">
        <v>127</v>
      </c>
      <c r="C93" s="124">
        <f>Базовый!C81/17</f>
        <v>2.9411764705882353E-2</v>
      </c>
      <c r="D93" s="250"/>
    </row>
    <row r="94" spans="1:4" ht="13.5" customHeight="1" outlineLevel="2" x14ac:dyDescent="0.25">
      <c r="A94" s="69" t="s">
        <v>270</v>
      </c>
      <c r="B94" s="105" t="s">
        <v>127</v>
      </c>
      <c r="C94" s="124">
        <f>Базовый!C82/17</f>
        <v>5.8823529411764705E-2</v>
      </c>
      <c r="D94" s="250"/>
    </row>
    <row r="95" spans="1:4" ht="13.5" customHeight="1" outlineLevel="2" x14ac:dyDescent="0.25">
      <c r="A95" s="69" t="s">
        <v>270</v>
      </c>
      <c r="B95" s="105" t="s">
        <v>127</v>
      </c>
      <c r="C95" s="124">
        <f>Базовый!C83/17</f>
        <v>2.9411764705882353E-2</v>
      </c>
      <c r="D95" s="250"/>
    </row>
    <row r="96" spans="1:4" ht="13.5" customHeight="1" outlineLevel="2" x14ac:dyDescent="0.25">
      <c r="A96" s="69" t="s">
        <v>271</v>
      </c>
      <c r="B96" s="105" t="s">
        <v>127</v>
      </c>
      <c r="C96" s="124">
        <f>Базовый!C84/17</f>
        <v>5.8823529411764705E-2</v>
      </c>
      <c r="D96" s="250"/>
    </row>
    <row r="97" spans="1:4" ht="13.5" customHeight="1" outlineLevel="2" x14ac:dyDescent="0.25">
      <c r="A97" s="69" t="s">
        <v>271</v>
      </c>
      <c r="B97" s="105" t="s">
        <v>127</v>
      </c>
      <c r="C97" s="124">
        <f>Базовый!C85/17</f>
        <v>2.9411764705882353E-2</v>
      </c>
      <c r="D97" s="250"/>
    </row>
    <row r="98" spans="1:4" ht="13.5" customHeight="1" outlineLevel="2" x14ac:dyDescent="0.25">
      <c r="A98" s="69" t="s">
        <v>272</v>
      </c>
      <c r="B98" s="105" t="s">
        <v>127</v>
      </c>
      <c r="C98" s="124">
        <f>Базовый!C86/17</f>
        <v>2.9411764705882353E-2</v>
      </c>
      <c r="D98" s="250"/>
    </row>
    <row r="99" spans="1:4" ht="12.75" customHeight="1" outlineLevel="1" x14ac:dyDescent="0.25">
      <c r="A99" s="247" t="s">
        <v>45</v>
      </c>
      <c r="B99" s="248"/>
      <c r="C99" s="248"/>
      <c r="D99" s="249"/>
    </row>
    <row r="100" spans="1:4" outlineLevel="2" x14ac:dyDescent="0.25">
      <c r="A100" s="68" t="s">
        <v>229</v>
      </c>
      <c r="B100" s="95" t="s">
        <v>1</v>
      </c>
      <c r="C100" s="95" t="s">
        <v>1</v>
      </c>
      <c r="D100" s="250" t="s">
        <v>83</v>
      </c>
    </row>
    <row r="101" spans="1:4" outlineLevel="3" x14ac:dyDescent="0.25">
      <c r="A101" s="76" t="s">
        <v>230</v>
      </c>
      <c r="B101" s="97" t="s">
        <v>7</v>
      </c>
      <c r="C101" s="120">
        <f>Базовый!C89/17</f>
        <v>1.411764705882353</v>
      </c>
      <c r="D101" s="250"/>
    </row>
    <row r="102" spans="1:4" ht="26.4" outlineLevel="2" x14ac:dyDescent="0.25">
      <c r="A102" s="68" t="s">
        <v>219</v>
      </c>
      <c r="B102" s="95" t="s">
        <v>1</v>
      </c>
      <c r="C102" s="95" t="s">
        <v>1</v>
      </c>
      <c r="D102" s="250"/>
    </row>
    <row r="103" spans="1:4" outlineLevel="3" x14ac:dyDescent="0.25">
      <c r="A103" s="82" t="s">
        <v>220</v>
      </c>
      <c r="B103" s="97" t="s">
        <v>7</v>
      </c>
      <c r="C103" s="120">
        <f>Базовый!C91/17</f>
        <v>0</v>
      </c>
      <c r="D103" s="250"/>
    </row>
    <row r="104" spans="1:4" outlineLevel="3" x14ac:dyDescent="0.25">
      <c r="A104" s="82" t="s">
        <v>221</v>
      </c>
      <c r="B104" s="97" t="s">
        <v>7</v>
      </c>
      <c r="C104" s="120">
        <f>Базовый!C92/17</f>
        <v>0</v>
      </c>
      <c r="D104" s="250"/>
    </row>
    <row r="105" spans="1:4" outlineLevel="3" x14ac:dyDescent="0.25">
      <c r="A105" s="82" t="s">
        <v>222</v>
      </c>
      <c r="B105" s="97" t="s">
        <v>7</v>
      </c>
      <c r="C105" s="120">
        <f>Базовый!C93/17</f>
        <v>0</v>
      </c>
      <c r="D105" s="250"/>
    </row>
    <row r="106" spans="1:4" outlineLevel="3" x14ac:dyDescent="0.25">
      <c r="A106" s="82" t="s">
        <v>223</v>
      </c>
      <c r="B106" s="97" t="s">
        <v>7</v>
      </c>
      <c r="C106" s="120">
        <f>Базовый!C94/17</f>
        <v>0.35294117647058826</v>
      </c>
      <c r="D106" s="250"/>
    </row>
    <row r="107" spans="1:4" ht="26.4" outlineLevel="3" x14ac:dyDescent="0.25">
      <c r="A107" s="82" t="s">
        <v>224</v>
      </c>
      <c r="B107" s="97" t="s">
        <v>7</v>
      </c>
      <c r="C107" s="120">
        <f>Базовый!C95/17</f>
        <v>0.35294117647058826</v>
      </c>
      <c r="D107" s="250"/>
    </row>
    <row r="108" spans="1:4" outlineLevel="3" x14ac:dyDescent="0.25">
      <c r="A108" s="82" t="s">
        <v>225</v>
      </c>
      <c r="B108" s="97" t="s">
        <v>7</v>
      </c>
      <c r="C108" s="120">
        <f>Базовый!C96/17</f>
        <v>0.70588235294117652</v>
      </c>
      <c r="D108" s="250"/>
    </row>
    <row r="109" spans="1:4" ht="26.4" outlineLevel="2" x14ac:dyDescent="0.25">
      <c r="A109" s="83" t="s">
        <v>228</v>
      </c>
      <c r="B109" s="95" t="s">
        <v>1</v>
      </c>
      <c r="C109" s="95" t="s">
        <v>1</v>
      </c>
      <c r="D109" s="250"/>
    </row>
    <row r="110" spans="1:4" ht="26.4" outlineLevel="3" x14ac:dyDescent="0.25">
      <c r="A110" s="82" t="s">
        <v>226</v>
      </c>
      <c r="B110" s="97" t="s">
        <v>227</v>
      </c>
      <c r="C110" s="120">
        <f>Базовый!C98/17</f>
        <v>85.234117647058824</v>
      </c>
      <c r="D110" s="250"/>
    </row>
    <row r="111" spans="1:4" outlineLevel="2" x14ac:dyDescent="0.25">
      <c r="A111" s="83" t="s">
        <v>328</v>
      </c>
      <c r="B111" s="95" t="s">
        <v>1</v>
      </c>
      <c r="C111" s="95" t="s">
        <v>1</v>
      </c>
      <c r="D111" s="250"/>
    </row>
    <row r="112" spans="1:4" outlineLevel="3" x14ac:dyDescent="0.25">
      <c r="A112" s="173" t="s">
        <v>328</v>
      </c>
      <c r="B112" s="64" t="s">
        <v>329</v>
      </c>
      <c r="C112" s="120">
        <f>Базовый!C100/17</f>
        <v>0.17647058823529413</v>
      </c>
      <c r="D112" s="250"/>
    </row>
    <row r="113" spans="1:4" outlineLevel="2" x14ac:dyDescent="0.25">
      <c r="A113" s="68" t="s">
        <v>216</v>
      </c>
      <c r="B113" s="95" t="s">
        <v>1</v>
      </c>
      <c r="C113" s="95" t="s">
        <v>1</v>
      </c>
      <c r="D113" s="250"/>
    </row>
    <row r="114" spans="1:4" s="29" customFormat="1" ht="14.4" customHeight="1" outlineLevel="3" x14ac:dyDescent="0.25">
      <c r="A114" s="84" t="s">
        <v>217</v>
      </c>
      <c r="B114" s="108" t="s">
        <v>7</v>
      </c>
      <c r="C114" s="120">
        <f>Базовый!C102/17</f>
        <v>5.8823529411764705E-2</v>
      </c>
      <c r="D114" s="250"/>
    </row>
    <row r="115" spans="1:4" ht="14.4" customHeight="1" outlineLevel="3" x14ac:dyDescent="0.25">
      <c r="A115" s="84" t="s">
        <v>218</v>
      </c>
      <c r="B115" s="108" t="s">
        <v>7</v>
      </c>
      <c r="C115" s="120">
        <f>Базовый!C103/17</f>
        <v>5.8823529411764705E-2</v>
      </c>
      <c r="D115" s="250"/>
    </row>
    <row r="116" spans="1:4" ht="40.200000000000003" customHeight="1" outlineLevel="2" x14ac:dyDescent="0.25">
      <c r="A116" s="18" t="s">
        <v>154</v>
      </c>
      <c r="B116" s="95" t="s">
        <v>1</v>
      </c>
      <c r="C116" s="95" t="s">
        <v>1</v>
      </c>
      <c r="D116" s="250"/>
    </row>
    <row r="117" spans="1:4" ht="14.4" customHeight="1" outlineLevel="3" x14ac:dyDescent="0.25">
      <c r="A117" s="84" t="s">
        <v>155</v>
      </c>
      <c r="B117" s="108" t="s">
        <v>7</v>
      </c>
      <c r="C117" s="120">
        <f>Базовый!C105/17</f>
        <v>0.29411764705882354</v>
      </c>
      <c r="D117" s="250"/>
    </row>
    <row r="118" spans="1:4" ht="14.4" customHeight="1" outlineLevel="3" x14ac:dyDescent="0.25">
      <c r="A118" s="84" t="s">
        <v>105</v>
      </c>
      <c r="B118" s="108" t="s">
        <v>7</v>
      </c>
      <c r="C118" s="120">
        <f>Базовый!C106/17</f>
        <v>0.35294117647058826</v>
      </c>
      <c r="D118" s="250"/>
    </row>
    <row r="119" spans="1:4" ht="14.4" customHeight="1" outlineLevel="3" x14ac:dyDescent="0.25">
      <c r="A119" s="84" t="s">
        <v>156</v>
      </c>
      <c r="B119" s="108" t="s">
        <v>7</v>
      </c>
      <c r="C119" s="120">
        <f>Базовый!C107/17</f>
        <v>0.58823529411764708</v>
      </c>
      <c r="D119" s="250"/>
    </row>
    <row r="120" spans="1:4" ht="14.4" customHeight="1" outlineLevel="3" x14ac:dyDescent="0.25">
      <c r="A120" s="84" t="s">
        <v>157</v>
      </c>
      <c r="B120" s="108" t="s">
        <v>158</v>
      </c>
      <c r="C120" s="120">
        <f>Базовый!C108/17</f>
        <v>0.58823529411764708</v>
      </c>
      <c r="D120" s="250"/>
    </row>
    <row r="121" spans="1:4" ht="14.4" customHeight="1" outlineLevel="3" x14ac:dyDescent="0.25">
      <c r="A121" s="84" t="s">
        <v>159</v>
      </c>
      <c r="B121" s="108" t="s">
        <v>7</v>
      </c>
      <c r="C121" s="120">
        <f>Базовый!C109/17</f>
        <v>0.35294117647058826</v>
      </c>
      <c r="D121" s="250"/>
    </row>
    <row r="122" spans="1:4" ht="14.4" customHeight="1" outlineLevel="3" x14ac:dyDescent="0.25">
      <c r="A122" s="84" t="s">
        <v>160</v>
      </c>
      <c r="B122" s="108" t="s">
        <v>7</v>
      </c>
      <c r="C122" s="120">
        <f>Базовый!C110/17</f>
        <v>4.2352941176470589</v>
      </c>
      <c r="D122" s="250"/>
    </row>
    <row r="123" spans="1:4" ht="14.4" customHeight="1" outlineLevel="3" x14ac:dyDescent="0.25">
      <c r="A123" s="84" t="s">
        <v>114</v>
      </c>
      <c r="B123" s="108" t="s">
        <v>158</v>
      </c>
      <c r="C123" s="120">
        <f>Базовый!C111/17</f>
        <v>5.8823529411764705E-2</v>
      </c>
      <c r="D123" s="250"/>
    </row>
    <row r="124" spans="1:4" ht="14.4" customHeight="1" outlineLevel="3" x14ac:dyDescent="0.25">
      <c r="A124" s="84" t="s">
        <v>161</v>
      </c>
      <c r="B124" s="108" t="s">
        <v>7</v>
      </c>
      <c r="C124" s="120">
        <f>Базовый!C112/17</f>
        <v>0.11764705882352941</v>
      </c>
      <c r="D124" s="250"/>
    </row>
    <row r="125" spans="1:4" ht="14.4" customHeight="1" outlineLevel="3" x14ac:dyDescent="0.25">
      <c r="A125" s="84" t="s">
        <v>162</v>
      </c>
      <c r="B125" s="108" t="s">
        <v>163</v>
      </c>
      <c r="C125" s="120">
        <f>Базовый!C113/17</f>
        <v>0.70588235294117652</v>
      </c>
      <c r="D125" s="250"/>
    </row>
    <row r="126" spans="1:4" ht="14.4" customHeight="1" outlineLevel="3" x14ac:dyDescent="0.25">
      <c r="A126" s="84" t="s">
        <v>164</v>
      </c>
      <c r="B126" s="108" t="s">
        <v>7</v>
      </c>
      <c r="C126" s="120">
        <f>Базовый!C114/17</f>
        <v>2.9411764705882355</v>
      </c>
      <c r="D126" s="250"/>
    </row>
    <row r="127" spans="1:4" ht="14.4" customHeight="1" outlineLevel="3" x14ac:dyDescent="0.25">
      <c r="A127" s="84" t="s">
        <v>165</v>
      </c>
      <c r="B127" s="108" t="s">
        <v>7</v>
      </c>
      <c r="C127" s="120">
        <f>Базовый!C115/17</f>
        <v>0.29411764705882354</v>
      </c>
      <c r="D127" s="250"/>
    </row>
    <row r="128" spans="1:4" ht="14.4" customHeight="1" outlineLevel="3" x14ac:dyDescent="0.25">
      <c r="A128" s="84" t="s">
        <v>166</v>
      </c>
      <c r="B128" s="108" t="s">
        <v>7</v>
      </c>
      <c r="C128" s="120">
        <f>Базовый!C116/17</f>
        <v>5.8823529411764705E-2</v>
      </c>
      <c r="D128" s="250"/>
    </row>
    <row r="129" spans="1:4" ht="14.4" customHeight="1" outlineLevel="3" x14ac:dyDescent="0.25">
      <c r="A129" s="84" t="s">
        <v>167</v>
      </c>
      <c r="B129" s="108" t="s">
        <v>7</v>
      </c>
      <c r="C129" s="120">
        <f>Базовый!C117/17</f>
        <v>0.11764705882352941</v>
      </c>
      <c r="D129" s="250"/>
    </row>
    <row r="130" spans="1:4" ht="14.4" customHeight="1" outlineLevel="3" x14ac:dyDescent="0.25">
      <c r="A130" s="84" t="s">
        <v>168</v>
      </c>
      <c r="B130" s="108" t="s">
        <v>106</v>
      </c>
      <c r="C130" s="120">
        <f>Базовый!C118/17</f>
        <v>0.58823529411764708</v>
      </c>
      <c r="D130" s="250"/>
    </row>
    <row r="131" spans="1:4" s="29" customFormat="1" ht="14.4" customHeight="1" outlineLevel="3" x14ac:dyDescent="0.25">
      <c r="A131" s="84" t="s">
        <v>113</v>
      </c>
      <c r="B131" s="108" t="s">
        <v>7</v>
      </c>
      <c r="C131" s="120">
        <f>Базовый!C119/17</f>
        <v>0.29411764705882354</v>
      </c>
      <c r="D131" s="250"/>
    </row>
    <row r="132" spans="1:4" ht="14.4" customHeight="1" outlineLevel="3" x14ac:dyDescent="0.25">
      <c r="A132" s="84" t="s">
        <v>104</v>
      </c>
      <c r="B132" s="108" t="s">
        <v>7</v>
      </c>
      <c r="C132" s="120">
        <f>Базовый!C120/17</f>
        <v>0.29411764705882354</v>
      </c>
      <c r="D132" s="250"/>
    </row>
    <row r="133" spans="1:4" ht="14.4" customHeight="1" outlineLevel="3" x14ac:dyDescent="0.25">
      <c r="A133" s="84" t="s">
        <v>169</v>
      </c>
      <c r="B133" s="108" t="s">
        <v>170</v>
      </c>
      <c r="C133" s="120">
        <f>Базовый!C121/17</f>
        <v>0.58823529411764708</v>
      </c>
      <c r="D133" s="250"/>
    </row>
    <row r="134" spans="1:4" ht="14.4" customHeight="1" outlineLevel="3" x14ac:dyDescent="0.25">
      <c r="A134" s="84" t="s">
        <v>171</v>
      </c>
      <c r="B134" s="108" t="s">
        <v>170</v>
      </c>
      <c r="C134" s="120">
        <f>Базовый!C122/17</f>
        <v>1.1764705882352942</v>
      </c>
      <c r="D134" s="250"/>
    </row>
    <row r="135" spans="1:4" ht="14.4" customHeight="1" outlineLevel="3" x14ac:dyDescent="0.25">
      <c r="A135" s="84" t="s">
        <v>172</v>
      </c>
      <c r="B135" s="108" t="s">
        <v>103</v>
      </c>
      <c r="C135" s="120">
        <f>Базовый!C123/17</f>
        <v>0.29411764705882354</v>
      </c>
      <c r="D135" s="250"/>
    </row>
    <row r="136" spans="1:4" ht="14.4" customHeight="1" outlineLevel="3" x14ac:dyDescent="0.25">
      <c r="A136" s="84" t="s">
        <v>173</v>
      </c>
      <c r="B136" s="108" t="s">
        <v>163</v>
      </c>
      <c r="C136" s="120">
        <f>Базовый!C124/17</f>
        <v>0.29411764705882354</v>
      </c>
      <c r="D136" s="250"/>
    </row>
    <row r="137" spans="1:4" ht="14.4" customHeight="1" outlineLevel="3" x14ac:dyDescent="0.25">
      <c r="A137" s="84" t="s">
        <v>174</v>
      </c>
      <c r="B137" s="108" t="s">
        <v>106</v>
      </c>
      <c r="C137" s="120">
        <f>Базовый!C125/17</f>
        <v>0.11764705882352941</v>
      </c>
      <c r="D137" s="250"/>
    </row>
    <row r="138" spans="1:4" ht="14.4" customHeight="1" outlineLevel="3" x14ac:dyDescent="0.25">
      <c r="A138" s="84" t="s">
        <v>175</v>
      </c>
      <c r="B138" s="108" t="s">
        <v>176</v>
      </c>
      <c r="C138" s="120">
        <f>Базовый!C126/17</f>
        <v>0.47058823529411764</v>
      </c>
      <c r="D138" s="250"/>
    </row>
    <row r="139" spans="1:4" ht="14.4" customHeight="1" outlineLevel="2" x14ac:dyDescent="0.25">
      <c r="A139" s="18" t="s">
        <v>112</v>
      </c>
      <c r="B139" s="95" t="s">
        <v>1</v>
      </c>
      <c r="C139" s="95" t="s">
        <v>1</v>
      </c>
      <c r="D139" s="250"/>
    </row>
    <row r="140" spans="1:4" ht="25.5" customHeight="1" outlineLevel="3" x14ac:dyDescent="0.25">
      <c r="A140" s="85" t="s">
        <v>177</v>
      </c>
      <c r="B140" s="108" t="s">
        <v>7</v>
      </c>
      <c r="C140" s="120">
        <f>Базовый!C128/17</f>
        <v>0.58823529411764708</v>
      </c>
      <c r="D140" s="250"/>
    </row>
    <row r="141" spans="1:4" ht="15.6" customHeight="1" outlineLevel="3" x14ac:dyDescent="0.25">
      <c r="A141" s="84" t="s">
        <v>178</v>
      </c>
      <c r="B141" s="108" t="s">
        <v>7</v>
      </c>
      <c r="C141" s="120">
        <f>Базовый!C129/17</f>
        <v>0.58823529411764708</v>
      </c>
      <c r="D141" s="250"/>
    </row>
    <row r="142" spans="1:4" ht="15.6" customHeight="1" outlineLevel="3" x14ac:dyDescent="0.25">
      <c r="A142" s="84" t="s">
        <v>179</v>
      </c>
      <c r="B142" s="108" t="s">
        <v>176</v>
      </c>
      <c r="C142" s="120">
        <f>Базовый!C130/17</f>
        <v>2.9411764705882355</v>
      </c>
      <c r="D142" s="250"/>
    </row>
    <row r="143" spans="1:4" ht="15.6" customHeight="1" outlineLevel="3" x14ac:dyDescent="0.25">
      <c r="A143" s="84" t="s">
        <v>180</v>
      </c>
      <c r="B143" s="108" t="s">
        <v>176</v>
      </c>
      <c r="C143" s="120">
        <f>Базовый!C131/17</f>
        <v>0.23529411764705882</v>
      </c>
      <c r="D143" s="250"/>
    </row>
    <row r="144" spans="1:4" ht="15.6" customHeight="1" outlineLevel="3" x14ac:dyDescent="0.25">
      <c r="A144" s="84" t="s">
        <v>181</v>
      </c>
      <c r="B144" s="108" t="s">
        <v>176</v>
      </c>
      <c r="C144" s="120">
        <f>Базовый!C132/17</f>
        <v>0.23529411764705882</v>
      </c>
      <c r="D144" s="250"/>
    </row>
    <row r="145" spans="1:4" ht="15.6" customHeight="1" outlineLevel="3" x14ac:dyDescent="0.25">
      <c r="A145" s="84" t="s">
        <v>182</v>
      </c>
      <c r="B145" s="108" t="s">
        <v>176</v>
      </c>
      <c r="C145" s="120">
        <f>Базовый!C133/17</f>
        <v>0.23529411764705882</v>
      </c>
      <c r="D145" s="250"/>
    </row>
    <row r="146" spans="1:4" ht="16.95" customHeight="1" outlineLevel="3" x14ac:dyDescent="0.25">
      <c r="A146" s="84" t="s">
        <v>183</v>
      </c>
      <c r="B146" s="108" t="s">
        <v>176</v>
      </c>
      <c r="C146" s="120">
        <f>Базовый!C134/17</f>
        <v>0.23529411764705882</v>
      </c>
      <c r="D146" s="250"/>
    </row>
    <row r="147" spans="1:4" ht="16.95" customHeight="1" outlineLevel="3" x14ac:dyDescent="0.25">
      <c r="A147" s="84" t="s">
        <v>184</v>
      </c>
      <c r="B147" s="108" t="s">
        <v>176</v>
      </c>
      <c r="C147" s="120">
        <f>Базовый!C135/17</f>
        <v>0.23529411764705882</v>
      </c>
      <c r="D147" s="250"/>
    </row>
    <row r="148" spans="1:4" ht="16.95" customHeight="1" outlineLevel="3" collapsed="1" x14ac:dyDescent="0.25">
      <c r="A148" s="84" t="s">
        <v>185</v>
      </c>
      <c r="B148" s="108" t="s">
        <v>7</v>
      </c>
      <c r="C148" s="120">
        <f>Базовый!C136/17</f>
        <v>2.3529411764705883</v>
      </c>
      <c r="D148" s="250"/>
    </row>
    <row r="149" spans="1:4" ht="16.95" customHeight="1" outlineLevel="3" x14ac:dyDescent="0.25">
      <c r="A149" s="84" t="s">
        <v>186</v>
      </c>
      <c r="B149" s="108" t="s">
        <v>187</v>
      </c>
      <c r="C149" s="120">
        <f>Базовый!C137/17</f>
        <v>0.29411764705882354</v>
      </c>
      <c r="D149" s="250"/>
    </row>
    <row r="150" spans="1:4" ht="16.95" customHeight="1" outlineLevel="3" x14ac:dyDescent="0.25">
      <c r="A150" s="84" t="s">
        <v>188</v>
      </c>
      <c r="B150" s="108" t="s">
        <v>7</v>
      </c>
      <c r="C150" s="120">
        <f>Базовый!C138/17</f>
        <v>0.88235294117647056</v>
      </c>
      <c r="D150" s="250"/>
    </row>
    <row r="151" spans="1:4" ht="16.95" customHeight="1" outlineLevel="3" x14ac:dyDescent="0.25">
      <c r="A151" s="84" t="s">
        <v>189</v>
      </c>
      <c r="B151" s="108" t="s">
        <v>7</v>
      </c>
      <c r="C151" s="120">
        <f>Базовый!C139/17</f>
        <v>0.29411764705882354</v>
      </c>
      <c r="D151" s="250"/>
    </row>
    <row r="152" spans="1:4" ht="16.95" customHeight="1" outlineLevel="3" x14ac:dyDescent="0.25">
      <c r="A152" s="84" t="s">
        <v>190</v>
      </c>
      <c r="B152" s="108" t="s">
        <v>7</v>
      </c>
      <c r="C152" s="120">
        <f>Базовый!C140/17</f>
        <v>0.58823529411764708</v>
      </c>
      <c r="D152" s="250"/>
    </row>
    <row r="153" spans="1:4" ht="16.95" customHeight="1" outlineLevel="3" x14ac:dyDescent="0.25">
      <c r="A153" s="84" t="s">
        <v>191</v>
      </c>
      <c r="B153" s="108" t="s">
        <v>7</v>
      </c>
      <c r="C153" s="120">
        <f>Базовый!C141/17</f>
        <v>0.29411764705882354</v>
      </c>
      <c r="D153" s="250"/>
    </row>
    <row r="154" spans="1:4" ht="16.95" customHeight="1" outlineLevel="3" x14ac:dyDescent="0.25">
      <c r="A154" s="84" t="s">
        <v>192</v>
      </c>
      <c r="B154" s="108" t="s">
        <v>7</v>
      </c>
      <c r="C154" s="120">
        <f>Базовый!C142/17</f>
        <v>0.58823529411764708</v>
      </c>
      <c r="D154" s="250"/>
    </row>
    <row r="155" spans="1:4" ht="16.95" customHeight="1" outlineLevel="3" x14ac:dyDescent="0.25">
      <c r="A155" s="84" t="s">
        <v>193</v>
      </c>
      <c r="B155" s="108" t="s">
        <v>7</v>
      </c>
      <c r="C155" s="120">
        <f>Базовый!C143/17</f>
        <v>0.29411764705882354</v>
      </c>
      <c r="D155" s="250"/>
    </row>
    <row r="156" spans="1:4" ht="16.95" customHeight="1" outlineLevel="3" x14ac:dyDescent="0.25">
      <c r="A156" s="84" t="s">
        <v>194</v>
      </c>
      <c r="B156" s="108" t="s">
        <v>7</v>
      </c>
      <c r="C156" s="120">
        <f>Базовый!C144/17</f>
        <v>0.29411764705882354</v>
      </c>
      <c r="D156" s="250"/>
    </row>
    <row r="157" spans="1:4" ht="16.95" customHeight="1" outlineLevel="3" x14ac:dyDescent="0.25">
      <c r="A157" s="84" t="s">
        <v>195</v>
      </c>
      <c r="B157" s="108" t="s">
        <v>7</v>
      </c>
      <c r="C157" s="120">
        <f>Базовый!C145/17</f>
        <v>0.17647058823529413</v>
      </c>
      <c r="D157" s="250"/>
    </row>
    <row r="158" spans="1:4" ht="16.95" customHeight="1" outlineLevel="3" x14ac:dyDescent="0.25">
      <c r="A158" s="84" t="s">
        <v>196</v>
      </c>
      <c r="B158" s="108" t="s">
        <v>7</v>
      </c>
      <c r="C158" s="120">
        <f>Базовый!C146/17</f>
        <v>0.17647058823529413</v>
      </c>
      <c r="D158" s="250"/>
    </row>
    <row r="159" spans="1:4" ht="16.95" customHeight="1" outlineLevel="3" x14ac:dyDescent="0.25">
      <c r="A159" s="84" t="s">
        <v>197</v>
      </c>
      <c r="B159" s="108" t="s">
        <v>7</v>
      </c>
      <c r="C159" s="120">
        <f>Базовый!C147/17</f>
        <v>5.882352941176471</v>
      </c>
      <c r="D159" s="250"/>
    </row>
    <row r="160" spans="1:4" ht="16.95" customHeight="1" outlineLevel="3" x14ac:dyDescent="0.25">
      <c r="A160" s="84" t="s">
        <v>198</v>
      </c>
      <c r="B160" s="108" t="s">
        <v>7</v>
      </c>
      <c r="C160" s="120">
        <f>Базовый!C148/17</f>
        <v>2.9411764705882355</v>
      </c>
      <c r="D160" s="250"/>
    </row>
    <row r="161" spans="1:4" ht="16.95" customHeight="1" outlineLevel="3" x14ac:dyDescent="0.25">
      <c r="A161" s="84" t="s">
        <v>199</v>
      </c>
      <c r="B161" s="108" t="s">
        <v>7</v>
      </c>
      <c r="C161" s="120">
        <f>Базовый!C149/17</f>
        <v>0.17647058823529413</v>
      </c>
      <c r="D161" s="250"/>
    </row>
    <row r="162" spans="1:4" ht="16.95" customHeight="1" outlineLevel="3" x14ac:dyDescent="0.25">
      <c r="A162" s="84" t="s">
        <v>200</v>
      </c>
      <c r="B162" s="108" t="s">
        <v>7</v>
      </c>
      <c r="C162" s="120">
        <f>Базовый!C150/17</f>
        <v>0.29411764705882354</v>
      </c>
      <c r="D162" s="250"/>
    </row>
    <row r="163" spans="1:4" ht="16.95" customHeight="1" outlineLevel="3" x14ac:dyDescent="0.25">
      <c r="A163" s="84" t="s">
        <v>201</v>
      </c>
      <c r="B163" s="108" t="s">
        <v>7</v>
      </c>
      <c r="C163" s="120">
        <f>Базовый!C151/17</f>
        <v>0.58823529411764708</v>
      </c>
      <c r="D163" s="250"/>
    </row>
    <row r="164" spans="1:4" ht="16.95" customHeight="1" outlineLevel="3" x14ac:dyDescent="0.25">
      <c r="A164" s="84" t="s">
        <v>202</v>
      </c>
      <c r="B164" s="108" t="s">
        <v>7</v>
      </c>
      <c r="C164" s="120">
        <f>Базовый!C152/17</f>
        <v>0.58823529411764708</v>
      </c>
      <c r="D164" s="250"/>
    </row>
    <row r="165" spans="1:4" ht="16.95" customHeight="1" outlineLevel="3" x14ac:dyDescent="0.25">
      <c r="A165" s="84" t="s">
        <v>107</v>
      </c>
      <c r="B165" s="108" t="s">
        <v>7</v>
      </c>
      <c r="C165" s="120">
        <f>Базовый!C153/17</f>
        <v>0.88235294117647056</v>
      </c>
      <c r="D165" s="250"/>
    </row>
    <row r="166" spans="1:4" ht="16.95" customHeight="1" outlineLevel="3" x14ac:dyDescent="0.25">
      <c r="A166" s="84" t="s">
        <v>203</v>
      </c>
      <c r="B166" s="108" t="s">
        <v>7</v>
      </c>
      <c r="C166" s="120">
        <f>Базовый!C154/17</f>
        <v>29.411764705882351</v>
      </c>
      <c r="D166" s="250"/>
    </row>
    <row r="167" spans="1:4" ht="16.95" customHeight="1" outlineLevel="3" x14ac:dyDescent="0.25">
      <c r="A167" s="84" t="s">
        <v>204</v>
      </c>
      <c r="B167" s="108" t="s">
        <v>7</v>
      </c>
      <c r="C167" s="120">
        <f>Базовый!C155/17</f>
        <v>11.764705882352942</v>
      </c>
      <c r="D167" s="250"/>
    </row>
    <row r="168" spans="1:4" ht="16.95" customHeight="1" outlineLevel="3" x14ac:dyDescent="0.25">
      <c r="A168" s="84" t="s">
        <v>205</v>
      </c>
      <c r="B168" s="108" t="s">
        <v>7</v>
      </c>
      <c r="C168" s="120">
        <f>Базовый!C156/17</f>
        <v>0.11764705882352941</v>
      </c>
      <c r="D168" s="250"/>
    </row>
    <row r="169" spans="1:4" ht="16.95" customHeight="1" outlineLevel="3" x14ac:dyDescent="0.25">
      <c r="A169" s="84" t="s">
        <v>206</v>
      </c>
      <c r="B169" s="108" t="s">
        <v>176</v>
      </c>
      <c r="C169" s="120">
        <f>Базовый!C157/17</f>
        <v>5.8823529411764705E-2</v>
      </c>
      <c r="D169" s="250"/>
    </row>
    <row r="170" spans="1:4" ht="16.95" customHeight="1" outlineLevel="3" x14ac:dyDescent="0.25">
      <c r="A170" s="84" t="s">
        <v>207</v>
      </c>
      <c r="B170" s="108" t="s">
        <v>7</v>
      </c>
      <c r="C170" s="120">
        <f>Базовый!C158/17</f>
        <v>0.35294117647058826</v>
      </c>
      <c r="D170" s="250"/>
    </row>
    <row r="171" spans="1:4" ht="16.95" customHeight="1" outlineLevel="2" x14ac:dyDescent="0.25">
      <c r="A171" s="18" t="s">
        <v>208</v>
      </c>
      <c r="B171" s="95" t="s">
        <v>1</v>
      </c>
      <c r="C171" s="95" t="s">
        <v>1</v>
      </c>
      <c r="D171" s="250"/>
    </row>
    <row r="172" spans="1:4" ht="16.95" customHeight="1" outlineLevel="3" x14ac:dyDescent="0.25">
      <c r="A172" s="84" t="s">
        <v>209</v>
      </c>
      <c r="B172" s="108" t="s">
        <v>7</v>
      </c>
      <c r="C172" s="120">
        <f>Базовый!C160/17</f>
        <v>1.1764705882352942</v>
      </c>
      <c r="D172" s="250"/>
    </row>
    <row r="173" spans="1:4" ht="16.95" customHeight="1" outlineLevel="3" x14ac:dyDescent="0.25">
      <c r="A173" s="84" t="s">
        <v>210</v>
      </c>
      <c r="B173" s="108" t="s">
        <v>7</v>
      </c>
      <c r="C173" s="120">
        <f>Базовый!C161/17</f>
        <v>0.23529411764705882</v>
      </c>
      <c r="D173" s="250"/>
    </row>
    <row r="174" spans="1:4" ht="16.95" customHeight="1" outlineLevel="3" x14ac:dyDescent="0.25">
      <c r="A174" s="84" t="s">
        <v>211</v>
      </c>
      <c r="B174" s="108" t="s">
        <v>7</v>
      </c>
      <c r="C174" s="120">
        <f>Базовый!C162/17</f>
        <v>0.23529411764705882</v>
      </c>
      <c r="D174" s="250"/>
    </row>
    <row r="175" spans="1:4" ht="16.95" customHeight="1" outlineLevel="3" x14ac:dyDescent="0.25">
      <c r="A175" s="84" t="s">
        <v>212</v>
      </c>
      <c r="B175" s="108" t="s">
        <v>7</v>
      </c>
      <c r="C175" s="120">
        <f>Базовый!C163/17</f>
        <v>0.23529411764705882</v>
      </c>
      <c r="D175" s="250"/>
    </row>
    <row r="176" spans="1:4" ht="16.2" customHeight="1" outlineLevel="3" x14ac:dyDescent="0.25">
      <c r="A176" s="84" t="s">
        <v>213</v>
      </c>
      <c r="B176" s="108" t="s">
        <v>7</v>
      </c>
      <c r="C176" s="120">
        <f>Базовый!C164/17</f>
        <v>0.23529411764705882</v>
      </c>
      <c r="D176" s="250"/>
    </row>
    <row r="177" spans="1:4" ht="16.2" customHeight="1" outlineLevel="2" x14ac:dyDescent="0.25">
      <c r="A177" s="77" t="s">
        <v>292</v>
      </c>
      <c r="B177" s="218" t="s">
        <v>1</v>
      </c>
      <c r="C177" s="218" t="s">
        <v>1</v>
      </c>
      <c r="D177" s="210"/>
    </row>
    <row r="178" spans="1:4" ht="16.2" customHeight="1" outlineLevel="3" x14ac:dyDescent="0.25">
      <c r="A178" s="76" t="s">
        <v>294</v>
      </c>
      <c r="B178" s="97" t="s">
        <v>7</v>
      </c>
      <c r="C178" s="120">
        <f>Базовый!C167/17</f>
        <v>0.23529411764705882</v>
      </c>
      <c r="D178" s="127"/>
    </row>
    <row r="179" spans="1:4" ht="37.5" customHeight="1" x14ac:dyDescent="0.25">
      <c r="A179" s="10" t="s">
        <v>46</v>
      </c>
      <c r="B179" s="27"/>
      <c r="C179" s="27"/>
    </row>
    <row r="180" spans="1:4" ht="17.25" customHeight="1" x14ac:dyDescent="0.25">
      <c r="A180" s="246" t="s">
        <v>47</v>
      </c>
      <c r="B180" s="246"/>
      <c r="C180" s="246"/>
      <c r="D180" s="246"/>
    </row>
    <row r="181" spans="1:4" ht="44.25" customHeight="1" x14ac:dyDescent="0.25">
      <c r="A181" s="246" t="s">
        <v>48</v>
      </c>
      <c r="B181" s="246"/>
      <c r="C181" s="246"/>
      <c r="D181" s="246"/>
    </row>
    <row r="182" spans="1:4" ht="42.75" customHeight="1" x14ac:dyDescent="0.25">
      <c r="A182" s="246" t="s">
        <v>48</v>
      </c>
      <c r="B182" s="246"/>
      <c r="C182" s="246"/>
      <c r="D182" s="246"/>
    </row>
    <row r="183" spans="1:4" ht="19.95" customHeight="1" x14ac:dyDescent="0.25">
      <c r="A183" s="246" t="s">
        <v>49</v>
      </c>
      <c r="B183" s="246"/>
      <c r="C183" s="246"/>
      <c r="D183" s="246"/>
    </row>
    <row r="184" spans="1:4" ht="36.6" customHeight="1" x14ac:dyDescent="0.25">
      <c r="A184" s="246" t="s">
        <v>50</v>
      </c>
      <c r="B184" s="246"/>
      <c r="C184" s="246"/>
      <c r="D184" s="246"/>
    </row>
  </sheetData>
  <mergeCells count="32">
    <mergeCell ref="A11:D11"/>
    <mergeCell ref="A12:D12"/>
    <mergeCell ref="A4:D4"/>
    <mergeCell ref="A5:D5"/>
    <mergeCell ref="A6:D6"/>
    <mergeCell ref="A7:D7"/>
    <mergeCell ref="A13:D13"/>
    <mergeCell ref="A14:D14"/>
    <mergeCell ref="D28:D29"/>
    <mergeCell ref="A61:D61"/>
    <mergeCell ref="A60:D60"/>
    <mergeCell ref="A30:D30"/>
    <mergeCell ref="A15:D15"/>
    <mergeCell ref="A16:D16"/>
    <mergeCell ref="A27:D27"/>
    <mergeCell ref="D89:D98"/>
    <mergeCell ref="A86:D86"/>
    <mergeCell ref="D62:D67"/>
    <mergeCell ref="D31:D46"/>
    <mergeCell ref="A68:D68"/>
    <mergeCell ref="D69:D79"/>
    <mergeCell ref="A88:D88"/>
    <mergeCell ref="D84:D85"/>
    <mergeCell ref="A83:D83"/>
    <mergeCell ref="A80:D80"/>
    <mergeCell ref="A182:D182"/>
    <mergeCell ref="A184:D184"/>
    <mergeCell ref="A183:D183"/>
    <mergeCell ref="A99:D99"/>
    <mergeCell ref="A180:D180"/>
    <mergeCell ref="D100:D176"/>
    <mergeCell ref="A181:D181"/>
  </mergeCells>
  <phoneticPr fontId="17" type="noConversion"/>
  <hyperlinks>
    <hyperlink ref="A103" r:id="rId1" display="http://ofis51.ru/catalog/goods/bumaga-belaja-klassov-a-v-s/110461/"/>
    <hyperlink ref="A105" r:id="rId2" display="http://ofis51.ru/catalog/goods/bumaga-belaja-klassov-a-v-s/110461/"/>
    <hyperlink ref="A104" r:id="rId3" display="http://ofis51.ru/catalog/goods/bumaga-belaja-klassov-a-v-s/110461/"/>
  </hyperlinks>
  <pageMargins left="0.70866141732283472" right="0.70866141732283472" top="0.74803149606299213" bottom="0.74803149606299213" header="0.31496062992125984" footer="0.31496062992125984"/>
  <pageSetup paperSize="9" fitToHeight="0" orientation="landscape" r:id="rId4"/>
  <rowBreaks count="6" manualBreakCount="6">
    <brk id="29" max="3" man="1"/>
    <brk id="55" max="3" man="1"/>
    <brk id="82" max="3" man="1"/>
    <brk id="110" max="3" man="1"/>
    <brk id="138" max="3" man="1"/>
    <brk id="164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outlinePr summaryBelow="0" summaryRight="0"/>
    <pageSetUpPr fitToPage="1"/>
  </sheetPr>
  <dimension ref="A1:F175"/>
  <sheetViews>
    <sheetView view="pageBreakPreview" zoomScale="85" zoomScaleSheetLayoutView="85" workbookViewId="0">
      <pane ySplit="8" topLeftCell="A9" activePane="bottomLeft" state="frozen"/>
      <selection activeCell="D349" sqref="D349"/>
      <selection pane="bottomLeft" activeCell="D85" sqref="D85"/>
    </sheetView>
  </sheetViews>
  <sheetFormatPr defaultColWidth="9.109375" defaultRowHeight="13.2" outlineLevelRow="3" x14ac:dyDescent="0.25"/>
  <cols>
    <col min="1" max="1" width="31.88671875" style="22" customWidth="1"/>
    <col min="2" max="6" width="25.6640625" style="22" customWidth="1"/>
    <col min="7" max="7" width="21" style="22" customWidth="1"/>
    <col min="8" max="16384" width="9.109375" style="22"/>
  </cols>
  <sheetData>
    <row r="1" spans="1:6" x14ac:dyDescent="0.25">
      <c r="A1" s="40"/>
      <c r="F1" s="23" t="s">
        <v>51</v>
      </c>
    </row>
    <row r="2" spans="1:6" ht="14.4" customHeight="1" x14ac:dyDescent="0.25">
      <c r="A2" s="40"/>
      <c r="F2" s="24" t="s">
        <v>52</v>
      </c>
    </row>
    <row r="3" spans="1:6" x14ac:dyDescent="0.25">
      <c r="A3" s="10"/>
    </row>
    <row r="4" spans="1:6" x14ac:dyDescent="0.25">
      <c r="A4" s="264" t="s">
        <v>53</v>
      </c>
      <c r="B4" s="264"/>
      <c r="C4" s="264"/>
      <c r="D4" s="264"/>
      <c r="E4" s="264"/>
      <c r="F4" s="264"/>
    </row>
    <row r="5" spans="1:6" x14ac:dyDescent="0.25">
      <c r="A5" s="264" t="s">
        <v>54</v>
      </c>
      <c r="B5" s="264"/>
      <c r="C5" s="264"/>
      <c r="D5" s="264"/>
      <c r="E5" s="264"/>
      <c r="F5" s="264"/>
    </row>
    <row r="6" spans="1:6" x14ac:dyDescent="0.25">
      <c r="A6" s="10"/>
    </row>
    <row r="7" spans="1:6" ht="26.4" x14ac:dyDescent="0.25">
      <c r="A7" s="38" t="s">
        <v>0</v>
      </c>
      <c r="B7" s="38" t="s">
        <v>20</v>
      </c>
      <c r="C7" s="38" t="s">
        <v>21</v>
      </c>
      <c r="D7" s="38" t="s">
        <v>22</v>
      </c>
      <c r="E7" s="38" t="s">
        <v>23</v>
      </c>
      <c r="F7" s="38" t="s">
        <v>55</v>
      </c>
    </row>
    <row r="8" spans="1:6" x14ac:dyDescent="0.25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</row>
    <row r="9" spans="1:6" ht="28.95" customHeight="1" x14ac:dyDescent="0.25">
      <c r="A9" s="265" t="s">
        <v>339</v>
      </c>
      <c r="B9" s="265"/>
      <c r="C9" s="265"/>
      <c r="D9" s="265"/>
      <c r="E9" s="265"/>
      <c r="F9" s="265"/>
    </row>
    <row r="10" spans="1:6" ht="13.2" customHeight="1" x14ac:dyDescent="0.25">
      <c r="A10" s="266" t="s">
        <v>341</v>
      </c>
      <c r="B10" s="266"/>
      <c r="C10" s="266"/>
      <c r="D10" s="266"/>
      <c r="E10" s="266"/>
      <c r="F10" s="266"/>
    </row>
    <row r="11" spans="1:6" ht="16.95" customHeight="1" x14ac:dyDescent="0.25">
      <c r="A11" s="260" t="s">
        <v>2</v>
      </c>
      <c r="B11" s="261"/>
      <c r="C11" s="261"/>
      <c r="D11" s="262"/>
      <c r="E11" s="39">
        <f>E12+E23+E26</f>
        <v>219295.19121440197</v>
      </c>
      <c r="F11" s="267" t="s">
        <v>83</v>
      </c>
    </row>
    <row r="12" spans="1:6" ht="30" customHeight="1" outlineLevel="1" x14ac:dyDescent="0.25">
      <c r="A12" s="260" t="s">
        <v>3</v>
      </c>
      <c r="B12" s="261"/>
      <c r="C12" s="261"/>
      <c r="D12" s="262"/>
      <c r="E12" s="37">
        <f>SUM(E13:E22)</f>
        <v>196524.81866541179</v>
      </c>
      <c r="F12" s="268"/>
    </row>
    <row r="13" spans="1:6" ht="12.75" customHeight="1" outlineLevel="2" x14ac:dyDescent="0.25">
      <c r="A13" s="69" t="s">
        <v>264</v>
      </c>
      <c r="B13" s="120">
        <f>'1.1.'!C17</f>
        <v>5.8823529411764705E-2</v>
      </c>
      <c r="C13" s="25" t="s">
        <v>84</v>
      </c>
      <c r="D13" s="53">
        <f>Базовый!E10</f>
        <v>771115.33296000003</v>
      </c>
      <c r="E13" s="53">
        <f t="shared" ref="E13:E22" si="0">B13*D13</f>
        <v>45359.725468235294</v>
      </c>
      <c r="F13" s="268"/>
    </row>
    <row r="14" spans="1:6" ht="12.75" customHeight="1" outlineLevel="2" x14ac:dyDescent="0.25">
      <c r="A14" s="69" t="s">
        <v>265</v>
      </c>
      <c r="B14" s="120">
        <f>'1.1.'!C18</f>
        <v>5.8823529411764705E-2</v>
      </c>
      <c r="C14" s="25" t="s">
        <v>84</v>
      </c>
      <c r="D14" s="53">
        <f>Базовый!E11</f>
        <v>538275.39192000008</v>
      </c>
      <c r="E14" s="53">
        <f t="shared" si="0"/>
        <v>31663.2583482353</v>
      </c>
      <c r="F14" s="268"/>
    </row>
    <row r="15" spans="1:6" ht="12.75" customHeight="1" outlineLevel="2" x14ac:dyDescent="0.25">
      <c r="A15" s="69" t="s">
        <v>276</v>
      </c>
      <c r="B15" s="120">
        <f>'1.1.'!C19</f>
        <v>5.8823529411764705E-2</v>
      </c>
      <c r="C15" s="25" t="s">
        <v>84</v>
      </c>
      <c r="D15" s="53">
        <f>Базовый!E12</f>
        <v>602559.87120000005</v>
      </c>
      <c r="E15" s="53">
        <f t="shared" si="0"/>
        <v>35444.698305882353</v>
      </c>
      <c r="F15" s="268"/>
    </row>
    <row r="16" spans="1:6" ht="12.75" customHeight="1" outlineLevel="2" x14ac:dyDescent="0.25">
      <c r="A16" s="69" t="s">
        <v>277</v>
      </c>
      <c r="B16" s="120">
        <f>'1.1.'!C20</f>
        <v>5.8823529411764705E-2</v>
      </c>
      <c r="C16" s="25" t="s">
        <v>84</v>
      </c>
      <c r="D16" s="53">
        <f>Базовый!E13</f>
        <v>602559.87120000005</v>
      </c>
      <c r="E16" s="53">
        <f t="shared" si="0"/>
        <v>35444.698305882353</v>
      </c>
      <c r="F16" s="268"/>
    </row>
    <row r="17" spans="1:6" ht="12.75" customHeight="1" outlineLevel="2" x14ac:dyDescent="0.25">
      <c r="A17" s="69" t="s">
        <v>265</v>
      </c>
      <c r="B17" s="120">
        <f>'1.1.'!C21</f>
        <v>5.8823529411764705E-2</v>
      </c>
      <c r="C17" s="25" t="s">
        <v>84</v>
      </c>
      <c r="D17" s="53">
        <f>Базовый!E14</f>
        <v>516847.23215999996</v>
      </c>
      <c r="E17" s="53">
        <f t="shared" si="0"/>
        <v>30402.778362352939</v>
      </c>
      <c r="F17" s="268"/>
    </row>
    <row r="18" spans="1:6" ht="12.75" customHeight="1" outlineLevel="2" x14ac:dyDescent="0.25">
      <c r="A18" s="69" t="s">
        <v>261</v>
      </c>
      <c r="B18" s="204">
        <f>'1.1.'!C22</f>
        <v>5.8823529411764705E-3</v>
      </c>
      <c r="C18" s="25" t="s">
        <v>84</v>
      </c>
      <c r="D18" s="205">
        <f>Базовый!E5</f>
        <v>771115.33296000003</v>
      </c>
      <c r="E18" s="53">
        <f t="shared" si="0"/>
        <v>4535.9725468235292</v>
      </c>
      <c r="F18" s="268"/>
    </row>
    <row r="19" spans="1:6" ht="12.75" customHeight="1" outlineLevel="2" x14ac:dyDescent="0.25">
      <c r="A19" s="69" t="s">
        <v>262</v>
      </c>
      <c r="B19" s="204">
        <f>'1.1.'!C23</f>
        <v>5.8823529411764705E-3</v>
      </c>
      <c r="C19" s="25" t="s">
        <v>84</v>
      </c>
      <c r="D19" s="205">
        <f>Базовый!E6</f>
        <v>623988.03096</v>
      </c>
      <c r="E19" s="53">
        <f t="shared" si="0"/>
        <v>3670.5178291764705</v>
      </c>
      <c r="F19" s="268"/>
    </row>
    <row r="20" spans="1:6" ht="12.75" customHeight="1" outlineLevel="2" x14ac:dyDescent="0.25">
      <c r="A20" s="69" t="s">
        <v>263</v>
      </c>
      <c r="B20" s="204">
        <f>'1.1.'!C24</f>
        <v>5.8823529411764705E-3</v>
      </c>
      <c r="C20" s="25" t="s">
        <v>84</v>
      </c>
      <c r="D20" s="205">
        <f>Базовый!E7</f>
        <v>581131.71143999998</v>
      </c>
      <c r="E20" s="53">
        <f t="shared" si="0"/>
        <v>3418.421832</v>
      </c>
      <c r="F20" s="268"/>
    </row>
    <row r="21" spans="1:6" ht="12.75" customHeight="1" outlineLevel="2" x14ac:dyDescent="0.25">
      <c r="A21" s="69" t="s">
        <v>263</v>
      </c>
      <c r="B21" s="204">
        <f>'1.1.'!C25</f>
        <v>5.8823529411764705E-3</v>
      </c>
      <c r="C21" s="25" t="s">
        <v>84</v>
      </c>
      <c r="D21" s="205">
        <f>Базовый!E8</f>
        <v>581131.71143999998</v>
      </c>
      <c r="E21" s="53">
        <f t="shared" si="0"/>
        <v>3418.421832</v>
      </c>
      <c r="F21" s="268"/>
    </row>
    <row r="22" spans="1:6" ht="12.75" customHeight="1" outlineLevel="2" x14ac:dyDescent="0.25">
      <c r="A22" s="69" t="s">
        <v>263</v>
      </c>
      <c r="B22" s="204">
        <f>'1.1.'!C26</f>
        <v>5.8823529411764705E-3</v>
      </c>
      <c r="C22" s="25" t="s">
        <v>84</v>
      </c>
      <c r="D22" s="205">
        <f>Базовый!E9</f>
        <v>538275.39192000008</v>
      </c>
      <c r="E22" s="53">
        <f t="shared" si="0"/>
        <v>3166.3258348235299</v>
      </c>
      <c r="F22" s="268"/>
    </row>
    <row r="23" spans="1:6" ht="41.4" customHeight="1" outlineLevel="1" x14ac:dyDescent="0.25">
      <c r="A23" s="260" t="s">
        <v>4</v>
      </c>
      <c r="B23" s="261"/>
      <c r="C23" s="261"/>
      <c r="D23" s="262"/>
      <c r="E23" s="39">
        <f>E24</f>
        <v>2174.5098039215686</v>
      </c>
      <c r="F23" s="268"/>
    </row>
    <row r="24" spans="1:6" s="41" customFormat="1" ht="12.75" customHeight="1" outlineLevel="2" x14ac:dyDescent="0.25">
      <c r="A24" s="18" t="s">
        <v>232</v>
      </c>
      <c r="B24" s="19" t="s">
        <v>1</v>
      </c>
      <c r="C24" s="19" t="s">
        <v>1</v>
      </c>
      <c r="D24" s="19" t="s">
        <v>1</v>
      </c>
      <c r="E24" s="54">
        <f>SUM(E25:E25)</f>
        <v>2174.5098039215686</v>
      </c>
      <c r="F24" s="268"/>
    </row>
    <row r="25" spans="1:6" s="41" customFormat="1" ht="12.75" customHeight="1" outlineLevel="3" x14ac:dyDescent="0.25">
      <c r="A25" s="76" t="s">
        <v>232</v>
      </c>
      <c r="B25" s="120">
        <f>'1.1.'!C29</f>
        <v>0.58823529411764708</v>
      </c>
      <c r="C25" s="111">
        <f>Базовый!D17</f>
        <v>5</v>
      </c>
      <c r="D25" s="53">
        <f>Базовый!E17</f>
        <v>3696.6666666666665</v>
      </c>
      <c r="E25" s="53">
        <f>B25/1*D25</f>
        <v>2174.5098039215686</v>
      </c>
      <c r="F25" s="268"/>
    </row>
    <row r="26" spans="1:6" ht="15" customHeight="1" outlineLevel="1" x14ac:dyDescent="0.25">
      <c r="A26" s="260" t="s">
        <v>5</v>
      </c>
      <c r="B26" s="261"/>
      <c r="C26" s="261"/>
      <c r="D26" s="262"/>
      <c r="E26" s="39">
        <f>E27+E29+E32+E41+E43</f>
        <v>20595.862745068625</v>
      </c>
      <c r="F26" s="268"/>
    </row>
    <row r="27" spans="1:6" s="29" customFormat="1" ht="14.4" customHeight="1" outlineLevel="2" x14ac:dyDescent="0.25">
      <c r="A27" s="18" t="s">
        <v>151</v>
      </c>
      <c r="B27" s="20" t="s">
        <v>1</v>
      </c>
      <c r="C27" s="20" t="s">
        <v>1</v>
      </c>
      <c r="D27" s="39" t="s">
        <v>1</v>
      </c>
      <c r="E27" s="54">
        <f>E28</f>
        <v>1270.5882352941178</v>
      </c>
      <c r="F27" s="268"/>
    </row>
    <row r="28" spans="1:6" s="29" customFormat="1" ht="12.75" customHeight="1" outlineLevel="3" collapsed="1" x14ac:dyDescent="0.25">
      <c r="A28" s="76" t="s">
        <v>150</v>
      </c>
      <c r="B28" s="120">
        <f>'1.1.'!C32</f>
        <v>0.70588235294117652</v>
      </c>
      <c r="C28" s="30" t="str">
        <f>Базовый!D20</f>
        <v>-</v>
      </c>
      <c r="D28" s="37">
        <f>Базовый!E20</f>
        <v>1800</v>
      </c>
      <c r="E28" s="53">
        <f t="shared" ref="E28:E40" si="1">B28*D28</f>
        <v>1270.5882352941178</v>
      </c>
      <c r="F28" s="268"/>
    </row>
    <row r="29" spans="1:6" s="29" customFormat="1" ht="12.75" customHeight="1" outlineLevel="2" x14ac:dyDescent="0.25">
      <c r="A29" s="18" t="s">
        <v>149</v>
      </c>
      <c r="B29" s="21" t="str">
        <f>'1.1.'!C33</f>
        <v>х</v>
      </c>
      <c r="C29" s="20" t="s">
        <v>1</v>
      </c>
      <c r="D29" s="39" t="s">
        <v>1</v>
      </c>
      <c r="E29" s="89">
        <f>E30+E31</f>
        <v>8637.2549019607832</v>
      </c>
      <c r="F29" s="268"/>
    </row>
    <row r="30" spans="1:6" s="29" customFormat="1" ht="12.75" customHeight="1" outlineLevel="3" x14ac:dyDescent="0.25">
      <c r="A30" s="76" t="s">
        <v>145</v>
      </c>
      <c r="B30" s="120">
        <f>'1.1.'!C34</f>
        <v>5.8823529411764705E-2</v>
      </c>
      <c r="C30" s="30" t="str">
        <f>Базовый!D22</f>
        <v>-</v>
      </c>
      <c r="D30" s="37">
        <f>Базовый!E22</f>
        <v>32500</v>
      </c>
      <c r="E30" s="53">
        <f t="shared" si="1"/>
        <v>1911.7647058823529</v>
      </c>
      <c r="F30" s="268"/>
    </row>
    <row r="31" spans="1:6" s="29" customFormat="1" ht="25.5" customHeight="1" outlineLevel="3" x14ac:dyDescent="0.25">
      <c r="A31" s="76" t="s">
        <v>147</v>
      </c>
      <c r="B31" s="120">
        <f>'1.1.'!C35</f>
        <v>5.8823529411764705E-2</v>
      </c>
      <c r="C31" s="30" t="str">
        <f>Базовый!D23</f>
        <v>-</v>
      </c>
      <c r="D31" s="37">
        <f>Базовый!E23</f>
        <v>114333.33333333333</v>
      </c>
      <c r="E31" s="53">
        <f t="shared" si="1"/>
        <v>6725.4901960784309</v>
      </c>
      <c r="F31" s="268"/>
    </row>
    <row r="32" spans="1:6" s="29" customFormat="1" ht="16.95" customHeight="1" outlineLevel="2" x14ac:dyDescent="0.25">
      <c r="A32" s="68" t="s">
        <v>326</v>
      </c>
      <c r="B32" s="21" t="str">
        <f>'1.1.'!C36</f>
        <v>х</v>
      </c>
      <c r="C32" s="20" t="s">
        <v>1</v>
      </c>
      <c r="D32" s="39" t="s">
        <v>1</v>
      </c>
      <c r="E32" s="89">
        <f>SUM(E33:E40)</f>
        <v>7236.0392156862745</v>
      </c>
      <c r="F32" s="268"/>
    </row>
    <row r="33" spans="1:6" s="29" customFormat="1" ht="12.75" customHeight="1" outlineLevel="3" x14ac:dyDescent="0.25">
      <c r="A33" s="76" t="s">
        <v>136</v>
      </c>
      <c r="B33" s="21">
        <f>'1.1.'!C37</f>
        <v>5.8823529411764705E-2</v>
      </c>
      <c r="C33" s="30" t="str">
        <f>Базовый!D25</f>
        <v>-</v>
      </c>
      <c r="D33" s="37">
        <f>Базовый!E25</f>
        <v>30000</v>
      </c>
      <c r="E33" s="90">
        <f t="shared" si="1"/>
        <v>1764.7058823529412</v>
      </c>
      <c r="F33" s="268"/>
    </row>
    <row r="34" spans="1:6" s="29" customFormat="1" ht="12.75" customHeight="1" outlineLevel="3" x14ac:dyDescent="0.25">
      <c r="A34" s="76" t="s">
        <v>137</v>
      </c>
      <c r="B34" s="120">
        <f>'1.1.'!C38</f>
        <v>5.8823529411764705E-2</v>
      </c>
      <c r="C34" s="30" t="str">
        <f>Базовый!D26</f>
        <v>-</v>
      </c>
      <c r="D34" s="37">
        <f>Базовый!E26</f>
        <v>31500</v>
      </c>
      <c r="E34" s="90">
        <f t="shared" si="1"/>
        <v>1852.9411764705883</v>
      </c>
      <c r="F34" s="268"/>
    </row>
    <row r="35" spans="1:6" s="29" customFormat="1" ht="29.25" customHeight="1" outlineLevel="3" x14ac:dyDescent="0.25">
      <c r="A35" s="76" t="s">
        <v>138</v>
      </c>
      <c r="B35" s="120">
        <f>'1.1.'!C39</f>
        <v>0.11764705882352941</v>
      </c>
      <c r="C35" s="30" t="str">
        <f>Базовый!D27</f>
        <v>-</v>
      </c>
      <c r="D35" s="37">
        <f>Базовый!E27</f>
        <v>5833.333333333333</v>
      </c>
      <c r="E35" s="90">
        <f t="shared" si="1"/>
        <v>686.27450980392155</v>
      </c>
      <c r="F35" s="268"/>
    </row>
    <row r="36" spans="1:6" s="29" customFormat="1" ht="25.5" customHeight="1" outlineLevel="3" x14ac:dyDescent="0.25">
      <c r="A36" s="76" t="s">
        <v>139</v>
      </c>
      <c r="B36" s="120">
        <f>'1.1.'!C40</f>
        <v>0.11764705882352941</v>
      </c>
      <c r="C36" s="30" t="str">
        <f>Базовый!D28</f>
        <v>-</v>
      </c>
      <c r="D36" s="37">
        <f>Базовый!E28</f>
        <v>4333.333333333333</v>
      </c>
      <c r="E36" s="90">
        <f t="shared" si="1"/>
        <v>509.8039215686274</v>
      </c>
      <c r="F36" s="268"/>
    </row>
    <row r="37" spans="1:6" s="29" customFormat="1" ht="12.75" customHeight="1" outlineLevel="3" x14ac:dyDescent="0.25">
      <c r="A37" s="76" t="s">
        <v>140</v>
      </c>
      <c r="B37" s="120">
        <f>'1.1.'!C41</f>
        <v>5.8823529411764705E-2</v>
      </c>
      <c r="C37" s="30" t="str">
        <f>Базовый!D29</f>
        <v>-</v>
      </c>
      <c r="D37" s="37">
        <f>Базовый!E29</f>
        <v>5650</v>
      </c>
      <c r="E37" s="90">
        <f t="shared" si="1"/>
        <v>332.35294117647061</v>
      </c>
      <c r="F37" s="268"/>
    </row>
    <row r="38" spans="1:6" s="29" customFormat="1" ht="12.75" customHeight="1" outlineLevel="3" x14ac:dyDescent="0.25">
      <c r="A38" s="76" t="s">
        <v>141</v>
      </c>
      <c r="B38" s="120">
        <f>'1.1.'!C42</f>
        <v>5.8823529411764705E-2</v>
      </c>
      <c r="C38" s="30" t="str">
        <f>Базовый!D30</f>
        <v>-</v>
      </c>
      <c r="D38" s="37">
        <f>Базовый!E30</f>
        <v>2563.3333333333335</v>
      </c>
      <c r="E38" s="90">
        <f t="shared" si="1"/>
        <v>150.78431372549019</v>
      </c>
      <c r="F38" s="268"/>
    </row>
    <row r="39" spans="1:6" s="29" customFormat="1" ht="12.75" customHeight="1" outlineLevel="3" x14ac:dyDescent="0.25">
      <c r="A39" s="86" t="s">
        <v>142</v>
      </c>
      <c r="B39" s="120">
        <f>'1.1.'!C43</f>
        <v>5.8823529411764705E-2</v>
      </c>
      <c r="C39" s="30" t="str">
        <f>Базовый!D31</f>
        <v>-</v>
      </c>
      <c r="D39" s="37">
        <f>Базовый!E31</f>
        <v>21966</v>
      </c>
      <c r="E39" s="90">
        <f t="shared" si="1"/>
        <v>1292.1176470588234</v>
      </c>
      <c r="F39" s="268"/>
    </row>
    <row r="40" spans="1:6" s="29" customFormat="1" ht="12.75" customHeight="1" outlineLevel="3" x14ac:dyDescent="0.25">
      <c r="A40" s="16" t="s">
        <v>144</v>
      </c>
      <c r="B40" s="120">
        <f>'1.1.'!C44</f>
        <v>1.1764705882352942</v>
      </c>
      <c r="C40" s="30" t="str">
        <f>Базовый!D32</f>
        <v>-</v>
      </c>
      <c r="D40" s="37">
        <f>Базовый!E32</f>
        <v>550</v>
      </c>
      <c r="E40" s="90">
        <f t="shared" si="1"/>
        <v>647.05882352941182</v>
      </c>
      <c r="F40" s="268"/>
    </row>
    <row r="41" spans="1:6" s="29" customFormat="1" ht="12.75" customHeight="1" outlineLevel="2" x14ac:dyDescent="0.25">
      <c r="A41" s="77" t="s">
        <v>248</v>
      </c>
      <c r="B41" s="21" t="str">
        <f>'1.1.'!C45</f>
        <v>х</v>
      </c>
      <c r="C41" s="20" t="s">
        <v>1</v>
      </c>
      <c r="D41" s="39" t="s">
        <v>1</v>
      </c>
      <c r="E41" s="89">
        <f>E42</f>
        <v>1308.8235293823529</v>
      </c>
      <c r="F41" s="268"/>
    </row>
    <row r="42" spans="1:6" s="29" customFormat="1" ht="12.75" customHeight="1" outlineLevel="3" x14ac:dyDescent="0.25">
      <c r="A42" s="76" t="s">
        <v>246</v>
      </c>
      <c r="B42" s="120">
        <f>'1.1.'!C46</f>
        <v>0.88235294117647056</v>
      </c>
      <c r="C42" s="30" t="str">
        <f>Базовый!D34</f>
        <v>-</v>
      </c>
      <c r="D42" s="37">
        <f>Базовый!E34</f>
        <v>1483.3333333</v>
      </c>
      <c r="E42" s="53">
        <f>B42*D42</f>
        <v>1308.8235293823529</v>
      </c>
      <c r="F42" s="268"/>
    </row>
    <row r="43" spans="1:6" s="29" customFormat="1" ht="12.75" customHeight="1" outlineLevel="2" x14ac:dyDescent="0.25">
      <c r="A43" s="81" t="s">
        <v>19</v>
      </c>
      <c r="B43" s="21" t="str">
        <f>'1.1.'!C47</f>
        <v>х</v>
      </c>
      <c r="C43" s="20" t="s">
        <v>1</v>
      </c>
      <c r="D43" s="39" t="s">
        <v>1</v>
      </c>
      <c r="E43" s="89">
        <f>SUM(E44:E55)</f>
        <v>2143.1568627450984</v>
      </c>
      <c r="F43" s="268"/>
    </row>
    <row r="44" spans="1:6" s="29" customFormat="1" ht="12.75" customHeight="1" outlineLevel="3" x14ac:dyDescent="0.25">
      <c r="A44" s="76" t="s">
        <v>233</v>
      </c>
      <c r="B44" s="120">
        <f>'1.1.'!C48</f>
        <v>5.8823529411764705E-2</v>
      </c>
      <c r="C44" s="30" t="str">
        <f>Базовый!D36</f>
        <v>-</v>
      </c>
      <c r="D44" s="37">
        <f>Базовый!E36</f>
        <v>2518.4433333333332</v>
      </c>
      <c r="E44" s="53">
        <f t="shared" ref="E44:E55" si="2">B44*D44</f>
        <v>148.14372549019606</v>
      </c>
      <c r="F44" s="268"/>
    </row>
    <row r="45" spans="1:6" s="29" customFormat="1" ht="12.75" customHeight="1" outlineLevel="3" x14ac:dyDescent="0.25">
      <c r="A45" s="76" t="s">
        <v>235</v>
      </c>
      <c r="B45" s="120">
        <f>'1.1.'!C49</f>
        <v>5.8823529411764705E-2</v>
      </c>
      <c r="C45" s="30" t="str">
        <f>Базовый!D37</f>
        <v>-</v>
      </c>
      <c r="D45" s="37">
        <f>Базовый!E37</f>
        <v>4613.4066666666668</v>
      </c>
      <c r="E45" s="53">
        <f t="shared" si="2"/>
        <v>271.37686274509804</v>
      </c>
      <c r="F45" s="268"/>
    </row>
    <row r="46" spans="1:6" s="29" customFormat="1" ht="12.75" customHeight="1" outlineLevel="3" x14ac:dyDescent="0.25">
      <c r="A46" s="76" t="s">
        <v>236</v>
      </c>
      <c r="B46" s="120">
        <f>'1.1.'!C50</f>
        <v>5.8823529411764705E-2</v>
      </c>
      <c r="C46" s="30" t="str">
        <f>Базовый!D38</f>
        <v>-</v>
      </c>
      <c r="D46" s="37">
        <f>Базовый!E38</f>
        <v>7773.253333333334</v>
      </c>
      <c r="E46" s="53">
        <f t="shared" si="2"/>
        <v>457.25019607843143</v>
      </c>
      <c r="F46" s="268"/>
    </row>
    <row r="47" spans="1:6" s="29" customFormat="1" ht="12.75" customHeight="1" outlineLevel="3" x14ac:dyDescent="0.25">
      <c r="A47" s="76" t="s">
        <v>237</v>
      </c>
      <c r="B47" s="120">
        <f>'1.1.'!C51</f>
        <v>5.8823529411764705E-2</v>
      </c>
      <c r="C47" s="30" t="str">
        <f>Базовый!D39</f>
        <v>-</v>
      </c>
      <c r="D47" s="37">
        <f>Базовый!E39</f>
        <v>840.63</v>
      </c>
      <c r="E47" s="53">
        <f t="shared" si="2"/>
        <v>49.448823529411762</v>
      </c>
      <c r="F47" s="268"/>
    </row>
    <row r="48" spans="1:6" s="29" customFormat="1" ht="12.75" customHeight="1" outlineLevel="3" x14ac:dyDescent="0.25">
      <c r="A48" s="76" t="s">
        <v>238</v>
      </c>
      <c r="B48" s="120">
        <f>'1.1.'!C52</f>
        <v>5.8823529411764705E-2</v>
      </c>
      <c r="C48" s="30" t="str">
        <f>Базовый!D40</f>
        <v>-</v>
      </c>
      <c r="D48" s="37">
        <f>Базовый!E40</f>
        <v>1300.6966666666667</v>
      </c>
      <c r="E48" s="53">
        <f t="shared" si="2"/>
        <v>76.511568627450984</v>
      </c>
      <c r="F48" s="268"/>
    </row>
    <row r="49" spans="1:6" s="29" customFormat="1" ht="12.75" customHeight="1" outlineLevel="3" x14ac:dyDescent="0.25">
      <c r="A49" s="76" t="s">
        <v>239</v>
      </c>
      <c r="B49" s="120">
        <f>'1.1.'!C53</f>
        <v>5.8823529411764705E-2</v>
      </c>
      <c r="C49" s="30" t="str">
        <f>Базовый!D41</f>
        <v>-</v>
      </c>
      <c r="D49" s="37">
        <f>Базовый!E41</f>
        <v>1028.57</v>
      </c>
      <c r="E49" s="53">
        <f t="shared" si="2"/>
        <v>60.50411764705882</v>
      </c>
      <c r="F49" s="268"/>
    </row>
    <row r="50" spans="1:6" s="29" customFormat="1" ht="12.75" customHeight="1" outlineLevel="3" x14ac:dyDescent="0.25">
      <c r="A50" s="76" t="s">
        <v>240</v>
      </c>
      <c r="B50" s="120">
        <f>'1.1.'!C54</f>
        <v>5.8823529411764705E-2</v>
      </c>
      <c r="C50" s="30" t="str">
        <f>Базовый!D42</f>
        <v>-</v>
      </c>
      <c r="D50" s="37">
        <f>Базовый!E42</f>
        <v>2643.3333333333335</v>
      </c>
      <c r="E50" s="53">
        <f t="shared" si="2"/>
        <v>155.49019607843138</v>
      </c>
      <c r="F50" s="268"/>
    </row>
    <row r="51" spans="1:6" s="29" customFormat="1" ht="12.75" customHeight="1" outlineLevel="3" x14ac:dyDescent="0.25">
      <c r="A51" s="76" t="s">
        <v>241</v>
      </c>
      <c r="B51" s="120">
        <f>'1.1.'!C55</f>
        <v>5.8823529411764705E-2</v>
      </c>
      <c r="C51" s="30" t="str">
        <f>Базовый!D43</f>
        <v>-</v>
      </c>
      <c r="D51" s="37">
        <f>Базовый!E43</f>
        <v>4650</v>
      </c>
      <c r="E51" s="53">
        <f t="shared" si="2"/>
        <v>273.52941176470586</v>
      </c>
      <c r="F51" s="268"/>
    </row>
    <row r="52" spans="1:6" s="29" customFormat="1" ht="12.75" customHeight="1" outlineLevel="3" x14ac:dyDescent="0.25">
      <c r="A52" s="76" t="s">
        <v>242</v>
      </c>
      <c r="B52" s="120">
        <f>'1.1.'!C56</f>
        <v>5.8823529411764705E-2</v>
      </c>
      <c r="C52" s="30" t="str">
        <f>Базовый!D44</f>
        <v>-</v>
      </c>
      <c r="D52" s="37">
        <f>Базовый!E44</f>
        <v>7845</v>
      </c>
      <c r="E52" s="53">
        <f t="shared" si="2"/>
        <v>461.47058823529409</v>
      </c>
      <c r="F52" s="268"/>
    </row>
    <row r="53" spans="1:6" s="29" customFormat="1" ht="12.75" customHeight="1" outlineLevel="3" x14ac:dyDescent="0.25">
      <c r="A53" s="76" t="s">
        <v>243</v>
      </c>
      <c r="B53" s="120">
        <f>'1.1.'!C57</f>
        <v>5.8823529411764705E-2</v>
      </c>
      <c r="C53" s="30" t="str">
        <f>Базовый!D45</f>
        <v>-</v>
      </c>
      <c r="D53" s="37">
        <f>Базовый!E45</f>
        <v>863.33333333333337</v>
      </c>
      <c r="E53" s="53">
        <f t="shared" si="2"/>
        <v>50.7843137254902</v>
      </c>
      <c r="F53" s="268"/>
    </row>
    <row r="54" spans="1:6" s="29" customFormat="1" ht="12.75" customHeight="1" outlineLevel="3" x14ac:dyDescent="0.25">
      <c r="A54" s="76" t="s">
        <v>244</v>
      </c>
      <c r="B54" s="120">
        <f>'1.1.'!C58</f>
        <v>5.8823529411764705E-2</v>
      </c>
      <c r="C54" s="30" t="str">
        <f>Базовый!D46</f>
        <v>-</v>
      </c>
      <c r="D54" s="37">
        <f>Базовый!E46</f>
        <v>1315</v>
      </c>
      <c r="E54" s="53">
        <f t="shared" si="2"/>
        <v>77.352941176470594</v>
      </c>
      <c r="F54" s="268"/>
    </row>
    <row r="55" spans="1:6" s="29" customFormat="1" ht="12.75" customHeight="1" outlineLevel="3" x14ac:dyDescent="0.25">
      <c r="A55" s="76" t="s">
        <v>245</v>
      </c>
      <c r="B55" s="120">
        <f>'1.1.'!C59</f>
        <v>5.8823529411764705E-2</v>
      </c>
      <c r="C55" s="30" t="str">
        <f>Базовый!D47</f>
        <v>-</v>
      </c>
      <c r="D55" s="37">
        <f>Базовый!E47</f>
        <v>1042</v>
      </c>
      <c r="E55" s="53">
        <f t="shared" si="2"/>
        <v>61.294117647058826</v>
      </c>
      <c r="F55" s="268"/>
    </row>
    <row r="56" spans="1:6" ht="13.95" customHeight="1" x14ac:dyDescent="0.25">
      <c r="A56" s="260" t="s">
        <v>8</v>
      </c>
      <c r="B56" s="261"/>
      <c r="C56" s="261"/>
      <c r="D56" s="262"/>
      <c r="E56" s="39">
        <f>E57+E64+E76+E79+E82+E84+E95</f>
        <v>215427.56671435296</v>
      </c>
      <c r="F56" s="268"/>
    </row>
    <row r="57" spans="1:6" ht="15" customHeight="1" outlineLevel="1" x14ac:dyDescent="0.25">
      <c r="A57" s="260" t="s">
        <v>9</v>
      </c>
      <c r="B57" s="261"/>
      <c r="C57" s="261"/>
      <c r="D57" s="262"/>
      <c r="E57" s="39">
        <f>SUM(E58:E63)</f>
        <v>89308.801176470588</v>
      </c>
      <c r="F57" s="268"/>
    </row>
    <row r="58" spans="1:6" outlineLevel="2" x14ac:dyDescent="0.25">
      <c r="A58" s="58" t="s">
        <v>119</v>
      </c>
      <c r="B58" s="33">
        <f>'1.1.'!C62</f>
        <v>23.090588235294121</v>
      </c>
      <c r="C58" s="25" t="s">
        <v>84</v>
      </c>
      <c r="D58" s="37">
        <f>Базовый!E50</f>
        <v>3089.0059611759307</v>
      </c>
      <c r="E58" s="37">
        <f t="shared" ref="E58:E63" si="3">B58*D58</f>
        <v>71326.964705882347</v>
      </c>
      <c r="F58" s="268"/>
    </row>
    <row r="59" spans="1:6" outlineLevel="2" x14ac:dyDescent="0.25">
      <c r="A59" s="58" t="s">
        <v>124</v>
      </c>
      <c r="B59" s="33">
        <f>'1.1.'!C63</f>
        <v>5.4117647058823533</v>
      </c>
      <c r="C59" s="25" t="s">
        <v>84</v>
      </c>
      <c r="D59" s="37">
        <f>Базовый!E51</f>
        <v>19.587173913043479</v>
      </c>
      <c r="E59" s="37">
        <f t="shared" si="3"/>
        <v>106.00117647058825</v>
      </c>
      <c r="F59" s="268"/>
    </row>
    <row r="60" spans="1:6" outlineLevel="2" x14ac:dyDescent="0.25">
      <c r="A60" s="58" t="s">
        <v>125</v>
      </c>
      <c r="B60" s="33">
        <f>'1.1.'!C64</f>
        <v>5.8058823529411763</v>
      </c>
      <c r="C60" s="25" t="s">
        <v>84</v>
      </c>
      <c r="D60" s="37">
        <f>Базовый!E52</f>
        <v>22.695035460992909</v>
      </c>
      <c r="E60" s="37">
        <f t="shared" si="3"/>
        <v>131.76470588235293</v>
      </c>
      <c r="F60" s="268"/>
    </row>
    <row r="61" spans="1:6" outlineLevel="2" x14ac:dyDescent="0.25">
      <c r="A61" s="58" t="s">
        <v>120</v>
      </c>
      <c r="B61" s="33">
        <f>'1.1.'!C65</f>
        <v>9.1764705882352935</v>
      </c>
      <c r="C61" s="25" t="s">
        <v>84</v>
      </c>
      <c r="D61" s="37">
        <f>Базовый!E53</f>
        <v>1.67</v>
      </c>
      <c r="E61" s="37">
        <f t="shared" si="3"/>
        <v>15.324705882352939</v>
      </c>
      <c r="F61" s="268"/>
    </row>
    <row r="62" spans="1:6" outlineLevel="2" x14ac:dyDescent="0.25">
      <c r="A62" s="58" t="s">
        <v>126</v>
      </c>
      <c r="B62" s="33">
        <f>'1.1.'!C66</f>
        <v>0.88</v>
      </c>
      <c r="C62" s="25" t="s">
        <v>84</v>
      </c>
      <c r="D62" s="37">
        <f>Базовый!E54</f>
        <v>19.37032085561497</v>
      </c>
      <c r="E62" s="37">
        <f t="shared" si="3"/>
        <v>17.045882352941174</v>
      </c>
      <c r="F62" s="268"/>
    </row>
    <row r="63" spans="1:6" outlineLevel="2" x14ac:dyDescent="0.25">
      <c r="A63" s="58" t="s">
        <v>121</v>
      </c>
      <c r="B63" s="33">
        <f>'1.1.'!C67</f>
        <v>3391.8823529411766</v>
      </c>
      <c r="C63" s="25" t="s">
        <v>84</v>
      </c>
      <c r="D63" s="37">
        <f>Базовый!E55</f>
        <v>5.2217907807568249</v>
      </c>
      <c r="E63" s="37">
        <f t="shared" si="3"/>
        <v>17711.700000000004</v>
      </c>
      <c r="F63" s="268"/>
    </row>
    <row r="64" spans="1:6" ht="30" customHeight="1" outlineLevel="1" x14ac:dyDescent="0.25">
      <c r="A64" s="260" t="s">
        <v>10</v>
      </c>
      <c r="B64" s="261"/>
      <c r="C64" s="261"/>
      <c r="D64" s="262"/>
      <c r="E64" s="39">
        <f>E65+E67+E69+E71+E74</f>
        <v>14565.658039215687</v>
      </c>
      <c r="F64" s="268"/>
    </row>
    <row r="65" spans="1:6" ht="26.4" outlineLevel="2" x14ac:dyDescent="0.25">
      <c r="A65" s="68" t="s">
        <v>215</v>
      </c>
      <c r="B65" s="33" t="str">
        <f>'1.1.'!C69</f>
        <v>х</v>
      </c>
      <c r="C65" s="25" t="str">
        <f>Базовый!D59</f>
        <v>х</v>
      </c>
      <c r="D65" s="37" t="str">
        <f>Базовый!E59</f>
        <v>х</v>
      </c>
      <c r="E65" s="125">
        <f>E66</f>
        <v>8082.3529411764712</v>
      </c>
      <c r="F65" s="268"/>
    </row>
    <row r="66" spans="1:6" ht="25.2" customHeight="1" outlineLevel="3" x14ac:dyDescent="0.25">
      <c r="A66" s="76" t="s">
        <v>214</v>
      </c>
      <c r="B66" s="123">
        <f>'1.1.'!C70</f>
        <v>0.70588235294117652</v>
      </c>
      <c r="C66" s="25" t="s">
        <v>84</v>
      </c>
      <c r="D66" s="37">
        <f>Базовый!E58</f>
        <v>11450</v>
      </c>
      <c r="E66" s="37">
        <f>B66*D66</f>
        <v>8082.3529411764712</v>
      </c>
      <c r="F66" s="268"/>
    </row>
    <row r="67" spans="1:6" outlineLevel="2" x14ac:dyDescent="0.25">
      <c r="A67" s="18" t="s">
        <v>122</v>
      </c>
      <c r="B67" s="33" t="str">
        <f>'1.1.'!C71</f>
        <v>х</v>
      </c>
      <c r="C67" s="25" t="str">
        <f>Базовый!D61</f>
        <v>х</v>
      </c>
      <c r="D67" s="37" t="str">
        <f>Базовый!E61</f>
        <v>х</v>
      </c>
      <c r="E67" s="125">
        <f>E68</f>
        <v>344.64705882352945</v>
      </c>
      <c r="F67" s="268"/>
    </row>
    <row r="68" spans="1:6" outlineLevel="3" x14ac:dyDescent="0.25">
      <c r="A68" s="16" t="s">
        <v>122</v>
      </c>
      <c r="B68" s="123">
        <f>'1.1.'!C72</f>
        <v>4.4117647058823532E-2</v>
      </c>
      <c r="C68" s="25" t="s">
        <v>84</v>
      </c>
      <c r="D68" s="37">
        <f>Базовый!E60</f>
        <v>7812</v>
      </c>
      <c r="E68" s="37">
        <f>B68*D68</f>
        <v>344.64705882352945</v>
      </c>
      <c r="F68" s="268"/>
    </row>
    <row r="69" spans="1:6" ht="26.4" outlineLevel="2" x14ac:dyDescent="0.25">
      <c r="A69" s="78" t="s">
        <v>116</v>
      </c>
      <c r="B69" s="33" t="str">
        <f>'1.1.'!C73</f>
        <v>х</v>
      </c>
      <c r="C69" s="25" t="str">
        <f>Базовый!D63</f>
        <v>х</v>
      </c>
      <c r="D69" s="37" t="str">
        <f>Базовый!E63</f>
        <v>х</v>
      </c>
      <c r="E69" s="125">
        <f>E70</f>
        <v>639.73411764705872</v>
      </c>
      <c r="F69" s="268"/>
    </row>
    <row r="70" spans="1:6" outlineLevel="3" x14ac:dyDescent="0.25">
      <c r="A70" s="76" t="s">
        <v>16</v>
      </c>
      <c r="B70" s="123">
        <f>'1.1.'!C74</f>
        <v>96.929411764705875</v>
      </c>
      <c r="C70" s="25" t="s">
        <v>84</v>
      </c>
      <c r="D70" s="37">
        <f>Базовый!E62</f>
        <v>6.6</v>
      </c>
      <c r="E70" s="37">
        <f>B70*D70</f>
        <v>639.73411764705872</v>
      </c>
      <c r="F70" s="268"/>
    </row>
    <row r="71" spans="1:6" ht="26.4" outlineLevel="2" x14ac:dyDescent="0.25">
      <c r="A71" s="68" t="s">
        <v>231</v>
      </c>
      <c r="B71" s="33" t="str">
        <f>'1.1.'!C75</f>
        <v>х</v>
      </c>
      <c r="C71" s="25" t="str">
        <f>Базовый!D66</f>
        <v>х</v>
      </c>
      <c r="D71" s="37" t="str">
        <f>Базовый!E66</f>
        <v>х</v>
      </c>
      <c r="E71" s="125">
        <f>E72+E73</f>
        <v>4512.178039215687</v>
      </c>
      <c r="F71" s="268"/>
    </row>
    <row r="72" spans="1:6" ht="26.4" outlineLevel="3" x14ac:dyDescent="0.25">
      <c r="A72" s="173" t="s">
        <v>290</v>
      </c>
      <c r="B72" s="123">
        <f>'1.1.'!C76</f>
        <v>0.11764705882352941</v>
      </c>
      <c r="C72" s="25" t="s">
        <v>84</v>
      </c>
      <c r="D72" s="37">
        <f>Базовый!E64</f>
        <v>20721.88</v>
      </c>
      <c r="E72" s="37">
        <f>B72*D72</f>
        <v>2437.8682352941178</v>
      </c>
      <c r="F72" s="268"/>
    </row>
    <row r="73" spans="1:6" ht="26.4" outlineLevel="3" x14ac:dyDescent="0.25">
      <c r="A73" s="173" t="s">
        <v>291</v>
      </c>
      <c r="B73" s="123">
        <f>'1.1.'!C77</f>
        <v>0.11764705882352941</v>
      </c>
      <c r="C73" s="25" t="s">
        <v>84</v>
      </c>
      <c r="D73" s="37">
        <f>Базовый!E65</f>
        <v>17631.633333333335</v>
      </c>
      <c r="E73" s="37">
        <f>B73*D73</f>
        <v>2074.3098039215688</v>
      </c>
      <c r="F73" s="268"/>
    </row>
    <row r="74" spans="1:6" outlineLevel="2" x14ac:dyDescent="0.25">
      <c r="A74" s="68" t="s">
        <v>275</v>
      </c>
      <c r="B74" s="33" t="str">
        <f>'1.1.'!C78</f>
        <v>х</v>
      </c>
      <c r="C74" s="25" t="s">
        <v>1</v>
      </c>
      <c r="D74" s="37" t="s">
        <v>1</v>
      </c>
      <c r="E74" s="125">
        <f>E75</f>
        <v>986.74588235294129</v>
      </c>
      <c r="F74" s="268"/>
    </row>
    <row r="75" spans="1:6" outlineLevel="3" x14ac:dyDescent="0.25">
      <c r="A75" s="79" t="s">
        <v>275</v>
      </c>
      <c r="B75" s="123">
        <f>'1.1.'!C79</f>
        <v>0.35294117647058826</v>
      </c>
      <c r="C75" s="25"/>
      <c r="D75" s="37">
        <f>Базовый!E67</f>
        <v>2795.78</v>
      </c>
      <c r="E75" s="37">
        <f>B75*D75</f>
        <v>986.74588235294129</v>
      </c>
      <c r="F75" s="268"/>
    </row>
    <row r="76" spans="1:6" ht="30" customHeight="1" outlineLevel="1" x14ac:dyDescent="0.25">
      <c r="A76" s="260" t="s">
        <v>11</v>
      </c>
      <c r="B76" s="261"/>
      <c r="C76" s="261"/>
      <c r="D76" s="262"/>
      <c r="E76" s="39">
        <f>SUM(E77:E77)</f>
        <v>1152.9411764705881</v>
      </c>
      <c r="F76" s="268"/>
    </row>
    <row r="77" spans="1:6" ht="26.4" outlineLevel="2" x14ac:dyDescent="0.25">
      <c r="A77" s="81" t="s">
        <v>327</v>
      </c>
      <c r="B77" s="33" t="str">
        <f>'1.1.'!C81</f>
        <v>х</v>
      </c>
      <c r="C77" s="25" t="s">
        <v>1</v>
      </c>
      <c r="D77" s="37" t="s">
        <v>1</v>
      </c>
      <c r="E77" s="125">
        <f>E78</f>
        <v>1152.9411764705881</v>
      </c>
      <c r="F77" s="268"/>
    </row>
    <row r="78" spans="1:6" outlineLevel="3" x14ac:dyDescent="0.25">
      <c r="A78" s="211" t="s">
        <v>327</v>
      </c>
      <c r="B78" s="213">
        <f>'1.1.'!C82</f>
        <v>2.0588235294117645</v>
      </c>
      <c r="C78" s="25" t="s">
        <v>1</v>
      </c>
      <c r="D78" s="37">
        <f>Базовый!E70</f>
        <v>560</v>
      </c>
      <c r="E78" s="37">
        <f>B78*D78</f>
        <v>1152.9411764705881</v>
      </c>
      <c r="F78" s="268"/>
    </row>
    <row r="79" spans="1:6" ht="30" customHeight="1" outlineLevel="1" x14ac:dyDescent="0.25">
      <c r="A79" s="260" t="s">
        <v>12</v>
      </c>
      <c r="B79" s="261"/>
      <c r="C79" s="261"/>
      <c r="D79" s="262"/>
      <c r="E79" s="39">
        <f>SUM(E80:E81)</f>
        <v>2389.6470588235293</v>
      </c>
      <c r="F79" s="268"/>
    </row>
    <row r="80" spans="1:6" outlineLevel="2" x14ac:dyDescent="0.25">
      <c r="A80" s="80" t="s">
        <v>274</v>
      </c>
      <c r="B80" s="123">
        <f>'1.1.'!C84</f>
        <v>0.70588235294117652</v>
      </c>
      <c r="C80" s="25" t="str">
        <f>Базовый!D72</f>
        <v>-</v>
      </c>
      <c r="D80" s="30">
        <f>Базовый!E72</f>
        <v>3177</v>
      </c>
      <c r="E80" s="37">
        <f>B80*D80</f>
        <v>2242.5882352941176</v>
      </c>
      <c r="F80" s="268"/>
    </row>
    <row r="81" spans="1:6" ht="26.4" outlineLevel="2" x14ac:dyDescent="0.25">
      <c r="A81" s="76" t="s">
        <v>249</v>
      </c>
      <c r="B81" s="123">
        <f>'1.1.'!C85</f>
        <v>5.882352941176471</v>
      </c>
      <c r="C81" s="25" t="str">
        <f>Базовый!D73</f>
        <v>-</v>
      </c>
      <c r="D81" s="30">
        <f>Базовый!E73</f>
        <v>25</v>
      </c>
      <c r="E81" s="37">
        <f>B81*D81</f>
        <v>147.05882352941177</v>
      </c>
      <c r="F81" s="268"/>
    </row>
    <row r="82" spans="1:6" ht="30" customHeight="1" outlineLevel="1" x14ac:dyDescent="0.25">
      <c r="A82" s="260" t="s">
        <v>13</v>
      </c>
      <c r="B82" s="261"/>
      <c r="C82" s="261"/>
      <c r="D82" s="262"/>
      <c r="E82" s="39">
        <v>0</v>
      </c>
      <c r="F82" s="268"/>
    </row>
    <row r="83" spans="1:6" outlineLevel="2" x14ac:dyDescent="0.25">
      <c r="A83" s="26"/>
      <c r="B83" s="26"/>
      <c r="C83" s="26"/>
      <c r="D83" s="26"/>
      <c r="E83" s="26"/>
      <c r="F83" s="268"/>
    </row>
    <row r="84" spans="1:6" ht="30" customHeight="1" outlineLevel="1" x14ac:dyDescent="0.25">
      <c r="A84" s="260" t="s">
        <v>14</v>
      </c>
      <c r="B84" s="261"/>
      <c r="C84" s="261"/>
      <c r="D84" s="262"/>
      <c r="E84" s="39">
        <f>SUM(E85:E94)</f>
        <v>96958.046126117668</v>
      </c>
      <c r="F84" s="268"/>
    </row>
    <row r="85" spans="1:6" outlineLevel="2" x14ac:dyDescent="0.25">
      <c r="A85" s="69" t="s">
        <v>266</v>
      </c>
      <c r="B85" s="123">
        <f>'1.1.'!C89</f>
        <v>5.8823529411764705E-2</v>
      </c>
      <c r="C85" s="55" t="s">
        <v>84</v>
      </c>
      <c r="D85" s="55">
        <f>Базовый!E77*0.55</f>
        <v>503088.0346800001</v>
      </c>
      <c r="E85" s="37">
        <f>B85*D85</f>
        <v>29593.413804705888</v>
      </c>
      <c r="F85" s="268"/>
    </row>
    <row r="86" spans="1:6" outlineLevel="2" x14ac:dyDescent="0.25">
      <c r="A86" s="69" t="s">
        <v>267</v>
      </c>
      <c r="B86" s="123">
        <f>'1.1.'!C90</f>
        <v>5.8823529411764705E-2</v>
      </c>
      <c r="C86" s="55" t="s">
        <v>84</v>
      </c>
      <c r="D86" s="55">
        <f>Базовый!E78*0.55</f>
        <v>281598.90620400006</v>
      </c>
      <c r="E86" s="37">
        <f t="shared" ref="E86:E94" si="4">B86*D86</f>
        <v>16564.641541411769</v>
      </c>
      <c r="F86" s="268"/>
    </row>
    <row r="87" spans="1:6" ht="39.6" outlineLevel="2" x14ac:dyDescent="0.25">
      <c r="A87" s="69" t="s">
        <v>268</v>
      </c>
      <c r="B87" s="123">
        <f>'1.1.'!C91</f>
        <v>5.8823529411764705E-2</v>
      </c>
      <c r="C87" s="55" t="s">
        <v>84</v>
      </c>
      <c r="D87" s="55">
        <f>Базовый!E79*0.55</f>
        <v>172773.41835600004</v>
      </c>
      <c r="E87" s="37">
        <f t="shared" si="4"/>
        <v>10163.142256235296</v>
      </c>
      <c r="F87" s="268"/>
    </row>
    <row r="88" spans="1:6" outlineLevel="2" x14ac:dyDescent="0.25">
      <c r="A88" s="69" t="s">
        <v>273</v>
      </c>
      <c r="B88" s="123">
        <f>'1.1.'!C92</f>
        <v>5.8823529411764705E-2</v>
      </c>
      <c r="C88" s="55" t="s">
        <v>84</v>
      </c>
      <c r="D88" s="55">
        <f>Базовый!E80*0.55</f>
        <v>206930.44310400003</v>
      </c>
      <c r="E88" s="37">
        <f t="shared" si="4"/>
        <v>12172.37900611765</v>
      </c>
      <c r="F88" s="268"/>
    </row>
    <row r="89" spans="1:6" outlineLevel="2" x14ac:dyDescent="0.25">
      <c r="A89" s="69" t="s">
        <v>269</v>
      </c>
      <c r="B89" s="123">
        <f>'1.1.'!C93</f>
        <v>2.9411764705882353E-2</v>
      </c>
      <c r="C89" s="55" t="s">
        <v>84</v>
      </c>
      <c r="D89" s="55">
        <f>Базовый!E81*0.55</f>
        <v>157383.770544</v>
      </c>
      <c r="E89" s="37">
        <f t="shared" si="4"/>
        <v>4628.934427764706</v>
      </c>
      <c r="F89" s="268"/>
    </row>
    <row r="90" spans="1:6" ht="26.4" outlineLevel="2" x14ac:dyDescent="0.25">
      <c r="A90" s="69" t="s">
        <v>270</v>
      </c>
      <c r="B90" s="123">
        <f>'1.1.'!C94</f>
        <v>5.8823529411764705E-2</v>
      </c>
      <c r="C90" s="55" t="s">
        <v>84</v>
      </c>
      <c r="D90" s="55">
        <f>Базовый!E82*0.55</f>
        <v>149053.00687200003</v>
      </c>
      <c r="E90" s="37">
        <f t="shared" si="4"/>
        <v>8767.8239336470597</v>
      </c>
      <c r="F90" s="268"/>
    </row>
    <row r="91" spans="1:6" ht="26.4" outlineLevel="2" x14ac:dyDescent="0.25">
      <c r="A91" s="69" t="s">
        <v>270</v>
      </c>
      <c r="B91" s="123">
        <f>'1.1.'!C95</f>
        <v>2.9411764705882353E-2</v>
      </c>
      <c r="C91" s="55" t="s">
        <v>84</v>
      </c>
      <c r="D91" s="55">
        <f>Базовый!E83*0.55</f>
        <v>54848.161368000016</v>
      </c>
      <c r="E91" s="37">
        <f t="shared" si="4"/>
        <v>1613.1812167058829</v>
      </c>
      <c r="F91" s="268"/>
    </row>
    <row r="92" spans="1:6" outlineLevel="2" x14ac:dyDescent="0.25">
      <c r="A92" s="69" t="s">
        <v>271</v>
      </c>
      <c r="B92" s="123">
        <f>'1.1.'!C96</f>
        <v>5.8823529411764705E-2</v>
      </c>
      <c r="C92" s="55" t="s">
        <v>84</v>
      </c>
      <c r="D92" s="55">
        <f>Базовый!E84*0.55</f>
        <v>129625.58624400002</v>
      </c>
      <c r="E92" s="37">
        <f t="shared" si="4"/>
        <v>7625.0344849411777</v>
      </c>
      <c r="F92" s="268"/>
    </row>
    <row r="93" spans="1:6" outlineLevel="2" x14ac:dyDescent="0.25">
      <c r="A93" s="69" t="s">
        <v>271</v>
      </c>
      <c r="B93" s="123">
        <f>'1.1.'!C97</f>
        <v>2.9411764705882353E-2</v>
      </c>
      <c r="C93" s="55" t="s">
        <v>84</v>
      </c>
      <c r="D93" s="55">
        <f>Базовый!E85*0.55</f>
        <v>53315.306352</v>
      </c>
      <c r="E93" s="37">
        <f t="shared" si="4"/>
        <v>1568.0972456470588</v>
      </c>
      <c r="F93" s="268"/>
    </row>
    <row r="94" spans="1:6" outlineLevel="2" x14ac:dyDescent="0.25">
      <c r="A94" s="69" t="s">
        <v>272</v>
      </c>
      <c r="B94" s="123">
        <f>'1.1.'!C98</f>
        <v>2.9411764705882353E-2</v>
      </c>
      <c r="C94" s="55" t="s">
        <v>84</v>
      </c>
      <c r="D94" s="55">
        <f>Базовый!E86*0.55</f>
        <v>144887.53910400002</v>
      </c>
      <c r="E94" s="37">
        <f t="shared" si="4"/>
        <v>4261.3982089411775</v>
      </c>
      <c r="F94" s="268"/>
    </row>
    <row r="95" spans="1:6" ht="16.5" customHeight="1" outlineLevel="1" x14ac:dyDescent="0.25">
      <c r="A95" s="260" t="s">
        <v>15</v>
      </c>
      <c r="B95" s="261"/>
      <c r="C95" s="261"/>
      <c r="D95" s="262"/>
      <c r="E95" s="39">
        <f>E96+E98+E105+E107+E109+E112+E135+E167+E173</f>
        <v>11052.473137254901</v>
      </c>
      <c r="F95" s="268"/>
    </row>
    <row r="96" spans="1:6" outlineLevel="2" x14ac:dyDescent="0.25">
      <c r="A96" s="68" t="s">
        <v>229</v>
      </c>
      <c r="B96" s="20" t="s">
        <v>1</v>
      </c>
      <c r="C96" s="56" t="s">
        <v>1</v>
      </c>
      <c r="D96" s="57" t="s">
        <v>1</v>
      </c>
      <c r="E96" s="125">
        <f>E97</f>
        <v>167.78823529411764</v>
      </c>
      <c r="F96" s="268"/>
    </row>
    <row r="97" spans="1:6" outlineLevel="3" x14ac:dyDescent="0.25">
      <c r="A97" s="76" t="s">
        <v>230</v>
      </c>
      <c r="B97" s="120">
        <f>'1.1.'!C101</f>
        <v>1.411764705882353</v>
      </c>
      <c r="C97" s="55" t="s">
        <v>84</v>
      </c>
      <c r="D97" s="55">
        <f>Базовый!E89</f>
        <v>118.85</v>
      </c>
      <c r="E97" s="37">
        <f>B97*D97</f>
        <v>167.78823529411764</v>
      </c>
      <c r="F97" s="268"/>
    </row>
    <row r="98" spans="1:6" ht="27.6" customHeight="1" outlineLevel="2" x14ac:dyDescent="0.25">
      <c r="A98" s="68" t="s">
        <v>219</v>
      </c>
      <c r="B98" s="20" t="s">
        <v>1</v>
      </c>
      <c r="C98" s="56" t="s">
        <v>1</v>
      </c>
      <c r="D98" s="57" t="s">
        <v>1</v>
      </c>
      <c r="E98" s="125">
        <f>SUM(E99:E104)</f>
        <v>1065.8823529411766</v>
      </c>
      <c r="F98" s="268"/>
    </row>
    <row r="99" spans="1:6" outlineLevel="3" x14ac:dyDescent="0.25">
      <c r="A99" s="82" t="s">
        <v>220</v>
      </c>
      <c r="B99" s="120">
        <f>'1.1.'!C103</f>
        <v>0</v>
      </c>
      <c r="C99" s="55" t="s">
        <v>84</v>
      </c>
      <c r="D99" s="55">
        <f>Базовый!E91</f>
        <v>0</v>
      </c>
      <c r="E99" s="37">
        <f t="shared" ref="E99:E104" si="5">B99*D99</f>
        <v>0</v>
      </c>
      <c r="F99" s="268"/>
    </row>
    <row r="100" spans="1:6" outlineLevel="3" x14ac:dyDescent="0.25">
      <c r="A100" s="82" t="s">
        <v>221</v>
      </c>
      <c r="B100" s="120">
        <f>'1.1.'!C104</f>
        <v>0</v>
      </c>
      <c r="C100" s="55" t="s">
        <v>84</v>
      </c>
      <c r="D100" s="55">
        <f>Базовый!E92</f>
        <v>0</v>
      </c>
      <c r="E100" s="37">
        <f t="shared" si="5"/>
        <v>0</v>
      </c>
      <c r="F100" s="268"/>
    </row>
    <row r="101" spans="1:6" outlineLevel="3" x14ac:dyDescent="0.25">
      <c r="A101" s="82" t="s">
        <v>222</v>
      </c>
      <c r="B101" s="120">
        <f>'1.1.'!C105</f>
        <v>0</v>
      </c>
      <c r="C101" s="55" t="s">
        <v>84</v>
      </c>
      <c r="D101" s="55">
        <f>Базовый!E93</f>
        <v>0</v>
      </c>
      <c r="E101" s="37">
        <f t="shared" si="5"/>
        <v>0</v>
      </c>
      <c r="F101" s="268"/>
    </row>
    <row r="102" spans="1:6" outlineLevel="3" x14ac:dyDescent="0.25">
      <c r="A102" s="82" t="s">
        <v>223</v>
      </c>
      <c r="B102" s="120">
        <f>'1.1.'!C106</f>
        <v>0.35294117647058826</v>
      </c>
      <c r="C102" s="55" t="s">
        <v>84</v>
      </c>
      <c r="D102" s="55">
        <f>Базовый!E94</f>
        <v>766.66666666666663</v>
      </c>
      <c r="E102" s="37">
        <f t="shared" si="5"/>
        <v>270.58823529411762</v>
      </c>
      <c r="F102" s="268"/>
    </row>
    <row r="103" spans="1:6" ht="26.4" outlineLevel="3" x14ac:dyDescent="0.25">
      <c r="A103" s="82" t="s">
        <v>224</v>
      </c>
      <c r="B103" s="120">
        <f>'1.1.'!C107</f>
        <v>0.35294117647058826</v>
      </c>
      <c r="C103" s="55" t="s">
        <v>84</v>
      </c>
      <c r="D103" s="55">
        <f>Базовый!E95</f>
        <v>433.33333333333331</v>
      </c>
      <c r="E103" s="37">
        <f t="shared" si="5"/>
        <v>152.94117647058823</v>
      </c>
      <c r="F103" s="268"/>
    </row>
    <row r="104" spans="1:6" outlineLevel="3" x14ac:dyDescent="0.25">
      <c r="A104" s="82" t="s">
        <v>225</v>
      </c>
      <c r="B104" s="120">
        <f>'1.1.'!C108</f>
        <v>0.70588235294117652</v>
      </c>
      <c r="C104" s="55" t="s">
        <v>84</v>
      </c>
      <c r="D104" s="55">
        <f>Базовый!E96</f>
        <v>910</v>
      </c>
      <c r="E104" s="37">
        <f t="shared" si="5"/>
        <v>642.35294117647061</v>
      </c>
      <c r="F104" s="268"/>
    </row>
    <row r="105" spans="1:6" ht="26.4" outlineLevel="2" x14ac:dyDescent="0.25">
      <c r="A105" s="83" t="s">
        <v>228</v>
      </c>
      <c r="B105" s="20" t="s">
        <v>1</v>
      </c>
      <c r="C105" s="56" t="s">
        <v>1</v>
      </c>
      <c r="D105" s="57" t="s">
        <v>1</v>
      </c>
      <c r="E105" s="125">
        <f>E106</f>
        <v>3693.478431372549</v>
      </c>
      <c r="F105" s="268"/>
    </row>
    <row r="106" spans="1:6" ht="26.4" outlineLevel="3" x14ac:dyDescent="0.25">
      <c r="A106" s="82" t="s">
        <v>226</v>
      </c>
      <c r="B106" s="120">
        <f>'1.1.'!C110</f>
        <v>85.234117647058824</v>
      </c>
      <c r="C106" s="55" t="s">
        <v>84</v>
      </c>
      <c r="D106" s="55">
        <f>Базовый!E98</f>
        <v>43.333333333333336</v>
      </c>
      <c r="E106" s="37">
        <f>B106*D106</f>
        <v>3693.478431372549</v>
      </c>
      <c r="F106" s="268"/>
    </row>
    <row r="107" spans="1:6" ht="26.4" outlineLevel="2" x14ac:dyDescent="0.25">
      <c r="A107" s="83" t="s">
        <v>328</v>
      </c>
      <c r="B107" s="20" t="s">
        <v>1</v>
      </c>
      <c r="C107" s="56" t="s">
        <v>1</v>
      </c>
      <c r="D107" s="57" t="s">
        <v>1</v>
      </c>
      <c r="E107" s="125">
        <f>E108</f>
        <v>505.88294117647064</v>
      </c>
      <c r="F107" s="268"/>
    </row>
    <row r="108" spans="1:6" outlineLevel="3" x14ac:dyDescent="0.25">
      <c r="A108" s="173" t="s">
        <v>328</v>
      </c>
      <c r="B108" s="120">
        <f>'1.1.'!C112</f>
        <v>0.17647058823529413</v>
      </c>
      <c r="C108" s="55" t="s">
        <v>84</v>
      </c>
      <c r="D108" s="55">
        <f>Базовый!E100</f>
        <v>2866.67</v>
      </c>
      <c r="E108" s="37">
        <f>B108*D108</f>
        <v>505.88294117647064</v>
      </c>
      <c r="F108" s="268"/>
    </row>
    <row r="109" spans="1:6" ht="15" customHeight="1" outlineLevel="2" x14ac:dyDescent="0.25">
      <c r="A109" s="68" t="s">
        <v>216</v>
      </c>
      <c r="B109" s="20" t="s">
        <v>1</v>
      </c>
      <c r="C109" s="56" t="s">
        <v>1</v>
      </c>
      <c r="D109" s="57" t="s">
        <v>1</v>
      </c>
      <c r="E109" s="125">
        <f>E110+E111</f>
        <v>65.686274509803923</v>
      </c>
      <c r="F109" s="268"/>
    </row>
    <row r="110" spans="1:6" outlineLevel="3" x14ac:dyDescent="0.25">
      <c r="A110" s="84" t="s">
        <v>217</v>
      </c>
      <c r="B110" s="120">
        <f>'1.1.'!C114</f>
        <v>5.8823529411764705E-2</v>
      </c>
      <c r="C110" s="55" t="s">
        <v>84</v>
      </c>
      <c r="D110" s="55">
        <f>Базовый!E102</f>
        <v>583.33333333333337</v>
      </c>
      <c r="E110" s="37">
        <f>B110*D110</f>
        <v>34.313725490196077</v>
      </c>
      <c r="F110" s="268"/>
    </row>
    <row r="111" spans="1:6" outlineLevel="3" x14ac:dyDescent="0.25">
      <c r="A111" s="84" t="s">
        <v>218</v>
      </c>
      <c r="B111" s="120">
        <f>'1.1.'!C115</f>
        <v>5.8823529411764705E-2</v>
      </c>
      <c r="C111" s="55" t="s">
        <v>84</v>
      </c>
      <c r="D111" s="55">
        <f>Базовый!E103</f>
        <v>533.33333333333337</v>
      </c>
      <c r="E111" s="37">
        <f>B111*D111</f>
        <v>31.372549019607845</v>
      </c>
      <c r="F111" s="268"/>
    </row>
    <row r="112" spans="1:6" ht="43.2" customHeight="1" outlineLevel="2" x14ac:dyDescent="0.25">
      <c r="A112" s="18" t="s">
        <v>154</v>
      </c>
      <c r="B112" s="20" t="s">
        <v>1</v>
      </c>
      <c r="C112" s="56" t="s">
        <v>1</v>
      </c>
      <c r="D112" s="57" t="s">
        <v>1</v>
      </c>
      <c r="E112" s="125">
        <f>SUM(E113:E134)</f>
        <v>2211.4411764705883</v>
      </c>
      <c r="F112" s="268"/>
    </row>
    <row r="113" spans="1:6" outlineLevel="3" x14ac:dyDescent="0.25">
      <c r="A113" s="84" t="s">
        <v>155</v>
      </c>
      <c r="B113" s="120">
        <f>'1.1.'!C117</f>
        <v>0.29411764705882354</v>
      </c>
      <c r="C113" s="55" t="s">
        <v>84</v>
      </c>
      <c r="D113" s="55">
        <f>Базовый!E105</f>
        <v>87</v>
      </c>
      <c r="E113" s="37">
        <f>B113*D113</f>
        <v>25.588235294117649</v>
      </c>
      <c r="F113" s="268"/>
    </row>
    <row r="114" spans="1:6" outlineLevel="3" x14ac:dyDescent="0.25">
      <c r="A114" s="84" t="s">
        <v>105</v>
      </c>
      <c r="B114" s="120">
        <f>'1.1.'!C118</f>
        <v>0.35294117647058826</v>
      </c>
      <c r="C114" s="55" t="s">
        <v>84</v>
      </c>
      <c r="D114" s="55">
        <f>Базовый!E106</f>
        <v>80.333333333333329</v>
      </c>
      <c r="E114" s="37">
        <f t="shared" ref="E114:E134" si="6">B114*D114</f>
        <v>28.352941176470587</v>
      </c>
      <c r="F114" s="268"/>
    </row>
    <row r="115" spans="1:6" outlineLevel="3" x14ac:dyDescent="0.25">
      <c r="A115" s="84" t="s">
        <v>156</v>
      </c>
      <c r="B115" s="120">
        <f>'1.1.'!C119</f>
        <v>0.58823529411764708</v>
      </c>
      <c r="C115" s="55" t="s">
        <v>84</v>
      </c>
      <c r="D115" s="55">
        <f>Базовый!E107</f>
        <v>114.33333333333333</v>
      </c>
      <c r="E115" s="37">
        <f t="shared" si="6"/>
        <v>67.254901960784309</v>
      </c>
      <c r="F115" s="268"/>
    </row>
    <row r="116" spans="1:6" outlineLevel="3" x14ac:dyDescent="0.25">
      <c r="A116" s="84" t="s">
        <v>157</v>
      </c>
      <c r="B116" s="120">
        <f>'1.1.'!C120</f>
        <v>0.58823529411764708</v>
      </c>
      <c r="C116" s="55" t="s">
        <v>84</v>
      </c>
      <c r="D116" s="55">
        <f>Базовый!E108</f>
        <v>40.333333333333336</v>
      </c>
      <c r="E116" s="37">
        <f t="shared" si="6"/>
        <v>23.725490196078432</v>
      </c>
      <c r="F116" s="268"/>
    </row>
    <row r="117" spans="1:6" outlineLevel="3" x14ac:dyDescent="0.25">
      <c r="A117" s="84" t="s">
        <v>159</v>
      </c>
      <c r="B117" s="120">
        <f>'1.1.'!C121</f>
        <v>0.35294117647058826</v>
      </c>
      <c r="C117" s="55" t="s">
        <v>84</v>
      </c>
      <c r="D117" s="55">
        <f>Базовый!E109</f>
        <v>1533.3333333333333</v>
      </c>
      <c r="E117" s="37">
        <f t="shared" si="6"/>
        <v>541.17647058823525</v>
      </c>
      <c r="F117" s="268"/>
    </row>
    <row r="118" spans="1:6" outlineLevel="3" x14ac:dyDescent="0.25">
      <c r="A118" s="84" t="s">
        <v>160</v>
      </c>
      <c r="B118" s="120">
        <f>'1.1.'!C122</f>
        <v>4.2352941176470589</v>
      </c>
      <c r="C118" s="55" t="s">
        <v>84</v>
      </c>
      <c r="D118" s="55">
        <f>Базовый!E110</f>
        <v>22.666666666666668</v>
      </c>
      <c r="E118" s="37">
        <f t="shared" si="6"/>
        <v>96</v>
      </c>
      <c r="F118" s="268"/>
    </row>
    <row r="119" spans="1:6" outlineLevel="3" x14ac:dyDescent="0.25">
      <c r="A119" s="84" t="s">
        <v>114</v>
      </c>
      <c r="B119" s="120">
        <f>'1.1.'!C123</f>
        <v>5.8823529411764705E-2</v>
      </c>
      <c r="C119" s="55" t="s">
        <v>84</v>
      </c>
      <c r="D119" s="55">
        <f>Базовый!E111</f>
        <v>124.66666666666667</v>
      </c>
      <c r="E119" s="37">
        <f t="shared" si="6"/>
        <v>7.3333333333333339</v>
      </c>
      <c r="F119" s="268"/>
    </row>
    <row r="120" spans="1:6" outlineLevel="3" x14ac:dyDescent="0.25">
      <c r="A120" s="84" t="s">
        <v>161</v>
      </c>
      <c r="B120" s="120">
        <f>'1.1.'!C124</f>
        <v>0.11764705882352941</v>
      </c>
      <c r="C120" s="55" t="s">
        <v>84</v>
      </c>
      <c r="D120" s="55">
        <f>Базовый!E112</f>
        <v>443.33333333333331</v>
      </c>
      <c r="E120" s="37">
        <f t="shared" si="6"/>
        <v>52.156862745098039</v>
      </c>
      <c r="F120" s="268"/>
    </row>
    <row r="121" spans="1:6" outlineLevel="3" x14ac:dyDescent="0.25">
      <c r="A121" s="84" t="s">
        <v>162</v>
      </c>
      <c r="B121" s="120">
        <f>'1.1.'!C125</f>
        <v>0.70588235294117652</v>
      </c>
      <c r="C121" s="55" t="s">
        <v>84</v>
      </c>
      <c r="D121" s="55">
        <f>Базовый!E113</f>
        <v>216.66666666666666</v>
      </c>
      <c r="E121" s="37">
        <f t="shared" si="6"/>
        <v>152.94117647058823</v>
      </c>
      <c r="F121" s="268"/>
    </row>
    <row r="122" spans="1:6" outlineLevel="3" x14ac:dyDescent="0.25">
      <c r="A122" s="84" t="s">
        <v>164</v>
      </c>
      <c r="B122" s="120">
        <f>'1.1.'!C126</f>
        <v>2.9411764705882355</v>
      </c>
      <c r="C122" s="55" t="s">
        <v>84</v>
      </c>
      <c r="D122" s="55">
        <f>Базовый!E114</f>
        <v>215</v>
      </c>
      <c r="E122" s="37">
        <f t="shared" si="6"/>
        <v>632.35294117647061</v>
      </c>
      <c r="F122" s="268"/>
    </row>
    <row r="123" spans="1:6" outlineLevel="3" x14ac:dyDescent="0.25">
      <c r="A123" s="84" t="s">
        <v>165</v>
      </c>
      <c r="B123" s="120">
        <f>'1.1.'!C127</f>
        <v>0.29411764705882354</v>
      </c>
      <c r="C123" s="55" t="s">
        <v>84</v>
      </c>
      <c r="D123" s="55">
        <f>Базовый!E115</f>
        <v>255</v>
      </c>
      <c r="E123" s="37">
        <f t="shared" si="6"/>
        <v>75</v>
      </c>
      <c r="F123" s="268"/>
    </row>
    <row r="124" spans="1:6" outlineLevel="3" x14ac:dyDescent="0.25">
      <c r="A124" s="84" t="s">
        <v>166</v>
      </c>
      <c r="B124" s="120">
        <f>'1.1.'!C128</f>
        <v>5.8823529411764705E-2</v>
      </c>
      <c r="C124" s="55" t="s">
        <v>84</v>
      </c>
      <c r="D124" s="55">
        <f>Базовый!E116</f>
        <v>1537.6666666666667</v>
      </c>
      <c r="E124" s="37">
        <f t="shared" si="6"/>
        <v>90.450980392156865</v>
      </c>
      <c r="F124" s="268"/>
    </row>
    <row r="125" spans="1:6" outlineLevel="3" x14ac:dyDescent="0.25">
      <c r="A125" s="84" t="s">
        <v>167</v>
      </c>
      <c r="B125" s="120">
        <f>'1.1.'!C129</f>
        <v>0.11764705882352941</v>
      </c>
      <c r="C125" s="55" t="s">
        <v>84</v>
      </c>
      <c r="D125" s="55">
        <f>Базовый!E117</f>
        <v>450</v>
      </c>
      <c r="E125" s="37">
        <f t="shared" si="6"/>
        <v>52.941176470588232</v>
      </c>
      <c r="F125" s="268"/>
    </row>
    <row r="126" spans="1:6" outlineLevel="3" x14ac:dyDescent="0.25">
      <c r="A126" s="84" t="s">
        <v>168</v>
      </c>
      <c r="B126" s="120">
        <f>'1.1.'!C130</f>
        <v>0.58823529411764708</v>
      </c>
      <c r="C126" s="55" t="s">
        <v>84</v>
      </c>
      <c r="D126" s="55">
        <f>Базовый!E118</f>
        <v>53.666666666666664</v>
      </c>
      <c r="E126" s="37">
        <f t="shared" si="6"/>
        <v>31.56862745098039</v>
      </c>
      <c r="F126" s="268"/>
    </row>
    <row r="127" spans="1:6" outlineLevel="3" x14ac:dyDescent="0.25">
      <c r="A127" s="84" t="s">
        <v>113</v>
      </c>
      <c r="B127" s="120">
        <f>'1.1.'!C131</f>
        <v>0.29411764705882354</v>
      </c>
      <c r="C127" s="55" t="s">
        <v>84</v>
      </c>
      <c r="D127" s="55">
        <f>Базовый!E119</f>
        <v>22</v>
      </c>
      <c r="E127" s="37">
        <f t="shared" si="6"/>
        <v>6.4705882352941178</v>
      </c>
      <c r="F127" s="268"/>
    </row>
    <row r="128" spans="1:6" outlineLevel="3" x14ac:dyDescent="0.25">
      <c r="A128" s="84" t="s">
        <v>104</v>
      </c>
      <c r="B128" s="120">
        <f>'1.1.'!C132</f>
        <v>0.29411764705882354</v>
      </c>
      <c r="C128" s="55" t="s">
        <v>84</v>
      </c>
      <c r="D128" s="55">
        <f>Базовый!E120</f>
        <v>34.333333333333336</v>
      </c>
      <c r="E128" s="37">
        <f t="shared" si="6"/>
        <v>10.098039215686276</v>
      </c>
      <c r="F128" s="268"/>
    </row>
    <row r="129" spans="1:6" outlineLevel="3" x14ac:dyDescent="0.25">
      <c r="A129" s="84" t="s">
        <v>169</v>
      </c>
      <c r="B129" s="120">
        <f>'1.1.'!C133</f>
        <v>0.58823529411764708</v>
      </c>
      <c r="C129" s="55" t="s">
        <v>84</v>
      </c>
      <c r="D129" s="55">
        <f>Базовый!E121</f>
        <v>58</v>
      </c>
      <c r="E129" s="37">
        <f t="shared" si="6"/>
        <v>34.117647058823529</v>
      </c>
      <c r="F129" s="268"/>
    </row>
    <row r="130" spans="1:6" outlineLevel="3" x14ac:dyDescent="0.25">
      <c r="A130" s="84" t="s">
        <v>171</v>
      </c>
      <c r="B130" s="120">
        <f>'1.1.'!C134</f>
        <v>1.1764705882352942</v>
      </c>
      <c r="C130" s="55" t="s">
        <v>84</v>
      </c>
      <c r="D130" s="55">
        <f>Базовый!E122</f>
        <v>105.33333333333333</v>
      </c>
      <c r="E130" s="37">
        <f t="shared" si="6"/>
        <v>123.92156862745098</v>
      </c>
      <c r="F130" s="268"/>
    </row>
    <row r="131" spans="1:6" outlineLevel="3" x14ac:dyDescent="0.25">
      <c r="A131" s="84" t="s">
        <v>172</v>
      </c>
      <c r="B131" s="120">
        <f>'1.1.'!C135</f>
        <v>0.29411764705882354</v>
      </c>
      <c r="C131" s="55" t="s">
        <v>84</v>
      </c>
      <c r="D131" s="55">
        <f>Базовый!E123</f>
        <v>33.833333333333336</v>
      </c>
      <c r="E131" s="37">
        <f t="shared" si="6"/>
        <v>9.9509803921568629</v>
      </c>
      <c r="F131" s="268"/>
    </row>
    <row r="132" spans="1:6" outlineLevel="3" x14ac:dyDescent="0.25">
      <c r="A132" s="84" t="s">
        <v>173</v>
      </c>
      <c r="B132" s="120">
        <f>'1.1.'!C136</f>
        <v>0.29411764705882354</v>
      </c>
      <c r="C132" s="55" t="s">
        <v>84</v>
      </c>
      <c r="D132" s="55">
        <f>Базовый!E124</f>
        <v>207.33333333333334</v>
      </c>
      <c r="E132" s="37">
        <f t="shared" si="6"/>
        <v>60.980392156862749</v>
      </c>
      <c r="F132" s="268"/>
    </row>
    <row r="133" spans="1:6" outlineLevel="3" x14ac:dyDescent="0.25">
      <c r="A133" s="84" t="s">
        <v>174</v>
      </c>
      <c r="B133" s="120">
        <f>'1.1.'!C137</f>
        <v>0.11764705882352941</v>
      </c>
      <c r="C133" s="55" t="s">
        <v>84</v>
      </c>
      <c r="D133" s="55">
        <f>Базовый!E125</f>
        <v>441</v>
      </c>
      <c r="E133" s="37">
        <f t="shared" si="6"/>
        <v>51.882352941176471</v>
      </c>
      <c r="F133" s="268"/>
    </row>
    <row r="134" spans="1:6" outlineLevel="3" x14ac:dyDescent="0.25">
      <c r="A134" s="84" t="s">
        <v>175</v>
      </c>
      <c r="B134" s="120">
        <f>'1.1.'!C138</f>
        <v>0.47058823529411764</v>
      </c>
      <c r="C134" s="55" t="s">
        <v>84</v>
      </c>
      <c r="D134" s="55">
        <f>Базовый!E126</f>
        <v>79</v>
      </c>
      <c r="E134" s="37">
        <f t="shared" si="6"/>
        <v>37.176470588235297</v>
      </c>
      <c r="F134" s="268"/>
    </row>
    <row r="135" spans="1:6" outlineLevel="2" x14ac:dyDescent="0.25">
      <c r="A135" s="18" t="s">
        <v>112</v>
      </c>
      <c r="B135" s="20" t="s">
        <v>1</v>
      </c>
      <c r="C135" s="56" t="s">
        <v>1</v>
      </c>
      <c r="D135" s="57" t="s">
        <v>1</v>
      </c>
      <c r="E135" s="125">
        <f>SUM(E136:E166)</f>
        <v>2473.4509803921569</v>
      </c>
      <c r="F135" s="268"/>
    </row>
    <row r="136" spans="1:6" ht="26.4" outlineLevel="3" x14ac:dyDescent="0.25">
      <c r="A136" s="85" t="s">
        <v>177</v>
      </c>
      <c r="B136" s="120">
        <f>'1.1.'!C140</f>
        <v>0.58823529411764708</v>
      </c>
      <c r="C136" s="55" t="s">
        <v>84</v>
      </c>
      <c r="D136" s="55">
        <f>Базовый!E128</f>
        <v>55.666666666666664</v>
      </c>
      <c r="E136" s="37">
        <f>B136*D136</f>
        <v>32.745098039215684</v>
      </c>
      <c r="F136" s="268"/>
    </row>
    <row r="137" spans="1:6" outlineLevel="3" x14ac:dyDescent="0.25">
      <c r="A137" s="84" t="s">
        <v>178</v>
      </c>
      <c r="B137" s="120">
        <f>'1.1.'!C141</f>
        <v>0.58823529411764708</v>
      </c>
      <c r="C137" s="55" t="s">
        <v>84</v>
      </c>
      <c r="D137" s="55">
        <f>Базовый!E129</f>
        <v>37</v>
      </c>
      <c r="E137" s="37">
        <f t="shared" ref="E137:E166" si="7">B137*D137</f>
        <v>21.764705882352942</v>
      </c>
      <c r="F137" s="268"/>
    </row>
    <row r="138" spans="1:6" outlineLevel="3" x14ac:dyDescent="0.25">
      <c r="A138" s="84" t="s">
        <v>179</v>
      </c>
      <c r="B138" s="120">
        <f>'1.1.'!C142</f>
        <v>2.9411764705882355</v>
      </c>
      <c r="C138" s="55" t="s">
        <v>84</v>
      </c>
      <c r="D138" s="55">
        <f>Базовый!E130</f>
        <v>242.66666666666666</v>
      </c>
      <c r="E138" s="37">
        <f t="shared" si="7"/>
        <v>713.72549019607845</v>
      </c>
      <c r="F138" s="268"/>
    </row>
    <row r="139" spans="1:6" outlineLevel="3" x14ac:dyDescent="0.25">
      <c r="A139" s="84" t="s">
        <v>180</v>
      </c>
      <c r="B139" s="120">
        <f>'1.1.'!C143</f>
        <v>0.23529411764705882</v>
      </c>
      <c r="C139" s="55" t="s">
        <v>84</v>
      </c>
      <c r="D139" s="55">
        <f>Базовый!E131</f>
        <v>299.33333333333331</v>
      </c>
      <c r="E139" s="37">
        <f t="shared" si="7"/>
        <v>70.431372549019599</v>
      </c>
      <c r="F139" s="268"/>
    </row>
    <row r="140" spans="1:6" outlineLevel="3" x14ac:dyDescent="0.25">
      <c r="A140" s="84" t="s">
        <v>181</v>
      </c>
      <c r="B140" s="120">
        <f>'1.1.'!C144</f>
        <v>0.23529411764705882</v>
      </c>
      <c r="C140" s="55" t="s">
        <v>84</v>
      </c>
      <c r="D140" s="55">
        <f>Базовый!E132</f>
        <v>524.66666666666663</v>
      </c>
      <c r="E140" s="37">
        <f t="shared" si="7"/>
        <v>123.45098039215685</v>
      </c>
      <c r="F140" s="268"/>
    </row>
    <row r="141" spans="1:6" outlineLevel="3" x14ac:dyDescent="0.25">
      <c r="A141" s="84" t="s">
        <v>182</v>
      </c>
      <c r="B141" s="120">
        <f>'1.1.'!C145</f>
        <v>0.23529411764705882</v>
      </c>
      <c r="C141" s="55" t="s">
        <v>84</v>
      </c>
      <c r="D141" s="55">
        <f>Базовый!E133</f>
        <v>525.33333333333337</v>
      </c>
      <c r="E141" s="37">
        <f t="shared" si="7"/>
        <v>123.6078431372549</v>
      </c>
      <c r="F141" s="268"/>
    </row>
    <row r="142" spans="1:6" outlineLevel="3" x14ac:dyDescent="0.25">
      <c r="A142" s="84" t="s">
        <v>183</v>
      </c>
      <c r="B142" s="120">
        <f>'1.1.'!C146</f>
        <v>0.23529411764705882</v>
      </c>
      <c r="C142" s="55" t="s">
        <v>84</v>
      </c>
      <c r="D142" s="55">
        <f>Базовый!E134</f>
        <v>401.66666666666669</v>
      </c>
      <c r="E142" s="37">
        <f t="shared" si="7"/>
        <v>94.509803921568633</v>
      </c>
      <c r="F142" s="268"/>
    </row>
    <row r="143" spans="1:6" outlineLevel="3" x14ac:dyDescent="0.25">
      <c r="A143" s="84" t="s">
        <v>184</v>
      </c>
      <c r="B143" s="120">
        <f>'1.1.'!C147</f>
        <v>0.23529411764705882</v>
      </c>
      <c r="C143" s="55" t="s">
        <v>84</v>
      </c>
      <c r="D143" s="55">
        <f>Базовый!E135</f>
        <v>640.33333333333337</v>
      </c>
      <c r="E143" s="37">
        <f t="shared" si="7"/>
        <v>150.66666666666669</v>
      </c>
      <c r="F143" s="268"/>
    </row>
    <row r="144" spans="1:6" outlineLevel="3" x14ac:dyDescent="0.25">
      <c r="A144" s="84" t="s">
        <v>185</v>
      </c>
      <c r="B144" s="120">
        <f>'1.1.'!C148</f>
        <v>2.3529411764705883</v>
      </c>
      <c r="C144" s="55" t="s">
        <v>84</v>
      </c>
      <c r="D144" s="55">
        <f>Базовый!E136</f>
        <v>20.666666666666668</v>
      </c>
      <c r="E144" s="37">
        <f t="shared" si="7"/>
        <v>48.627450980392162</v>
      </c>
      <c r="F144" s="268"/>
    </row>
    <row r="145" spans="1:6" s="29" customFormat="1" outlineLevel="3" x14ac:dyDescent="0.25">
      <c r="A145" s="84" t="s">
        <v>186</v>
      </c>
      <c r="B145" s="120">
        <f>'1.1.'!C149</f>
        <v>0.29411764705882354</v>
      </c>
      <c r="C145" s="55" t="s">
        <v>84</v>
      </c>
      <c r="D145" s="55">
        <f>Базовый!E137</f>
        <v>285.66666666666669</v>
      </c>
      <c r="E145" s="37">
        <f t="shared" si="7"/>
        <v>84.019607843137265</v>
      </c>
      <c r="F145" s="268"/>
    </row>
    <row r="146" spans="1:6" outlineLevel="3" x14ac:dyDescent="0.25">
      <c r="A146" s="84" t="s">
        <v>188</v>
      </c>
      <c r="B146" s="120">
        <f>'1.1.'!C150</f>
        <v>0.88235294117647056</v>
      </c>
      <c r="C146" s="55" t="s">
        <v>84</v>
      </c>
      <c r="D146" s="55">
        <f>Базовый!E138</f>
        <v>32.666666666666664</v>
      </c>
      <c r="E146" s="37">
        <f t="shared" si="7"/>
        <v>28.823529411764703</v>
      </c>
      <c r="F146" s="268"/>
    </row>
    <row r="147" spans="1:6" outlineLevel="3" x14ac:dyDescent="0.25">
      <c r="A147" s="84" t="s">
        <v>189</v>
      </c>
      <c r="B147" s="120">
        <f>'1.1.'!C151</f>
        <v>0.29411764705882354</v>
      </c>
      <c r="C147" s="55" t="s">
        <v>84</v>
      </c>
      <c r="D147" s="55">
        <f>Базовый!E139</f>
        <v>129.33333333333334</v>
      </c>
      <c r="E147" s="37">
        <f t="shared" si="7"/>
        <v>38.039215686274517</v>
      </c>
      <c r="F147" s="268"/>
    </row>
    <row r="148" spans="1:6" outlineLevel="3" x14ac:dyDescent="0.25">
      <c r="A148" s="84" t="s">
        <v>190</v>
      </c>
      <c r="B148" s="120">
        <f>'1.1.'!C152</f>
        <v>0.58823529411764708</v>
      </c>
      <c r="C148" s="55" t="s">
        <v>84</v>
      </c>
      <c r="D148" s="55">
        <f>Базовый!E140</f>
        <v>80.833333333333329</v>
      </c>
      <c r="E148" s="37">
        <f t="shared" si="7"/>
        <v>47.549019607843135</v>
      </c>
      <c r="F148" s="268"/>
    </row>
    <row r="149" spans="1:6" outlineLevel="3" x14ac:dyDescent="0.25">
      <c r="A149" s="84" t="s">
        <v>191</v>
      </c>
      <c r="B149" s="120">
        <f>'1.1.'!C153</f>
        <v>0.29411764705882354</v>
      </c>
      <c r="C149" s="55" t="s">
        <v>84</v>
      </c>
      <c r="D149" s="55">
        <f>Базовый!E141</f>
        <v>82.666666666666671</v>
      </c>
      <c r="E149" s="37">
        <f t="shared" si="7"/>
        <v>24.313725490196081</v>
      </c>
      <c r="F149" s="268"/>
    </row>
    <row r="150" spans="1:6" outlineLevel="3" x14ac:dyDescent="0.25">
      <c r="A150" s="84" t="s">
        <v>192</v>
      </c>
      <c r="B150" s="120">
        <f>'1.1.'!C154</f>
        <v>0.58823529411764708</v>
      </c>
      <c r="C150" s="55" t="s">
        <v>84</v>
      </c>
      <c r="D150" s="55">
        <f>Базовый!E142</f>
        <v>25</v>
      </c>
      <c r="E150" s="37">
        <f t="shared" si="7"/>
        <v>14.705882352941178</v>
      </c>
      <c r="F150" s="268"/>
    </row>
    <row r="151" spans="1:6" outlineLevel="3" x14ac:dyDescent="0.25">
      <c r="A151" s="84" t="s">
        <v>193</v>
      </c>
      <c r="B151" s="120">
        <f>'1.1.'!C155</f>
        <v>0.29411764705882354</v>
      </c>
      <c r="C151" s="55" t="s">
        <v>84</v>
      </c>
      <c r="D151" s="55">
        <f>Базовый!E143</f>
        <v>69</v>
      </c>
      <c r="E151" s="37">
        <f t="shared" si="7"/>
        <v>20.294117647058822</v>
      </c>
      <c r="F151" s="268"/>
    </row>
    <row r="152" spans="1:6" outlineLevel="3" x14ac:dyDescent="0.25">
      <c r="A152" s="84" t="s">
        <v>194</v>
      </c>
      <c r="B152" s="120">
        <f>'1.1.'!C156</f>
        <v>0.29411764705882354</v>
      </c>
      <c r="C152" s="55" t="s">
        <v>84</v>
      </c>
      <c r="D152" s="55">
        <f>Базовый!E144</f>
        <v>49.666666666666664</v>
      </c>
      <c r="E152" s="37">
        <f t="shared" si="7"/>
        <v>14.607843137254902</v>
      </c>
      <c r="F152" s="268"/>
    </row>
    <row r="153" spans="1:6" outlineLevel="3" x14ac:dyDescent="0.25">
      <c r="A153" s="84" t="s">
        <v>195</v>
      </c>
      <c r="B153" s="120">
        <f>'1.1.'!C157</f>
        <v>0.17647058823529413</v>
      </c>
      <c r="C153" s="55" t="s">
        <v>84</v>
      </c>
      <c r="D153" s="55">
        <f>Базовый!E145</f>
        <v>147</v>
      </c>
      <c r="E153" s="37">
        <f t="shared" si="7"/>
        <v>25.941176470588236</v>
      </c>
      <c r="F153" s="268"/>
    </row>
    <row r="154" spans="1:6" outlineLevel="3" x14ac:dyDescent="0.25">
      <c r="A154" s="84" t="s">
        <v>196</v>
      </c>
      <c r="B154" s="120">
        <f>'1.1.'!C158</f>
        <v>0.17647058823529413</v>
      </c>
      <c r="C154" s="55" t="s">
        <v>84</v>
      </c>
      <c r="D154" s="55">
        <f>Базовый!E146</f>
        <v>118.33333333333333</v>
      </c>
      <c r="E154" s="37">
        <f t="shared" si="7"/>
        <v>20.882352941176471</v>
      </c>
      <c r="F154" s="268"/>
    </row>
    <row r="155" spans="1:6" outlineLevel="3" x14ac:dyDescent="0.25">
      <c r="A155" s="84" t="s">
        <v>197</v>
      </c>
      <c r="B155" s="120">
        <f>'1.1.'!C159</f>
        <v>5.882352941176471</v>
      </c>
      <c r="C155" s="55" t="s">
        <v>84</v>
      </c>
      <c r="D155" s="55">
        <f>Базовый!E147</f>
        <v>20.666666666666668</v>
      </c>
      <c r="E155" s="37">
        <f t="shared" si="7"/>
        <v>121.5686274509804</v>
      </c>
      <c r="F155" s="268"/>
    </row>
    <row r="156" spans="1:6" outlineLevel="3" x14ac:dyDescent="0.25">
      <c r="A156" s="84" t="s">
        <v>198</v>
      </c>
      <c r="B156" s="120">
        <f>'1.1.'!C160</f>
        <v>2.9411764705882355</v>
      </c>
      <c r="C156" s="55" t="s">
        <v>84</v>
      </c>
      <c r="D156" s="55">
        <f>Базовый!E148</f>
        <v>22.166666666666668</v>
      </c>
      <c r="E156" s="37">
        <f t="shared" si="7"/>
        <v>65.196078431372555</v>
      </c>
      <c r="F156" s="268"/>
    </row>
    <row r="157" spans="1:6" outlineLevel="3" x14ac:dyDescent="0.25">
      <c r="A157" s="84" t="s">
        <v>199</v>
      </c>
      <c r="B157" s="120">
        <f>'1.1.'!C161</f>
        <v>0.17647058823529413</v>
      </c>
      <c r="C157" s="55" t="s">
        <v>84</v>
      </c>
      <c r="D157" s="55">
        <f>Базовый!E149</f>
        <v>162.33333333333334</v>
      </c>
      <c r="E157" s="37">
        <f t="shared" si="7"/>
        <v>28.647058823529417</v>
      </c>
      <c r="F157" s="268"/>
    </row>
    <row r="158" spans="1:6" outlineLevel="3" x14ac:dyDescent="0.25">
      <c r="A158" s="84" t="s">
        <v>200</v>
      </c>
      <c r="B158" s="120">
        <f>'1.1.'!C162</f>
        <v>0.29411764705882354</v>
      </c>
      <c r="C158" s="55" t="s">
        <v>84</v>
      </c>
      <c r="D158" s="55">
        <f>Базовый!E150</f>
        <v>80.333333333333329</v>
      </c>
      <c r="E158" s="37">
        <f t="shared" si="7"/>
        <v>23.627450980392155</v>
      </c>
      <c r="F158" s="268"/>
    </row>
    <row r="159" spans="1:6" outlineLevel="3" x14ac:dyDescent="0.25">
      <c r="A159" s="84" t="s">
        <v>201</v>
      </c>
      <c r="B159" s="120">
        <f>'1.1.'!C163</f>
        <v>0.58823529411764708</v>
      </c>
      <c r="C159" s="55" t="s">
        <v>84</v>
      </c>
      <c r="D159" s="55">
        <f>Базовый!E151</f>
        <v>54.833333333333336</v>
      </c>
      <c r="E159" s="37">
        <f t="shared" si="7"/>
        <v>32.254901960784316</v>
      </c>
      <c r="F159" s="268"/>
    </row>
    <row r="160" spans="1:6" outlineLevel="3" x14ac:dyDescent="0.25">
      <c r="A160" s="84" t="s">
        <v>202</v>
      </c>
      <c r="B160" s="120">
        <f>'1.1.'!C164</f>
        <v>0.58823529411764708</v>
      </c>
      <c r="C160" s="55" t="s">
        <v>84</v>
      </c>
      <c r="D160" s="55">
        <f>Базовый!E152</f>
        <v>11.333333333333334</v>
      </c>
      <c r="E160" s="37">
        <f t="shared" si="7"/>
        <v>6.666666666666667</v>
      </c>
      <c r="F160" s="268"/>
    </row>
    <row r="161" spans="1:6" ht="14.4" customHeight="1" outlineLevel="3" x14ac:dyDescent="0.25">
      <c r="A161" s="84" t="s">
        <v>107</v>
      </c>
      <c r="B161" s="120">
        <f>'1.1.'!C165</f>
        <v>0.88235294117647056</v>
      </c>
      <c r="C161" s="55" t="s">
        <v>84</v>
      </c>
      <c r="D161" s="55">
        <f>Базовый!E153</f>
        <v>17</v>
      </c>
      <c r="E161" s="37">
        <f t="shared" si="7"/>
        <v>15</v>
      </c>
      <c r="F161" s="268"/>
    </row>
    <row r="162" spans="1:6" s="29" customFormat="1" outlineLevel="3" x14ac:dyDescent="0.25">
      <c r="A162" s="84" t="s">
        <v>203</v>
      </c>
      <c r="B162" s="120">
        <f>'1.1.'!C166</f>
        <v>29.411764705882351</v>
      </c>
      <c r="C162" s="55" t="s">
        <v>84</v>
      </c>
      <c r="D162" s="55">
        <f>Базовый!E154</f>
        <v>3.6666666666666665</v>
      </c>
      <c r="E162" s="37">
        <f t="shared" si="7"/>
        <v>107.84313725490195</v>
      </c>
      <c r="F162" s="268"/>
    </row>
    <row r="163" spans="1:6" s="62" customFormat="1" outlineLevel="3" x14ac:dyDescent="0.25">
      <c r="A163" s="84" t="s">
        <v>204</v>
      </c>
      <c r="B163" s="120">
        <f>'1.1.'!C167</f>
        <v>11.764705882352942</v>
      </c>
      <c r="C163" s="55" t="s">
        <v>84</v>
      </c>
      <c r="D163" s="55">
        <f>Базовый!E155</f>
        <v>28.166666666666668</v>
      </c>
      <c r="E163" s="37">
        <f t="shared" si="7"/>
        <v>331.3725490196079</v>
      </c>
      <c r="F163" s="268"/>
    </row>
    <row r="164" spans="1:6" outlineLevel="3" x14ac:dyDescent="0.25">
      <c r="A164" s="84" t="s">
        <v>205</v>
      </c>
      <c r="B164" s="120">
        <f>'1.1.'!C168</f>
        <v>0.11764705882352941</v>
      </c>
      <c r="C164" s="55" t="s">
        <v>84</v>
      </c>
      <c r="D164" s="55">
        <f>Базовый!E156</f>
        <v>70.333333333333329</v>
      </c>
      <c r="E164" s="37">
        <f t="shared" si="7"/>
        <v>8.2745098039215677</v>
      </c>
      <c r="F164" s="268"/>
    </row>
    <row r="165" spans="1:6" outlineLevel="3" x14ac:dyDescent="0.25">
      <c r="A165" s="84" t="s">
        <v>206</v>
      </c>
      <c r="B165" s="120">
        <f>'1.1.'!C169</f>
        <v>5.8823529411764705E-2</v>
      </c>
      <c r="C165" s="55" t="s">
        <v>84</v>
      </c>
      <c r="D165" s="55">
        <f>Базовый!E157</f>
        <v>199</v>
      </c>
      <c r="E165" s="37">
        <f t="shared" si="7"/>
        <v>11.705882352941176</v>
      </c>
      <c r="F165" s="268"/>
    </row>
    <row r="166" spans="1:6" outlineLevel="3" x14ac:dyDescent="0.25">
      <c r="A166" s="84" t="s">
        <v>207</v>
      </c>
      <c r="B166" s="120">
        <f>'1.1.'!C170</f>
        <v>0.35294117647058826</v>
      </c>
      <c r="C166" s="55" t="s">
        <v>84</v>
      </c>
      <c r="D166" s="55">
        <f>Базовый!E158</f>
        <v>64</v>
      </c>
      <c r="E166" s="37">
        <f t="shared" si="7"/>
        <v>22.588235294117649</v>
      </c>
      <c r="F166" s="268"/>
    </row>
    <row r="167" spans="1:6" ht="15.6" customHeight="1" outlineLevel="2" x14ac:dyDescent="0.25">
      <c r="A167" s="18" t="s">
        <v>208</v>
      </c>
      <c r="B167" s="20" t="s">
        <v>1</v>
      </c>
      <c r="C167" s="56" t="s">
        <v>1</v>
      </c>
      <c r="D167" s="57" t="s">
        <v>1</v>
      </c>
      <c r="E167" s="125">
        <f>SUM(E168:E172)</f>
        <v>562.98039215686276</v>
      </c>
      <c r="F167" s="268"/>
    </row>
    <row r="168" spans="1:6" outlineLevel="3" x14ac:dyDescent="0.25">
      <c r="A168" s="84" t="s">
        <v>209</v>
      </c>
      <c r="B168" s="120">
        <f>'1.1.'!C172</f>
        <v>1.1764705882352942</v>
      </c>
      <c r="C168" s="55" t="s">
        <v>84</v>
      </c>
      <c r="D168" s="55">
        <f>Базовый!E160</f>
        <v>67.666666666666671</v>
      </c>
      <c r="E168" s="37">
        <f>B168*D168</f>
        <v>79.607843137254903</v>
      </c>
      <c r="F168" s="268"/>
    </row>
    <row r="169" spans="1:6" outlineLevel="3" x14ac:dyDescent="0.25">
      <c r="A169" s="84" t="s">
        <v>210</v>
      </c>
      <c r="B169" s="120">
        <f>'1.1.'!C173</f>
        <v>0.23529411764705882</v>
      </c>
      <c r="C169" s="55" t="s">
        <v>84</v>
      </c>
      <c r="D169" s="55">
        <f>Базовый!E161</f>
        <v>450.33333333333331</v>
      </c>
      <c r="E169" s="37">
        <f>B169*D169</f>
        <v>105.96078431372548</v>
      </c>
      <c r="F169" s="268"/>
    </row>
    <row r="170" spans="1:6" outlineLevel="3" x14ac:dyDescent="0.25">
      <c r="A170" s="84" t="s">
        <v>211</v>
      </c>
      <c r="B170" s="120">
        <f>'1.1.'!C174</f>
        <v>0.23529411764705882</v>
      </c>
      <c r="C170" s="55" t="s">
        <v>84</v>
      </c>
      <c r="D170" s="55">
        <f>Базовый!E162</f>
        <v>534.66666666666663</v>
      </c>
      <c r="E170" s="37">
        <f>B170*D170</f>
        <v>125.80392156862744</v>
      </c>
      <c r="F170" s="268"/>
    </row>
    <row r="171" spans="1:6" outlineLevel="3" x14ac:dyDescent="0.25">
      <c r="A171" s="84" t="s">
        <v>212</v>
      </c>
      <c r="B171" s="120">
        <f>'1.1.'!C175</f>
        <v>0.23529411764705882</v>
      </c>
      <c r="C171" s="55" t="s">
        <v>84</v>
      </c>
      <c r="D171" s="55">
        <f>Базовый!E163</f>
        <v>534.66666666666663</v>
      </c>
      <c r="E171" s="37">
        <f>B171*D171</f>
        <v>125.80392156862744</v>
      </c>
      <c r="F171" s="268"/>
    </row>
    <row r="172" spans="1:6" outlineLevel="3" x14ac:dyDescent="0.25">
      <c r="A172" s="84" t="s">
        <v>213</v>
      </c>
      <c r="B172" s="120">
        <f>'1.1.'!C176</f>
        <v>0.23529411764705882</v>
      </c>
      <c r="C172" s="55" t="s">
        <v>84</v>
      </c>
      <c r="D172" s="55">
        <f>Базовый!E164</f>
        <v>534.66666666666663</v>
      </c>
      <c r="E172" s="37">
        <f>B172*D172</f>
        <v>125.80392156862744</v>
      </c>
      <c r="F172" s="268"/>
    </row>
    <row r="173" spans="1:6" ht="26.4" outlineLevel="2" x14ac:dyDescent="0.25">
      <c r="A173" s="77" t="s">
        <v>292</v>
      </c>
      <c r="B173" s="20" t="s">
        <v>1</v>
      </c>
      <c r="C173" s="56" t="s">
        <v>1</v>
      </c>
      <c r="D173" s="57" t="s">
        <v>1</v>
      </c>
      <c r="E173" s="125">
        <f>E174</f>
        <v>305.88235294117646</v>
      </c>
      <c r="F173" s="268"/>
    </row>
    <row r="174" spans="1:6" outlineLevel="3" x14ac:dyDescent="0.25">
      <c r="A174" s="76" t="s">
        <v>294</v>
      </c>
      <c r="B174" s="120">
        <f>'1.1.'!C178</f>
        <v>0.23529411764705882</v>
      </c>
      <c r="C174" s="55" t="s">
        <v>84</v>
      </c>
      <c r="D174" s="55">
        <f>Базовый!E167</f>
        <v>1300</v>
      </c>
      <c r="E174" s="37">
        <f>B174*D174</f>
        <v>305.88235294117646</v>
      </c>
      <c r="F174" s="268"/>
    </row>
    <row r="175" spans="1:6" x14ac:dyDescent="0.25">
      <c r="A175" s="263" t="s">
        <v>56</v>
      </c>
      <c r="B175" s="263"/>
      <c r="C175" s="263"/>
      <c r="D175" s="263"/>
      <c r="E175" s="39">
        <f>E11+E56</f>
        <v>434722.7579287549</v>
      </c>
      <c r="F175" s="26"/>
    </row>
  </sheetData>
  <mergeCells count="18">
    <mergeCell ref="A175:D175"/>
    <mergeCell ref="A95:D95"/>
    <mergeCell ref="A76:D76"/>
    <mergeCell ref="A82:D82"/>
    <mergeCell ref="A84:D84"/>
    <mergeCell ref="A79:D79"/>
    <mergeCell ref="A11:D11"/>
    <mergeCell ref="A4:F4"/>
    <mergeCell ref="A5:F5"/>
    <mergeCell ref="A9:F9"/>
    <mergeCell ref="A10:F10"/>
    <mergeCell ref="F11:F174"/>
    <mergeCell ref="A12:D12"/>
    <mergeCell ref="A23:D23"/>
    <mergeCell ref="A26:D26"/>
    <mergeCell ref="A56:D56"/>
    <mergeCell ref="A64:D64"/>
    <mergeCell ref="A57:D57"/>
  </mergeCells>
  <phoneticPr fontId="17" type="noConversion"/>
  <hyperlinks>
    <hyperlink ref="A99" r:id="rId1" display="http://ofis51.ru/catalog/goods/bumaga-belaja-klassov-a-v-s/110461/"/>
    <hyperlink ref="A101" r:id="rId2" display="http://ofis51.ru/catalog/goods/bumaga-belaja-klassov-a-v-s/110461/"/>
    <hyperlink ref="A100" r:id="rId3" display="http://ofis51.ru/catalog/goods/bumaga-belaja-klassov-a-v-s/110461/"/>
  </hyperlinks>
  <pageMargins left="1.2598425196850394" right="0.70866141732283472" top="0.74803149606299213" bottom="0.74803149606299213" header="0.31496062992125984" footer="0.31496062992125984"/>
  <pageSetup paperSize="9" scale="77" fitToHeight="0" orientation="landscape" r:id="rId4"/>
  <rowBreaks count="1" manualBreakCount="1">
    <brk id="25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outlinePr summaryBelow="0" summaryRight="0"/>
    <pageSetUpPr fitToPage="1"/>
  </sheetPr>
  <dimension ref="A1:D52"/>
  <sheetViews>
    <sheetView view="pageBreakPreview" zoomScale="85" zoomScaleSheetLayoutView="85" workbookViewId="0">
      <selection activeCell="D1" sqref="D1"/>
    </sheetView>
  </sheetViews>
  <sheetFormatPr defaultColWidth="8.88671875" defaultRowHeight="13.2" outlineLevelRow="1" x14ac:dyDescent="0.25"/>
  <cols>
    <col min="1" max="1" width="30.6640625" style="22" customWidth="1"/>
    <col min="2" max="2" width="28.88671875" style="22" customWidth="1"/>
    <col min="3" max="4" width="30.6640625" style="22" customWidth="1"/>
    <col min="5" max="16384" width="8.88671875" style="22"/>
  </cols>
  <sheetData>
    <row r="1" spans="1:4" ht="14.4" customHeight="1" x14ac:dyDescent="0.25">
      <c r="D1" s="230" t="s">
        <v>357</v>
      </c>
    </row>
    <row r="2" spans="1:4" ht="57" customHeight="1" x14ac:dyDescent="0.25">
      <c r="D2" s="231" t="s">
        <v>356</v>
      </c>
    </row>
    <row r="4" spans="1:4" ht="13.8" x14ac:dyDescent="0.25">
      <c r="A4" s="273" t="s">
        <v>24</v>
      </c>
      <c r="B4" s="273"/>
      <c r="C4" s="273"/>
      <c r="D4" s="273"/>
    </row>
    <row r="5" spans="1:4" ht="13.8" x14ac:dyDescent="0.25">
      <c r="A5" s="273" t="s">
        <v>251</v>
      </c>
      <c r="B5" s="273"/>
      <c r="C5" s="273"/>
      <c r="D5" s="273"/>
    </row>
    <row r="6" spans="1:4" ht="13.8" x14ac:dyDescent="0.25">
      <c r="A6" s="273" t="s">
        <v>252</v>
      </c>
      <c r="B6" s="273"/>
      <c r="C6" s="273"/>
      <c r="D6" s="273"/>
    </row>
    <row r="7" spans="1:4" x14ac:dyDescent="0.25">
      <c r="A7" s="10"/>
    </row>
    <row r="8" spans="1:4" ht="16.5" customHeight="1" x14ac:dyDescent="0.25">
      <c r="A8" s="25" t="s">
        <v>28</v>
      </c>
      <c r="B8" s="25" t="s">
        <v>29</v>
      </c>
      <c r="C8" s="25" t="s">
        <v>30</v>
      </c>
      <c r="D8" s="25" t="s">
        <v>31</v>
      </c>
    </row>
    <row r="9" spans="1:4" x14ac:dyDescent="0.25">
      <c r="A9" s="25">
        <v>1</v>
      </c>
      <c r="B9" s="25">
        <v>2</v>
      </c>
      <c r="C9" s="25">
        <v>3</v>
      </c>
      <c r="D9" s="25">
        <v>4</v>
      </c>
    </row>
    <row r="10" spans="1:4" x14ac:dyDescent="0.25">
      <c r="A10" s="256" t="s">
        <v>295</v>
      </c>
      <c r="B10" s="256"/>
      <c r="C10" s="256"/>
      <c r="D10" s="256"/>
    </row>
    <row r="11" spans="1:4" x14ac:dyDescent="0.25">
      <c r="A11" s="263" t="s">
        <v>283</v>
      </c>
      <c r="B11" s="263"/>
      <c r="C11" s="263"/>
      <c r="D11" s="263"/>
    </row>
    <row r="12" spans="1:4" x14ac:dyDescent="0.25">
      <c r="A12" s="256" t="s">
        <v>33</v>
      </c>
      <c r="B12" s="256"/>
      <c r="C12" s="256"/>
      <c r="D12" s="256"/>
    </row>
    <row r="13" spans="1:4" ht="15.6" customHeight="1" x14ac:dyDescent="0.25">
      <c r="A13" s="269" t="s">
        <v>334</v>
      </c>
      <c r="B13" s="269"/>
      <c r="C13" s="269"/>
      <c r="D13" s="269"/>
    </row>
    <row r="14" spans="1:4" ht="12.75" customHeight="1" x14ac:dyDescent="0.25">
      <c r="A14" s="270" t="s">
        <v>296</v>
      </c>
      <c r="B14" s="271"/>
      <c r="C14" s="271"/>
      <c r="D14" s="272"/>
    </row>
    <row r="15" spans="1:4" ht="12.75" customHeight="1" outlineLevel="1" x14ac:dyDescent="0.25">
      <c r="A15" s="69" t="s">
        <v>261</v>
      </c>
      <c r="B15" s="63" t="s">
        <v>128</v>
      </c>
      <c r="C15" s="120">
        <f>Базовый!C5/23211*0.8</f>
        <v>3.4466416785144976E-5</v>
      </c>
      <c r="D15" s="26"/>
    </row>
    <row r="16" spans="1:4" ht="12.75" customHeight="1" outlineLevel="1" x14ac:dyDescent="0.25">
      <c r="A16" s="69" t="s">
        <v>262</v>
      </c>
      <c r="B16" s="63" t="s">
        <v>128</v>
      </c>
      <c r="C16" s="120">
        <f>Базовый!C6/23211*0.8</f>
        <v>3.4466416785144976E-5</v>
      </c>
      <c r="D16" s="26"/>
    </row>
    <row r="17" spans="1:4" ht="12.75" customHeight="1" outlineLevel="1" x14ac:dyDescent="0.25">
      <c r="A17" s="69" t="s">
        <v>263</v>
      </c>
      <c r="B17" s="63" t="s">
        <v>128</v>
      </c>
      <c r="C17" s="120">
        <f>Базовый!C7/23211*0.8</f>
        <v>3.4466416785144976E-5</v>
      </c>
      <c r="D17" s="26"/>
    </row>
    <row r="18" spans="1:4" ht="12.75" customHeight="1" outlineLevel="1" x14ac:dyDescent="0.25">
      <c r="A18" s="69" t="s">
        <v>263</v>
      </c>
      <c r="B18" s="63" t="s">
        <v>128</v>
      </c>
      <c r="C18" s="120">
        <f>Базовый!C8/23211*0.8</f>
        <v>3.4466416785144976E-5</v>
      </c>
      <c r="D18" s="26"/>
    </row>
    <row r="19" spans="1:4" ht="12.75" customHeight="1" outlineLevel="1" x14ac:dyDescent="0.25">
      <c r="A19" s="69" t="s">
        <v>263</v>
      </c>
      <c r="B19" s="63" t="s">
        <v>128</v>
      </c>
      <c r="C19" s="120">
        <f>Базовый!C9/23211*0.8</f>
        <v>3.4466416785144976E-5</v>
      </c>
      <c r="D19" s="26"/>
    </row>
    <row r="20" spans="1:4" ht="15.6" customHeight="1" x14ac:dyDescent="0.25">
      <c r="A20" s="270" t="s">
        <v>297</v>
      </c>
      <c r="B20" s="271"/>
      <c r="C20" s="271"/>
      <c r="D20" s="272"/>
    </row>
    <row r="21" spans="1:4" s="29" customFormat="1" ht="12.75" customHeight="1" outlineLevel="1" x14ac:dyDescent="0.25">
      <c r="A21" s="18"/>
      <c r="B21" s="19"/>
      <c r="C21" s="19"/>
      <c r="D21" s="52"/>
    </row>
    <row r="22" spans="1:4" ht="12.75" customHeight="1" x14ac:dyDescent="0.25">
      <c r="A22" s="270" t="s">
        <v>298</v>
      </c>
      <c r="B22" s="271"/>
      <c r="C22" s="271"/>
      <c r="D22" s="272"/>
    </row>
    <row r="23" spans="1:4" s="29" customFormat="1" ht="14.4" customHeight="1" outlineLevel="1" x14ac:dyDescent="0.25">
      <c r="A23" s="18"/>
      <c r="B23" s="95"/>
      <c r="C23" s="28"/>
      <c r="D23" s="52"/>
    </row>
    <row r="24" spans="1:4" x14ac:dyDescent="0.25">
      <c r="A24" s="274" t="s">
        <v>299</v>
      </c>
      <c r="B24" s="275"/>
      <c r="C24" s="275"/>
      <c r="D24" s="276"/>
    </row>
    <row r="25" spans="1:4" ht="13.2" customHeight="1" outlineLevel="1" x14ac:dyDescent="0.25">
      <c r="A25" s="58"/>
      <c r="B25" s="59"/>
      <c r="C25" s="123"/>
      <c r="D25" s="52"/>
    </row>
    <row r="26" spans="1:4" ht="12.75" customHeight="1" x14ac:dyDescent="0.25">
      <c r="A26" s="274" t="s">
        <v>300</v>
      </c>
      <c r="B26" s="275"/>
      <c r="C26" s="275"/>
      <c r="D26" s="276"/>
    </row>
    <row r="27" spans="1:4" ht="13.5" customHeight="1" outlineLevel="1" x14ac:dyDescent="0.25">
      <c r="A27" s="68"/>
      <c r="B27" s="95"/>
      <c r="C27" s="95"/>
      <c r="D27" s="126"/>
    </row>
    <row r="28" spans="1:4" ht="12.75" customHeight="1" x14ac:dyDescent="0.25">
      <c r="A28" s="274" t="s">
        <v>301</v>
      </c>
      <c r="B28" s="275"/>
      <c r="C28" s="275"/>
      <c r="D28" s="276"/>
    </row>
    <row r="29" spans="1:4" ht="12.75" customHeight="1" outlineLevel="1" x14ac:dyDescent="0.25">
      <c r="A29" s="26"/>
      <c r="B29" s="17"/>
      <c r="C29" s="33"/>
      <c r="D29" s="52"/>
    </row>
    <row r="30" spans="1:4" x14ac:dyDescent="0.25">
      <c r="A30" s="274" t="s">
        <v>302</v>
      </c>
      <c r="B30" s="275"/>
      <c r="C30" s="275"/>
      <c r="D30" s="276"/>
    </row>
    <row r="31" spans="1:4" ht="12.6" customHeight="1" outlineLevel="1" x14ac:dyDescent="0.25">
      <c r="A31" s="80"/>
      <c r="B31" s="105"/>
      <c r="C31" s="123"/>
      <c r="D31" s="52"/>
    </row>
    <row r="32" spans="1:4" x14ac:dyDescent="0.25">
      <c r="A32" s="274" t="s">
        <v>303</v>
      </c>
      <c r="B32" s="275"/>
      <c r="C32" s="275"/>
      <c r="D32" s="276"/>
    </row>
    <row r="33" spans="1:4" ht="12.75" customHeight="1" outlineLevel="1" x14ac:dyDescent="0.25">
      <c r="A33" s="26"/>
      <c r="B33" s="26"/>
      <c r="C33" s="26"/>
      <c r="D33" s="26"/>
    </row>
    <row r="34" spans="1:4" ht="12.75" customHeight="1" x14ac:dyDescent="0.25">
      <c r="A34" s="274" t="s">
        <v>304</v>
      </c>
      <c r="B34" s="275"/>
      <c r="C34" s="275"/>
      <c r="D34" s="276"/>
    </row>
    <row r="35" spans="1:4" ht="13.5" customHeight="1" outlineLevel="1" x14ac:dyDescent="0.25">
      <c r="A35" s="69" t="s">
        <v>266</v>
      </c>
      <c r="B35" s="105" t="s">
        <v>127</v>
      </c>
      <c r="C35" s="124">
        <f>Базовый!C77/23211</f>
        <v>4.308302098143122E-5</v>
      </c>
      <c r="D35" s="251" t="s">
        <v>83</v>
      </c>
    </row>
    <row r="36" spans="1:4" ht="13.5" customHeight="1" outlineLevel="1" x14ac:dyDescent="0.25">
      <c r="A36" s="69" t="s">
        <v>267</v>
      </c>
      <c r="B36" s="105" t="s">
        <v>127</v>
      </c>
      <c r="C36" s="124">
        <f>Базовый!C78/23211</f>
        <v>4.308302098143122E-5</v>
      </c>
      <c r="D36" s="250"/>
    </row>
    <row r="37" spans="1:4" ht="13.5" customHeight="1" outlineLevel="1" x14ac:dyDescent="0.25">
      <c r="A37" s="69" t="s">
        <v>268</v>
      </c>
      <c r="B37" s="105" t="s">
        <v>127</v>
      </c>
      <c r="C37" s="124">
        <f>Базовый!C79/23211</f>
        <v>4.308302098143122E-5</v>
      </c>
      <c r="D37" s="250"/>
    </row>
    <row r="38" spans="1:4" ht="13.5" customHeight="1" outlineLevel="1" x14ac:dyDescent="0.25">
      <c r="A38" s="69" t="s">
        <v>273</v>
      </c>
      <c r="B38" s="105" t="s">
        <v>127</v>
      </c>
      <c r="C38" s="124">
        <f>Базовый!C80/23211</f>
        <v>4.308302098143122E-5</v>
      </c>
      <c r="D38" s="250"/>
    </row>
    <row r="39" spans="1:4" ht="13.5" customHeight="1" outlineLevel="1" x14ac:dyDescent="0.25">
      <c r="A39" s="69" t="s">
        <v>269</v>
      </c>
      <c r="B39" s="105" t="s">
        <v>127</v>
      </c>
      <c r="C39" s="124">
        <f>Базовый!C81/23211</f>
        <v>2.154151049071561E-5</v>
      </c>
      <c r="D39" s="250"/>
    </row>
    <row r="40" spans="1:4" ht="13.5" customHeight="1" outlineLevel="1" x14ac:dyDescent="0.25">
      <c r="A40" s="69" t="s">
        <v>270</v>
      </c>
      <c r="B40" s="105" t="s">
        <v>127</v>
      </c>
      <c r="C40" s="124">
        <f>Базовый!C82/23211</f>
        <v>4.308302098143122E-5</v>
      </c>
      <c r="D40" s="250"/>
    </row>
    <row r="41" spans="1:4" ht="13.5" customHeight="1" outlineLevel="1" x14ac:dyDescent="0.25">
      <c r="A41" s="69" t="s">
        <v>270</v>
      </c>
      <c r="B41" s="105" t="s">
        <v>127</v>
      </c>
      <c r="C41" s="124">
        <f>Базовый!C83/23211</f>
        <v>2.154151049071561E-5</v>
      </c>
      <c r="D41" s="250"/>
    </row>
    <row r="42" spans="1:4" ht="13.5" customHeight="1" outlineLevel="1" x14ac:dyDescent="0.25">
      <c r="A42" s="69" t="s">
        <v>271</v>
      </c>
      <c r="B42" s="105" t="s">
        <v>127</v>
      </c>
      <c r="C42" s="124">
        <f>Базовый!C84/23211</f>
        <v>4.308302098143122E-5</v>
      </c>
      <c r="D42" s="250"/>
    </row>
    <row r="43" spans="1:4" ht="13.5" customHeight="1" outlineLevel="1" x14ac:dyDescent="0.25">
      <c r="A43" s="69" t="s">
        <v>271</v>
      </c>
      <c r="B43" s="105" t="s">
        <v>127</v>
      </c>
      <c r="C43" s="124">
        <f>Базовый!C85/23211</f>
        <v>2.154151049071561E-5</v>
      </c>
      <c r="D43" s="250"/>
    </row>
    <row r="44" spans="1:4" ht="13.5" customHeight="1" outlineLevel="1" x14ac:dyDescent="0.25">
      <c r="A44" s="69" t="s">
        <v>272</v>
      </c>
      <c r="B44" s="105" t="s">
        <v>127</v>
      </c>
      <c r="C44" s="124">
        <f>Базовый!C86/23211</f>
        <v>2.154151049071561E-5</v>
      </c>
      <c r="D44" s="250"/>
    </row>
    <row r="45" spans="1:4" ht="12.75" customHeight="1" x14ac:dyDescent="0.25">
      <c r="A45" s="274" t="s">
        <v>305</v>
      </c>
      <c r="B45" s="275"/>
      <c r="C45" s="275"/>
      <c r="D45" s="276"/>
    </row>
    <row r="46" spans="1:4" s="29" customFormat="1" ht="13.2" customHeight="1" outlineLevel="1" x14ac:dyDescent="0.25">
      <c r="A46" s="81"/>
      <c r="B46" s="95"/>
      <c r="C46" s="20"/>
      <c r="D46" s="127"/>
    </row>
    <row r="47" spans="1:4" ht="37.5" customHeight="1" x14ac:dyDescent="0.25">
      <c r="A47" s="10" t="s">
        <v>46</v>
      </c>
      <c r="B47" s="27"/>
      <c r="C47" s="27"/>
    </row>
    <row r="48" spans="1:4" ht="17.25" customHeight="1" x14ac:dyDescent="0.25">
      <c r="A48" s="246" t="s">
        <v>47</v>
      </c>
      <c r="B48" s="246"/>
      <c r="C48" s="246"/>
      <c r="D48" s="246"/>
    </row>
    <row r="49" spans="1:4" ht="44.25" customHeight="1" x14ac:dyDescent="0.25">
      <c r="A49" s="246" t="s">
        <v>48</v>
      </c>
      <c r="B49" s="246"/>
      <c r="C49" s="246"/>
      <c r="D49" s="246"/>
    </row>
    <row r="50" spans="1:4" ht="42.75" customHeight="1" x14ac:dyDescent="0.25">
      <c r="A50" s="246" t="s">
        <v>48</v>
      </c>
      <c r="B50" s="246"/>
      <c r="C50" s="246"/>
      <c r="D50" s="246"/>
    </row>
    <row r="51" spans="1:4" ht="19.95" customHeight="1" x14ac:dyDescent="0.25">
      <c r="A51" s="246" t="s">
        <v>49</v>
      </c>
      <c r="B51" s="246"/>
      <c r="C51" s="246"/>
      <c r="D51" s="246"/>
    </row>
    <row r="52" spans="1:4" ht="36.6" customHeight="1" x14ac:dyDescent="0.25">
      <c r="A52" s="246" t="s">
        <v>50</v>
      </c>
      <c r="B52" s="246"/>
      <c r="C52" s="246"/>
      <c r="D52" s="246"/>
    </row>
  </sheetData>
  <mergeCells count="23">
    <mergeCell ref="A45:D45"/>
    <mergeCell ref="A52:D52"/>
    <mergeCell ref="A48:D48"/>
    <mergeCell ref="A49:D49"/>
    <mergeCell ref="A50:D50"/>
    <mergeCell ref="A51:D51"/>
    <mergeCell ref="A26:D26"/>
    <mergeCell ref="A30:D30"/>
    <mergeCell ref="A20:D20"/>
    <mergeCell ref="D35:D44"/>
    <mergeCell ref="A34:D34"/>
    <mergeCell ref="A28:D28"/>
    <mergeCell ref="A32:D32"/>
    <mergeCell ref="A22:D22"/>
    <mergeCell ref="A24:D24"/>
    <mergeCell ref="A13:D13"/>
    <mergeCell ref="A14:D14"/>
    <mergeCell ref="A4:D4"/>
    <mergeCell ref="A5:D5"/>
    <mergeCell ref="A6:D6"/>
    <mergeCell ref="A10:D10"/>
    <mergeCell ref="A11:D11"/>
    <mergeCell ref="A12:D12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outlinePr summaryBelow="0" summaryRight="0"/>
    <pageSetUpPr fitToPage="1"/>
  </sheetPr>
  <dimension ref="A1:F43"/>
  <sheetViews>
    <sheetView view="pageBreakPreview" zoomScale="85" zoomScaleSheetLayoutView="85" workbookViewId="0">
      <pane ySplit="7" topLeftCell="A8" activePane="bottomLeft" state="frozen"/>
      <selection activeCell="C359" sqref="C359"/>
      <selection pane="bottomLeft" activeCell="D35" sqref="D35"/>
    </sheetView>
  </sheetViews>
  <sheetFormatPr defaultColWidth="9.109375" defaultRowHeight="13.2" outlineLevelRow="1" x14ac:dyDescent="0.25"/>
  <cols>
    <col min="1" max="6" width="25.6640625" style="22" customWidth="1"/>
    <col min="7" max="16384" width="9.109375" style="22"/>
  </cols>
  <sheetData>
    <row r="1" spans="1:6" x14ac:dyDescent="0.25">
      <c r="A1" s="40"/>
      <c r="F1" s="23" t="s">
        <v>51</v>
      </c>
    </row>
    <row r="2" spans="1:6" ht="14.4" customHeight="1" x14ac:dyDescent="0.25">
      <c r="A2" s="40"/>
      <c r="F2" s="24" t="s">
        <v>52</v>
      </c>
    </row>
    <row r="3" spans="1:6" x14ac:dyDescent="0.25">
      <c r="A3" s="10"/>
    </row>
    <row r="4" spans="1:6" ht="13.8" x14ac:dyDescent="0.25">
      <c r="A4" s="273" t="s">
        <v>253</v>
      </c>
      <c r="B4" s="273"/>
      <c r="C4" s="273"/>
      <c r="D4" s="273"/>
      <c r="E4" s="273"/>
      <c r="F4" s="273"/>
    </row>
    <row r="5" spans="1:6" x14ac:dyDescent="0.25">
      <c r="A5" s="10"/>
    </row>
    <row r="6" spans="1:6" ht="26.4" x14ac:dyDescent="0.25">
      <c r="A6" s="38" t="s">
        <v>0</v>
      </c>
      <c r="B6" s="38" t="s">
        <v>20</v>
      </c>
      <c r="C6" s="38" t="s">
        <v>21</v>
      </c>
      <c r="D6" s="38" t="s">
        <v>22</v>
      </c>
      <c r="E6" s="38" t="s">
        <v>23</v>
      </c>
      <c r="F6" s="38" t="s">
        <v>55</v>
      </c>
    </row>
    <row r="7" spans="1:6" x14ac:dyDescent="0.25">
      <c r="A7" s="38">
        <v>1</v>
      </c>
      <c r="B7" s="38">
        <v>2</v>
      </c>
      <c r="C7" s="38">
        <v>3</v>
      </c>
      <c r="D7" s="38">
        <v>4</v>
      </c>
      <c r="E7" s="38">
        <v>5</v>
      </c>
      <c r="F7" s="38">
        <v>6</v>
      </c>
    </row>
    <row r="8" spans="1:6" ht="28.95" customHeight="1" x14ac:dyDescent="0.25">
      <c r="A8" s="265" t="s">
        <v>307</v>
      </c>
      <c r="B8" s="265"/>
      <c r="C8" s="265"/>
      <c r="D8" s="265"/>
      <c r="E8" s="265"/>
      <c r="F8" s="265"/>
    </row>
    <row r="9" spans="1:6" ht="16.95" customHeight="1" x14ac:dyDescent="0.25">
      <c r="A9" s="266" t="s">
        <v>336</v>
      </c>
      <c r="B9" s="266"/>
      <c r="C9" s="266"/>
      <c r="D9" s="266"/>
      <c r="E9" s="266"/>
      <c r="F9" s="266"/>
    </row>
    <row r="10" spans="1:6" ht="15" customHeight="1" x14ac:dyDescent="0.25">
      <c r="A10" s="270" t="s">
        <v>296</v>
      </c>
      <c r="B10" s="271"/>
      <c r="C10" s="271"/>
      <c r="D10" s="272"/>
      <c r="E10" s="125">
        <f>SUM(E11:E15)</f>
        <v>106.69569354943778</v>
      </c>
      <c r="F10" s="268"/>
    </row>
    <row r="11" spans="1:6" ht="12.75" customHeight="1" outlineLevel="1" x14ac:dyDescent="0.25">
      <c r="A11" s="69" t="s">
        <v>261</v>
      </c>
      <c r="B11" s="120">
        <f>'2.1.'!C15</f>
        <v>3.4466416785144976E-5</v>
      </c>
      <c r="C11" s="25" t="s">
        <v>84</v>
      </c>
      <c r="D11" s="53">
        <f>Базовый!E5</f>
        <v>771115.33296000003</v>
      </c>
      <c r="E11" s="53">
        <f>B11*D11</f>
        <v>26.5775824552152</v>
      </c>
      <c r="F11" s="268"/>
    </row>
    <row r="12" spans="1:6" ht="12.75" customHeight="1" outlineLevel="1" x14ac:dyDescent="0.25">
      <c r="A12" s="69" t="s">
        <v>262</v>
      </c>
      <c r="B12" s="120">
        <f>'2.1.'!C16</f>
        <v>3.4466416785144976E-5</v>
      </c>
      <c r="C12" s="25" t="s">
        <v>84</v>
      </c>
      <c r="D12" s="53">
        <f>Базовый!E6</f>
        <v>623988.03096</v>
      </c>
      <c r="E12" s="53">
        <f>B12*D12</f>
        <v>21.506631544009306</v>
      </c>
      <c r="F12" s="268"/>
    </row>
    <row r="13" spans="1:6" ht="12.75" customHeight="1" outlineLevel="1" x14ac:dyDescent="0.25">
      <c r="A13" s="69" t="s">
        <v>263</v>
      </c>
      <c r="B13" s="120">
        <f>'2.1.'!C17</f>
        <v>3.4466416785144976E-5</v>
      </c>
      <c r="C13" s="25" t="s">
        <v>84</v>
      </c>
      <c r="D13" s="53">
        <f>Базовый!E7</f>
        <v>581131.71143999998</v>
      </c>
      <c r="E13" s="53">
        <f>B13*D13</f>
        <v>20.029527773555643</v>
      </c>
      <c r="F13" s="268"/>
    </row>
    <row r="14" spans="1:6" ht="12.75" customHeight="1" outlineLevel="1" x14ac:dyDescent="0.25">
      <c r="A14" s="69" t="s">
        <v>263</v>
      </c>
      <c r="B14" s="120">
        <f>'2.1.'!C18</f>
        <v>3.4466416785144976E-5</v>
      </c>
      <c r="C14" s="25" t="s">
        <v>84</v>
      </c>
      <c r="D14" s="53">
        <f>Базовый!E8</f>
        <v>581131.71143999998</v>
      </c>
      <c r="E14" s="53">
        <f>B14*D14</f>
        <v>20.029527773555643</v>
      </c>
      <c r="F14" s="268"/>
    </row>
    <row r="15" spans="1:6" ht="12.75" customHeight="1" outlineLevel="1" x14ac:dyDescent="0.25">
      <c r="A15" s="69" t="s">
        <v>263</v>
      </c>
      <c r="B15" s="120">
        <f>'2.1.'!C19</f>
        <v>3.4466416785144976E-5</v>
      </c>
      <c r="C15" s="25" t="s">
        <v>84</v>
      </c>
      <c r="D15" s="53">
        <f>Базовый!E9</f>
        <v>538275.39192000008</v>
      </c>
      <c r="E15" s="53">
        <f>B15*D15</f>
        <v>18.552424003101983</v>
      </c>
      <c r="F15" s="268"/>
    </row>
    <row r="16" spans="1:6" ht="15" customHeight="1" x14ac:dyDescent="0.25">
      <c r="A16" s="270" t="s">
        <v>297</v>
      </c>
      <c r="B16" s="271"/>
      <c r="C16" s="271"/>
      <c r="D16" s="272"/>
      <c r="E16" s="39">
        <f>E17</f>
        <v>0</v>
      </c>
      <c r="F16" s="268"/>
    </row>
    <row r="17" spans="1:6" s="41" customFormat="1" ht="12.75" customHeight="1" outlineLevel="1" x14ac:dyDescent="0.25">
      <c r="A17" s="18"/>
      <c r="B17" s="19"/>
      <c r="C17" s="19"/>
      <c r="D17" s="19"/>
      <c r="E17" s="54"/>
      <c r="F17" s="268"/>
    </row>
    <row r="18" spans="1:6" ht="15" customHeight="1" x14ac:dyDescent="0.25">
      <c r="A18" s="270" t="s">
        <v>298</v>
      </c>
      <c r="B18" s="271"/>
      <c r="C18" s="271"/>
      <c r="D18" s="272"/>
      <c r="E18" s="39">
        <f>E19</f>
        <v>0</v>
      </c>
      <c r="F18" s="268"/>
    </row>
    <row r="19" spans="1:6" s="29" customFormat="1" ht="14.4" customHeight="1" outlineLevel="1" x14ac:dyDescent="0.25">
      <c r="A19" s="18"/>
      <c r="B19" s="20"/>
      <c r="C19" s="20"/>
      <c r="D19" s="39"/>
      <c r="E19" s="54"/>
      <c r="F19" s="268"/>
    </row>
    <row r="20" spans="1:6" ht="15" customHeight="1" x14ac:dyDescent="0.25">
      <c r="A20" s="270" t="s">
        <v>299</v>
      </c>
      <c r="B20" s="271"/>
      <c r="C20" s="271"/>
      <c r="D20" s="272"/>
      <c r="E20" s="39">
        <f>SUM(E21:E21)</f>
        <v>0</v>
      </c>
      <c r="F20" s="268"/>
    </row>
    <row r="21" spans="1:6" outlineLevel="1" x14ac:dyDescent="0.25">
      <c r="A21" s="58"/>
      <c r="B21" s="33"/>
      <c r="C21" s="25"/>
      <c r="D21" s="37"/>
      <c r="E21" s="37"/>
      <c r="F21" s="268"/>
    </row>
    <row r="22" spans="1:6" ht="15" customHeight="1" x14ac:dyDescent="0.25">
      <c r="A22" s="270" t="s">
        <v>300</v>
      </c>
      <c r="B22" s="271"/>
      <c r="C22" s="271"/>
      <c r="D22" s="272"/>
      <c r="E22" s="39">
        <f>E23</f>
        <v>0</v>
      </c>
      <c r="F22" s="268"/>
    </row>
    <row r="23" spans="1:6" outlineLevel="1" x14ac:dyDescent="0.25">
      <c r="A23" s="68"/>
      <c r="B23" s="33"/>
      <c r="C23" s="25"/>
      <c r="D23" s="37"/>
      <c r="E23" s="125"/>
      <c r="F23" s="268"/>
    </row>
    <row r="24" spans="1:6" ht="14.4" customHeight="1" x14ac:dyDescent="0.25">
      <c r="A24" s="270" t="s">
        <v>301</v>
      </c>
      <c r="B24" s="271"/>
      <c r="C24" s="271"/>
      <c r="D24" s="272"/>
      <c r="E24" s="39">
        <f>SUM(E25:E25)</f>
        <v>0</v>
      </c>
      <c r="F24" s="268"/>
    </row>
    <row r="25" spans="1:6" outlineLevel="1" x14ac:dyDescent="0.25">
      <c r="A25" s="26"/>
      <c r="B25" s="33"/>
      <c r="C25" s="25"/>
      <c r="D25" s="37"/>
      <c r="E25" s="37"/>
      <c r="F25" s="268"/>
    </row>
    <row r="26" spans="1:6" ht="15" customHeight="1" x14ac:dyDescent="0.25">
      <c r="A26" s="175" t="s">
        <v>302</v>
      </c>
      <c r="B26" s="176"/>
      <c r="C26" s="176"/>
      <c r="D26" s="177"/>
      <c r="E26" s="39">
        <f>SUM(E27:E27)</f>
        <v>0</v>
      </c>
      <c r="F26" s="268"/>
    </row>
    <row r="27" spans="1:6" outlineLevel="1" x14ac:dyDescent="0.25">
      <c r="A27" s="80"/>
      <c r="B27" s="123"/>
      <c r="C27" s="25"/>
      <c r="D27" s="30"/>
      <c r="E27" s="37"/>
      <c r="F27" s="268"/>
    </row>
    <row r="28" spans="1:6" ht="13.95" customHeight="1" x14ac:dyDescent="0.25">
      <c r="A28" s="270" t="s">
        <v>303</v>
      </c>
      <c r="B28" s="271"/>
      <c r="C28" s="271"/>
      <c r="D28" s="272"/>
      <c r="E28" s="39">
        <v>0</v>
      </c>
      <c r="F28" s="268"/>
    </row>
    <row r="29" spans="1:6" outlineLevel="1" x14ac:dyDescent="0.25">
      <c r="A29" s="26"/>
      <c r="B29" s="26"/>
      <c r="C29" s="26"/>
      <c r="D29" s="26"/>
      <c r="E29" s="26"/>
      <c r="F29" s="268"/>
    </row>
    <row r="30" spans="1:6" ht="30" customHeight="1" x14ac:dyDescent="0.25">
      <c r="A30" s="270" t="s">
        <v>306</v>
      </c>
      <c r="B30" s="271"/>
      <c r="C30" s="271"/>
      <c r="D30" s="272"/>
      <c r="E30" s="39">
        <f>SUM(E31:E40)</f>
        <v>51.645944803412185</v>
      </c>
      <c r="F30" s="268"/>
    </row>
    <row r="31" spans="1:6" outlineLevel="1" x14ac:dyDescent="0.25">
      <c r="A31" s="69" t="s">
        <v>266</v>
      </c>
      <c r="B31" s="123">
        <f>'2.1.'!C35</f>
        <v>4.308302098143122E-5</v>
      </c>
      <c r="C31" s="55" t="s">
        <v>84</v>
      </c>
      <c r="D31" s="55">
        <f>Базовый!E77*0.4</f>
        <v>365882.20704000007</v>
      </c>
      <c r="E31" s="37">
        <f>B31*D31</f>
        <v>15.763310802636685</v>
      </c>
      <c r="F31" s="268"/>
    </row>
    <row r="32" spans="1:6" ht="26.4" outlineLevel="1" x14ac:dyDescent="0.25">
      <c r="A32" s="69" t="s">
        <v>267</v>
      </c>
      <c r="B32" s="123">
        <f>'2.1.'!C36</f>
        <v>4.308302098143122E-5</v>
      </c>
      <c r="C32" s="55" t="s">
        <v>84</v>
      </c>
      <c r="D32" s="55">
        <f>Базовый!E78*0.4</f>
        <v>204799.20451200003</v>
      </c>
      <c r="E32" s="37">
        <f t="shared" ref="E32:E40" si="0">B32*D32</f>
        <v>8.823368424970921</v>
      </c>
      <c r="F32" s="268"/>
    </row>
    <row r="33" spans="1:6" ht="39.6" outlineLevel="1" x14ac:dyDescent="0.25">
      <c r="A33" s="69" t="s">
        <v>268</v>
      </c>
      <c r="B33" s="123">
        <f>'2.1.'!C37</f>
        <v>4.308302098143122E-5</v>
      </c>
      <c r="C33" s="55" t="s">
        <v>84</v>
      </c>
      <c r="D33" s="55">
        <f>Базовый!E79*0.4</f>
        <v>125653.39516800002</v>
      </c>
      <c r="E33" s="37">
        <f t="shared" si="0"/>
        <v>5.4135278604110129</v>
      </c>
      <c r="F33" s="268"/>
    </row>
    <row r="34" spans="1:6" outlineLevel="1" x14ac:dyDescent="0.25">
      <c r="A34" s="69" t="s">
        <v>273</v>
      </c>
      <c r="B34" s="123">
        <f>'2.1.'!C38</f>
        <v>4.308302098143122E-5</v>
      </c>
      <c r="C34" s="55" t="s">
        <v>84</v>
      </c>
      <c r="D34" s="55">
        <f>Базовый!E80*0.4</f>
        <v>150494.86771200001</v>
      </c>
      <c r="E34" s="37">
        <f t="shared" si="0"/>
        <v>6.4837735432338119</v>
      </c>
      <c r="F34" s="268"/>
    </row>
    <row r="35" spans="1:6" outlineLevel="1" x14ac:dyDescent="0.25">
      <c r="A35" s="69" t="s">
        <v>269</v>
      </c>
      <c r="B35" s="123">
        <f>'2.1.'!C39</f>
        <v>2.154151049071561E-5</v>
      </c>
      <c r="C35" s="55" t="s">
        <v>84</v>
      </c>
      <c r="D35" s="55">
        <f>Базовый!E81*0.4</f>
        <v>114460.924032</v>
      </c>
      <c r="E35" s="37">
        <f t="shared" si="0"/>
        <v>2.4656611958123302</v>
      </c>
      <c r="F35" s="268"/>
    </row>
    <row r="36" spans="1:6" ht="26.4" outlineLevel="1" x14ac:dyDescent="0.25">
      <c r="A36" s="69" t="s">
        <v>270</v>
      </c>
      <c r="B36" s="123">
        <f>'2.1.'!C40</f>
        <v>4.308302098143122E-5</v>
      </c>
      <c r="C36" s="55" t="s">
        <v>84</v>
      </c>
      <c r="D36" s="55">
        <f>Базовый!E82*0.4</f>
        <v>108402.18681600002</v>
      </c>
      <c r="E36" s="37">
        <f t="shared" si="0"/>
        <v>4.6702936890267557</v>
      </c>
      <c r="F36" s="268"/>
    </row>
    <row r="37" spans="1:6" ht="26.4" outlineLevel="1" x14ac:dyDescent="0.25">
      <c r="A37" s="69" t="s">
        <v>270</v>
      </c>
      <c r="B37" s="123">
        <f>'2.1.'!C41</f>
        <v>2.154151049071561E-5</v>
      </c>
      <c r="C37" s="55" t="s">
        <v>84</v>
      </c>
      <c r="D37" s="55">
        <f>Базовый!E83*0.4</f>
        <v>39889.571904000011</v>
      </c>
      <c r="E37" s="37">
        <f t="shared" si="0"/>
        <v>0.85928163164017091</v>
      </c>
      <c r="F37" s="268"/>
    </row>
    <row r="38" spans="1:6" outlineLevel="1" x14ac:dyDescent="0.25">
      <c r="A38" s="69" t="s">
        <v>271</v>
      </c>
      <c r="B38" s="123">
        <f>'2.1.'!C42</f>
        <v>4.308302098143122E-5</v>
      </c>
      <c r="C38" s="55" t="s">
        <v>84</v>
      </c>
      <c r="D38" s="55">
        <f>Базовый!E84*0.4</f>
        <v>94273.153632000016</v>
      </c>
      <c r="E38" s="37">
        <f t="shared" si="0"/>
        <v>4.0615722559131457</v>
      </c>
      <c r="F38" s="268"/>
    </row>
    <row r="39" spans="1:6" outlineLevel="1" x14ac:dyDescent="0.25">
      <c r="A39" s="69" t="s">
        <v>271</v>
      </c>
      <c r="B39" s="123">
        <f>'2.1.'!C43</f>
        <v>2.154151049071561E-5</v>
      </c>
      <c r="C39" s="55" t="s">
        <v>84</v>
      </c>
      <c r="D39" s="55">
        <f>Базовый!E85*0.4</f>
        <v>38774.768256000003</v>
      </c>
      <c r="E39" s="37">
        <f t="shared" si="0"/>
        <v>0.83526707716169069</v>
      </c>
      <c r="F39" s="268"/>
    </row>
    <row r="40" spans="1:6" outlineLevel="1" x14ac:dyDescent="0.25">
      <c r="A40" s="69" t="s">
        <v>272</v>
      </c>
      <c r="B40" s="123">
        <f>'2.1.'!C44</f>
        <v>2.154151049071561E-5</v>
      </c>
      <c r="C40" s="55" t="s">
        <v>84</v>
      </c>
      <c r="D40" s="55">
        <f>Базовый!E86*0.4</f>
        <v>105372.75571200001</v>
      </c>
      <c r="E40" s="37">
        <f t="shared" si="0"/>
        <v>2.2698883226056616</v>
      </c>
      <c r="F40" s="268"/>
    </row>
    <row r="41" spans="1:6" ht="16.5" customHeight="1" x14ac:dyDescent="0.25">
      <c r="A41" s="270" t="s">
        <v>305</v>
      </c>
      <c r="B41" s="271"/>
      <c r="C41" s="271"/>
      <c r="D41" s="272"/>
      <c r="E41" s="39">
        <f>E42</f>
        <v>0</v>
      </c>
      <c r="F41" s="268"/>
    </row>
    <row r="42" spans="1:6" s="29" customFormat="1" outlineLevel="1" x14ac:dyDescent="0.25">
      <c r="A42" s="81"/>
      <c r="B42" s="20"/>
      <c r="C42" s="56"/>
      <c r="D42" s="57"/>
      <c r="E42" s="57"/>
      <c r="F42" s="268"/>
    </row>
    <row r="43" spans="1:6" x14ac:dyDescent="0.25">
      <c r="A43" s="263" t="s">
        <v>281</v>
      </c>
      <c r="B43" s="263"/>
      <c r="C43" s="263"/>
      <c r="D43" s="263"/>
      <c r="E43" s="39">
        <f>E10+E16+E18+E20+E22+E24+E26+E28+E30+E41</f>
        <v>158.34163835284997</v>
      </c>
      <c r="F43" s="26"/>
    </row>
  </sheetData>
  <mergeCells count="14">
    <mergeCell ref="A43:D43"/>
    <mergeCell ref="A4:F4"/>
    <mergeCell ref="A8:F8"/>
    <mergeCell ref="A9:F9"/>
    <mergeCell ref="F10:F42"/>
    <mergeCell ref="A30:D30"/>
    <mergeCell ref="A41:D41"/>
    <mergeCell ref="A22:D22"/>
    <mergeCell ref="A24:D24"/>
    <mergeCell ref="A28:D28"/>
    <mergeCell ref="A10:D10"/>
    <mergeCell ref="A16:D16"/>
    <mergeCell ref="A18:D18"/>
    <mergeCell ref="A20:D20"/>
  </mergeCells>
  <phoneticPr fontId="17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52"/>
  <sheetViews>
    <sheetView view="pageBreakPreview" zoomScale="85" zoomScaleSheetLayoutView="85" workbookViewId="0">
      <selection activeCell="D2" sqref="D2"/>
    </sheetView>
  </sheetViews>
  <sheetFormatPr defaultColWidth="8.88671875" defaultRowHeight="13.2" outlineLevelRow="1" x14ac:dyDescent="0.25"/>
  <cols>
    <col min="1" max="1" width="30.6640625" style="129" customWidth="1"/>
    <col min="2" max="2" width="28.88671875" style="129" customWidth="1"/>
    <col min="3" max="4" width="30.6640625" style="129" customWidth="1"/>
    <col min="5" max="16384" width="8.88671875" style="129"/>
  </cols>
  <sheetData>
    <row r="1" spans="1:4" ht="14.4" customHeight="1" x14ac:dyDescent="0.25">
      <c r="D1" s="130" t="s">
        <v>357</v>
      </c>
    </row>
    <row r="2" spans="1:4" ht="39.6" customHeight="1" x14ac:dyDescent="0.25">
      <c r="D2" s="131" t="s">
        <v>356</v>
      </c>
    </row>
    <row r="4" spans="1:4" ht="13.8" x14ac:dyDescent="0.25">
      <c r="A4" s="283" t="s">
        <v>24</v>
      </c>
      <c r="B4" s="283"/>
      <c r="C4" s="283"/>
      <c r="D4" s="283"/>
    </row>
    <row r="5" spans="1:4" ht="13.8" x14ac:dyDescent="0.25">
      <c r="A5" s="283" t="s">
        <v>251</v>
      </c>
      <c r="B5" s="283"/>
      <c r="C5" s="283"/>
      <c r="D5" s="283"/>
    </row>
    <row r="6" spans="1:4" ht="13.8" x14ac:dyDescent="0.25">
      <c r="A6" s="283" t="s">
        <v>252</v>
      </c>
      <c r="B6" s="283"/>
      <c r="C6" s="283"/>
      <c r="D6" s="283"/>
    </row>
    <row r="7" spans="1:4" x14ac:dyDescent="0.25">
      <c r="A7" s="132"/>
    </row>
    <row r="8" spans="1:4" ht="16.5" customHeight="1" x14ac:dyDescent="0.25">
      <c r="A8" s="133" t="s">
        <v>28</v>
      </c>
      <c r="B8" s="133" t="s">
        <v>29</v>
      </c>
      <c r="C8" s="133" t="s">
        <v>30</v>
      </c>
      <c r="D8" s="133" t="s">
        <v>31</v>
      </c>
    </row>
    <row r="9" spans="1:4" x14ac:dyDescent="0.25">
      <c r="A9" s="133">
        <v>1</v>
      </c>
      <c r="B9" s="133">
        <v>2</v>
      </c>
      <c r="C9" s="133">
        <v>3</v>
      </c>
      <c r="D9" s="133">
        <v>4</v>
      </c>
    </row>
    <row r="10" spans="1:4" x14ac:dyDescent="0.25">
      <c r="A10" s="280" t="s">
        <v>295</v>
      </c>
      <c r="B10" s="280"/>
      <c r="C10" s="280"/>
      <c r="D10" s="280"/>
    </row>
    <row r="11" spans="1:4" x14ac:dyDescent="0.25">
      <c r="A11" s="282" t="s">
        <v>133</v>
      </c>
      <c r="B11" s="282"/>
      <c r="C11" s="282"/>
      <c r="D11" s="282"/>
    </row>
    <row r="12" spans="1:4" x14ac:dyDescent="0.25">
      <c r="A12" s="280" t="s">
        <v>33</v>
      </c>
      <c r="B12" s="280"/>
      <c r="C12" s="280"/>
      <c r="D12" s="280"/>
    </row>
    <row r="13" spans="1:4" ht="15.6" customHeight="1" x14ac:dyDescent="0.25">
      <c r="A13" s="281" t="s">
        <v>335</v>
      </c>
      <c r="B13" s="281"/>
      <c r="C13" s="281"/>
      <c r="D13" s="281"/>
    </row>
    <row r="14" spans="1:4" ht="12.75" customHeight="1" x14ac:dyDescent="0.25">
      <c r="A14" s="270" t="s">
        <v>296</v>
      </c>
      <c r="B14" s="271"/>
      <c r="C14" s="271"/>
      <c r="D14" s="272"/>
    </row>
    <row r="15" spans="1:4" ht="12.75" customHeight="1" outlineLevel="1" x14ac:dyDescent="0.25">
      <c r="A15" s="69" t="s">
        <v>261</v>
      </c>
      <c r="B15" s="63" t="s">
        <v>128</v>
      </c>
      <c r="C15" s="134">
        <f>Базовый!C5/1*0.1</f>
        <v>0.1</v>
      </c>
      <c r="D15" s="135"/>
    </row>
    <row r="16" spans="1:4" ht="12.75" customHeight="1" outlineLevel="1" x14ac:dyDescent="0.25">
      <c r="A16" s="69" t="s">
        <v>262</v>
      </c>
      <c r="B16" s="63" t="s">
        <v>128</v>
      </c>
      <c r="C16" s="134">
        <f>Базовый!C6/1*0.1</f>
        <v>0.1</v>
      </c>
      <c r="D16" s="135"/>
    </row>
    <row r="17" spans="1:4" ht="12.75" customHeight="1" outlineLevel="1" x14ac:dyDescent="0.25">
      <c r="A17" s="69" t="s">
        <v>263</v>
      </c>
      <c r="B17" s="63" t="s">
        <v>128</v>
      </c>
      <c r="C17" s="134">
        <f>Базовый!C7/1*0.1</f>
        <v>0.1</v>
      </c>
      <c r="D17" s="135"/>
    </row>
    <row r="18" spans="1:4" ht="12.75" customHeight="1" outlineLevel="1" x14ac:dyDescent="0.25">
      <c r="A18" s="69" t="s">
        <v>263</v>
      </c>
      <c r="B18" s="63" t="s">
        <v>128</v>
      </c>
      <c r="C18" s="134">
        <f>Базовый!C8/1*0.1</f>
        <v>0.1</v>
      </c>
      <c r="D18" s="135"/>
    </row>
    <row r="19" spans="1:4" ht="12.75" customHeight="1" outlineLevel="1" x14ac:dyDescent="0.25">
      <c r="A19" s="69" t="s">
        <v>263</v>
      </c>
      <c r="B19" s="63" t="s">
        <v>128</v>
      </c>
      <c r="C19" s="134">
        <f>Базовый!C9/1*0.1</f>
        <v>0.1</v>
      </c>
      <c r="D19" s="135"/>
    </row>
    <row r="20" spans="1:4" ht="15.6" customHeight="1" x14ac:dyDescent="0.25">
      <c r="A20" s="270" t="s">
        <v>297</v>
      </c>
      <c r="B20" s="271"/>
      <c r="C20" s="271"/>
      <c r="D20" s="272"/>
    </row>
    <row r="21" spans="1:4" s="139" customFormat="1" ht="12.75" customHeight="1" outlineLevel="1" x14ac:dyDescent="0.25">
      <c r="A21" s="136"/>
      <c r="B21" s="137"/>
      <c r="C21" s="137"/>
      <c r="D21" s="138"/>
    </row>
    <row r="22" spans="1:4" ht="12.75" customHeight="1" x14ac:dyDescent="0.25">
      <c r="A22" s="270" t="s">
        <v>298</v>
      </c>
      <c r="B22" s="271"/>
      <c r="C22" s="271"/>
      <c r="D22" s="272"/>
    </row>
    <row r="23" spans="1:4" s="139" customFormat="1" ht="14.4" customHeight="1" outlineLevel="1" x14ac:dyDescent="0.25">
      <c r="A23" s="136"/>
      <c r="B23" s="140"/>
      <c r="C23" s="141"/>
      <c r="D23" s="138"/>
    </row>
    <row r="24" spans="1:4" x14ac:dyDescent="0.25">
      <c r="A24" s="274" t="s">
        <v>299</v>
      </c>
      <c r="B24" s="275"/>
      <c r="C24" s="275"/>
      <c r="D24" s="276"/>
    </row>
    <row r="25" spans="1:4" ht="13.2" customHeight="1" outlineLevel="1" x14ac:dyDescent="0.25">
      <c r="A25" s="142"/>
      <c r="B25" s="143"/>
      <c r="C25" s="144"/>
      <c r="D25" s="138"/>
    </row>
    <row r="26" spans="1:4" ht="12.75" customHeight="1" x14ac:dyDescent="0.25">
      <c r="A26" s="274" t="s">
        <v>300</v>
      </c>
      <c r="B26" s="275"/>
      <c r="C26" s="275"/>
      <c r="D26" s="276"/>
    </row>
    <row r="27" spans="1:4" ht="13.5" customHeight="1" outlineLevel="1" x14ac:dyDescent="0.25">
      <c r="A27" s="145"/>
      <c r="B27" s="140"/>
      <c r="C27" s="140"/>
      <c r="D27" s="146"/>
    </row>
    <row r="28" spans="1:4" ht="12.75" customHeight="1" x14ac:dyDescent="0.25">
      <c r="A28" s="274" t="s">
        <v>301</v>
      </c>
      <c r="B28" s="275"/>
      <c r="C28" s="275"/>
      <c r="D28" s="276"/>
    </row>
    <row r="29" spans="1:4" ht="12.75" customHeight="1" outlineLevel="1" x14ac:dyDescent="0.25">
      <c r="A29" s="135"/>
      <c r="B29" s="147"/>
      <c r="C29" s="148"/>
      <c r="D29" s="138"/>
    </row>
    <row r="30" spans="1:4" x14ac:dyDescent="0.25">
      <c r="A30" s="274" t="s">
        <v>302</v>
      </c>
      <c r="B30" s="275"/>
      <c r="C30" s="275"/>
      <c r="D30" s="276"/>
    </row>
    <row r="31" spans="1:4" ht="12.6" customHeight="1" outlineLevel="1" x14ac:dyDescent="0.25">
      <c r="A31" s="149"/>
      <c r="B31" s="150"/>
      <c r="C31" s="144"/>
      <c r="D31" s="138"/>
    </row>
    <row r="32" spans="1:4" x14ac:dyDescent="0.25">
      <c r="A32" s="274" t="s">
        <v>303</v>
      </c>
      <c r="B32" s="275"/>
      <c r="C32" s="275"/>
      <c r="D32" s="276"/>
    </row>
    <row r="33" spans="1:4" ht="12.75" customHeight="1" outlineLevel="1" x14ac:dyDescent="0.25">
      <c r="A33" s="135"/>
      <c r="B33" s="135"/>
      <c r="C33" s="135"/>
      <c r="D33" s="135"/>
    </row>
    <row r="34" spans="1:4" ht="12.75" customHeight="1" x14ac:dyDescent="0.25">
      <c r="A34" s="274" t="s">
        <v>304</v>
      </c>
      <c r="B34" s="275"/>
      <c r="C34" s="275"/>
      <c r="D34" s="276"/>
    </row>
    <row r="35" spans="1:4" ht="13.5" customHeight="1" outlineLevel="1" x14ac:dyDescent="0.25">
      <c r="A35" s="69" t="s">
        <v>266</v>
      </c>
      <c r="B35" s="150" t="s">
        <v>127</v>
      </c>
      <c r="C35" s="151">
        <f>Базовый!C77/1</f>
        <v>1</v>
      </c>
      <c r="D35" s="277" t="s">
        <v>83</v>
      </c>
    </row>
    <row r="36" spans="1:4" ht="13.5" customHeight="1" outlineLevel="1" x14ac:dyDescent="0.25">
      <c r="A36" s="69" t="s">
        <v>267</v>
      </c>
      <c r="B36" s="150" t="s">
        <v>127</v>
      </c>
      <c r="C36" s="151">
        <f>Базовый!C78/1</f>
        <v>1</v>
      </c>
      <c r="D36" s="278"/>
    </row>
    <row r="37" spans="1:4" ht="13.5" customHeight="1" outlineLevel="1" x14ac:dyDescent="0.25">
      <c r="A37" s="69" t="s">
        <v>268</v>
      </c>
      <c r="B37" s="150" t="s">
        <v>127</v>
      </c>
      <c r="C37" s="151">
        <f>Базовый!C79/1</f>
        <v>1</v>
      </c>
      <c r="D37" s="278"/>
    </row>
    <row r="38" spans="1:4" s="22" customFormat="1" ht="13.5" customHeight="1" outlineLevel="1" x14ac:dyDescent="0.25">
      <c r="A38" s="69" t="s">
        <v>273</v>
      </c>
      <c r="B38" s="105" t="s">
        <v>127</v>
      </c>
      <c r="C38" s="151">
        <f>Базовый!C80/1</f>
        <v>1</v>
      </c>
      <c r="D38" s="278"/>
    </row>
    <row r="39" spans="1:4" ht="13.5" customHeight="1" outlineLevel="1" x14ac:dyDescent="0.25">
      <c r="A39" s="69" t="s">
        <v>269</v>
      </c>
      <c r="B39" s="150" t="s">
        <v>127</v>
      </c>
      <c r="C39" s="151">
        <f>Базовый!C81/1</f>
        <v>0.5</v>
      </c>
      <c r="D39" s="278"/>
    </row>
    <row r="40" spans="1:4" ht="13.5" customHeight="1" outlineLevel="1" x14ac:dyDescent="0.25">
      <c r="A40" s="69" t="s">
        <v>270</v>
      </c>
      <c r="B40" s="150" t="s">
        <v>127</v>
      </c>
      <c r="C40" s="151">
        <f>Базовый!C82/1</f>
        <v>1</v>
      </c>
      <c r="D40" s="278"/>
    </row>
    <row r="41" spans="1:4" ht="13.5" customHeight="1" outlineLevel="1" x14ac:dyDescent="0.25">
      <c r="A41" s="69" t="s">
        <v>270</v>
      </c>
      <c r="B41" s="150" t="s">
        <v>127</v>
      </c>
      <c r="C41" s="151">
        <f>Базовый!C83/1</f>
        <v>0.5</v>
      </c>
      <c r="D41" s="278"/>
    </row>
    <row r="42" spans="1:4" ht="13.5" customHeight="1" outlineLevel="1" x14ac:dyDescent="0.25">
      <c r="A42" s="69" t="s">
        <v>271</v>
      </c>
      <c r="B42" s="150" t="s">
        <v>127</v>
      </c>
      <c r="C42" s="151">
        <f>Базовый!C84/1</f>
        <v>1</v>
      </c>
      <c r="D42" s="278"/>
    </row>
    <row r="43" spans="1:4" ht="13.5" customHeight="1" outlineLevel="1" x14ac:dyDescent="0.25">
      <c r="A43" s="69" t="s">
        <v>271</v>
      </c>
      <c r="B43" s="150" t="s">
        <v>127</v>
      </c>
      <c r="C43" s="151">
        <f>Базовый!C85/1</f>
        <v>0.5</v>
      </c>
      <c r="D43" s="278"/>
    </row>
    <row r="44" spans="1:4" ht="13.5" customHeight="1" outlineLevel="1" x14ac:dyDescent="0.25">
      <c r="A44" s="69" t="s">
        <v>272</v>
      </c>
      <c r="B44" s="150" t="s">
        <v>127</v>
      </c>
      <c r="C44" s="151">
        <f>Базовый!C86/1</f>
        <v>0.5</v>
      </c>
      <c r="D44" s="278"/>
    </row>
    <row r="45" spans="1:4" ht="12.75" customHeight="1" x14ac:dyDescent="0.25">
      <c r="A45" s="274" t="s">
        <v>305</v>
      </c>
      <c r="B45" s="275"/>
      <c r="C45" s="275"/>
      <c r="D45" s="276"/>
    </row>
    <row r="46" spans="1:4" s="139" customFormat="1" ht="13.2" customHeight="1" outlineLevel="1" x14ac:dyDescent="0.25">
      <c r="A46" s="152"/>
      <c r="B46" s="140"/>
      <c r="C46" s="153"/>
      <c r="D46" s="154"/>
    </row>
    <row r="47" spans="1:4" ht="37.5" customHeight="1" x14ac:dyDescent="0.25">
      <c r="A47" s="132" t="s">
        <v>46</v>
      </c>
      <c r="B47" s="155"/>
      <c r="C47" s="155"/>
    </row>
    <row r="48" spans="1:4" ht="17.25" customHeight="1" x14ac:dyDescent="0.25">
      <c r="A48" s="279" t="s">
        <v>47</v>
      </c>
      <c r="B48" s="279"/>
      <c r="C48" s="279"/>
      <c r="D48" s="279"/>
    </row>
    <row r="49" spans="1:4" ht="44.25" customHeight="1" x14ac:dyDescent="0.25">
      <c r="A49" s="279" t="s">
        <v>282</v>
      </c>
      <c r="B49" s="279"/>
      <c r="C49" s="279"/>
      <c r="D49" s="279"/>
    </row>
    <row r="50" spans="1:4" ht="42.75" customHeight="1" x14ac:dyDescent="0.25">
      <c r="A50" s="279" t="s">
        <v>282</v>
      </c>
      <c r="B50" s="279"/>
      <c r="C50" s="279"/>
      <c r="D50" s="279"/>
    </row>
    <row r="51" spans="1:4" ht="19.95" customHeight="1" x14ac:dyDescent="0.25">
      <c r="A51" s="279" t="s">
        <v>49</v>
      </c>
      <c r="B51" s="279"/>
      <c r="C51" s="279"/>
      <c r="D51" s="279"/>
    </row>
    <row r="52" spans="1:4" ht="36.6" customHeight="1" x14ac:dyDescent="0.25">
      <c r="A52" s="279" t="s">
        <v>50</v>
      </c>
      <c r="B52" s="279"/>
      <c r="C52" s="279"/>
      <c r="D52" s="279"/>
    </row>
  </sheetData>
  <mergeCells count="23">
    <mergeCell ref="A14:D14"/>
    <mergeCell ref="A12:D12"/>
    <mergeCell ref="A13:D13"/>
    <mergeCell ref="A11:D11"/>
    <mergeCell ref="A4:D4"/>
    <mergeCell ref="A5:D5"/>
    <mergeCell ref="A6:D6"/>
    <mergeCell ref="A10:D10"/>
    <mergeCell ref="A45:D45"/>
    <mergeCell ref="A52:D52"/>
    <mergeCell ref="A48:D48"/>
    <mergeCell ref="A49:D49"/>
    <mergeCell ref="A50:D50"/>
    <mergeCell ref="A51:D51"/>
    <mergeCell ref="D35:D44"/>
    <mergeCell ref="A32:D32"/>
    <mergeCell ref="A20:D20"/>
    <mergeCell ref="A34:D34"/>
    <mergeCell ref="A22:D22"/>
    <mergeCell ref="A26:D26"/>
    <mergeCell ref="A30:D30"/>
    <mergeCell ref="A24:D24"/>
    <mergeCell ref="A28:D28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43"/>
  <sheetViews>
    <sheetView view="pageBreakPreview" zoomScale="85" zoomScaleSheetLayoutView="85" workbookViewId="0">
      <pane ySplit="7" topLeftCell="A8" activePane="bottomLeft" state="frozen"/>
      <selection activeCell="C359" sqref="C359"/>
      <selection pane="bottomLeft" activeCell="D31" sqref="D31"/>
    </sheetView>
  </sheetViews>
  <sheetFormatPr defaultColWidth="9.109375" defaultRowHeight="13.2" outlineLevelRow="1" x14ac:dyDescent="0.25"/>
  <cols>
    <col min="1" max="6" width="25.6640625" style="129" customWidth="1"/>
    <col min="7" max="16384" width="9.109375" style="129"/>
  </cols>
  <sheetData>
    <row r="1" spans="1:6" x14ac:dyDescent="0.25">
      <c r="A1" s="156"/>
      <c r="F1" s="130" t="s">
        <v>51</v>
      </c>
    </row>
    <row r="2" spans="1:6" ht="14.4" customHeight="1" x14ac:dyDescent="0.25">
      <c r="A2" s="156"/>
      <c r="F2" s="131" t="s">
        <v>52</v>
      </c>
    </row>
    <row r="3" spans="1:6" x14ac:dyDescent="0.25">
      <c r="A3" s="132"/>
    </row>
    <row r="4" spans="1:6" ht="13.8" x14ac:dyDescent="0.25">
      <c r="A4" s="283" t="s">
        <v>253</v>
      </c>
      <c r="B4" s="283"/>
      <c r="C4" s="283"/>
      <c r="D4" s="283"/>
      <c r="E4" s="283"/>
      <c r="F4" s="283"/>
    </row>
    <row r="5" spans="1:6" x14ac:dyDescent="0.25">
      <c r="A5" s="132"/>
    </row>
    <row r="6" spans="1:6" ht="26.4" x14ac:dyDescent="0.25">
      <c r="A6" s="157" t="s">
        <v>0</v>
      </c>
      <c r="B6" s="157" t="s">
        <v>20</v>
      </c>
      <c r="C6" s="157" t="s">
        <v>21</v>
      </c>
      <c r="D6" s="157" t="s">
        <v>22</v>
      </c>
      <c r="E6" s="157" t="s">
        <v>23</v>
      </c>
      <c r="F6" s="157" t="s">
        <v>55</v>
      </c>
    </row>
    <row r="7" spans="1:6" x14ac:dyDescent="0.25">
      <c r="A7" s="157">
        <v>1</v>
      </c>
      <c r="B7" s="157">
        <v>2</v>
      </c>
      <c r="C7" s="157">
        <v>3</v>
      </c>
      <c r="D7" s="157">
        <v>4</v>
      </c>
      <c r="E7" s="157">
        <v>5</v>
      </c>
      <c r="F7" s="157">
        <v>6</v>
      </c>
    </row>
    <row r="8" spans="1:6" ht="28.95" customHeight="1" x14ac:dyDescent="0.25">
      <c r="A8" s="284" t="s">
        <v>337</v>
      </c>
      <c r="B8" s="284"/>
      <c r="C8" s="284"/>
      <c r="D8" s="284"/>
      <c r="E8" s="284"/>
      <c r="F8" s="284"/>
    </row>
    <row r="9" spans="1:6" ht="16.95" customHeight="1" x14ac:dyDescent="0.25">
      <c r="A9" s="285" t="s">
        <v>338</v>
      </c>
      <c r="B9" s="285"/>
      <c r="C9" s="285"/>
      <c r="D9" s="285"/>
      <c r="E9" s="285"/>
      <c r="F9" s="285"/>
    </row>
    <row r="10" spans="1:6" ht="15" customHeight="1" x14ac:dyDescent="0.25">
      <c r="A10" s="270" t="s">
        <v>296</v>
      </c>
      <c r="B10" s="271"/>
      <c r="C10" s="271"/>
      <c r="D10" s="272"/>
      <c r="E10" s="158">
        <f>SUM(E11:E15)</f>
        <v>309564.21787200001</v>
      </c>
      <c r="F10" s="286"/>
    </row>
    <row r="11" spans="1:6" ht="12.75" customHeight="1" outlineLevel="1" x14ac:dyDescent="0.25">
      <c r="A11" s="69" t="s">
        <v>261</v>
      </c>
      <c r="B11" s="134">
        <f>'3.1.'!C15</f>
        <v>0.1</v>
      </c>
      <c r="C11" s="133" t="s">
        <v>84</v>
      </c>
      <c r="D11" s="160">
        <f>Базовый!E5</f>
        <v>771115.33296000003</v>
      </c>
      <c r="E11" s="160">
        <f>B11*D11</f>
        <v>77111.533296000009</v>
      </c>
      <c r="F11" s="286"/>
    </row>
    <row r="12" spans="1:6" ht="12.75" customHeight="1" outlineLevel="1" x14ac:dyDescent="0.25">
      <c r="A12" s="69" t="s">
        <v>262</v>
      </c>
      <c r="B12" s="134">
        <f>'3.1.'!C16</f>
        <v>0.1</v>
      </c>
      <c r="C12" s="133" t="s">
        <v>84</v>
      </c>
      <c r="D12" s="160">
        <f>Базовый!E6</f>
        <v>623988.03096</v>
      </c>
      <c r="E12" s="160">
        <f>B12*D12</f>
        <v>62398.803096000003</v>
      </c>
      <c r="F12" s="286"/>
    </row>
    <row r="13" spans="1:6" ht="12.75" customHeight="1" outlineLevel="1" x14ac:dyDescent="0.25">
      <c r="A13" s="69" t="s">
        <v>263</v>
      </c>
      <c r="B13" s="134">
        <f>'3.1.'!C17</f>
        <v>0.1</v>
      </c>
      <c r="C13" s="133" t="s">
        <v>84</v>
      </c>
      <c r="D13" s="160">
        <f>Базовый!E7</f>
        <v>581131.71143999998</v>
      </c>
      <c r="E13" s="160">
        <f>B13*D13</f>
        <v>58113.171144</v>
      </c>
      <c r="F13" s="286"/>
    </row>
    <row r="14" spans="1:6" ht="12.75" customHeight="1" outlineLevel="1" x14ac:dyDescent="0.25">
      <c r="A14" s="69" t="s">
        <v>263</v>
      </c>
      <c r="B14" s="134">
        <f>'3.1.'!C18</f>
        <v>0.1</v>
      </c>
      <c r="C14" s="133" t="s">
        <v>84</v>
      </c>
      <c r="D14" s="160">
        <f>Базовый!E8</f>
        <v>581131.71143999998</v>
      </c>
      <c r="E14" s="160">
        <f>B14*D14</f>
        <v>58113.171144</v>
      </c>
      <c r="F14" s="286"/>
    </row>
    <row r="15" spans="1:6" ht="12.75" customHeight="1" outlineLevel="1" x14ac:dyDescent="0.25">
      <c r="A15" s="69" t="s">
        <v>263</v>
      </c>
      <c r="B15" s="134">
        <f>'3.1.'!C19</f>
        <v>0.1</v>
      </c>
      <c r="C15" s="133" t="s">
        <v>84</v>
      </c>
      <c r="D15" s="160">
        <f>Базовый!E9</f>
        <v>538275.39192000008</v>
      </c>
      <c r="E15" s="160">
        <f>B15*D15</f>
        <v>53827.539192000011</v>
      </c>
      <c r="F15" s="286"/>
    </row>
    <row r="16" spans="1:6" ht="28.95" customHeight="1" x14ac:dyDescent="0.25">
      <c r="A16" s="270" t="s">
        <v>297</v>
      </c>
      <c r="B16" s="271"/>
      <c r="C16" s="271"/>
      <c r="D16" s="272"/>
      <c r="E16" s="158">
        <f>E17</f>
        <v>0</v>
      </c>
      <c r="F16" s="286"/>
    </row>
    <row r="17" spans="1:6" s="162" customFormat="1" ht="12.75" customHeight="1" outlineLevel="1" x14ac:dyDescent="0.25">
      <c r="A17" s="136"/>
      <c r="B17" s="137"/>
      <c r="C17" s="137"/>
      <c r="D17" s="137"/>
      <c r="E17" s="161"/>
      <c r="F17" s="286"/>
    </row>
    <row r="18" spans="1:6" ht="15" customHeight="1" x14ac:dyDescent="0.25">
      <c r="A18" s="270" t="s">
        <v>298</v>
      </c>
      <c r="B18" s="271"/>
      <c r="C18" s="271"/>
      <c r="D18" s="272"/>
      <c r="E18" s="158">
        <f>E19</f>
        <v>0</v>
      </c>
      <c r="F18" s="286"/>
    </row>
    <row r="19" spans="1:6" s="139" customFormat="1" ht="14.4" customHeight="1" outlineLevel="1" x14ac:dyDescent="0.25">
      <c r="A19" s="136"/>
      <c r="B19" s="153"/>
      <c r="C19" s="153"/>
      <c r="D19" s="158"/>
      <c r="E19" s="161"/>
      <c r="F19" s="286"/>
    </row>
    <row r="20" spans="1:6" ht="15" customHeight="1" x14ac:dyDescent="0.25">
      <c r="A20" s="270" t="s">
        <v>299</v>
      </c>
      <c r="B20" s="271"/>
      <c r="C20" s="271"/>
      <c r="D20" s="272"/>
      <c r="E20" s="158">
        <f>SUM(E21:E21)</f>
        <v>0</v>
      </c>
      <c r="F20" s="286"/>
    </row>
    <row r="21" spans="1:6" outlineLevel="1" x14ac:dyDescent="0.25">
      <c r="A21" s="142"/>
      <c r="B21" s="148"/>
      <c r="C21" s="133"/>
      <c r="D21" s="159"/>
      <c r="E21" s="159"/>
      <c r="F21" s="286"/>
    </row>
    <row r="22" spans="1:6" ht="15" customHeight="1" x14ac:dyDescent="0.25">
      <c r="A22" s="270" t="s">
        <v>300</v>
      </c>
      <c r="B22" s="271"/>
      <c r="C22" s="271"/>
      <c r="D22" s="272"/>
      <c r="E22" s="158">
        <f>E23</f>
        <v>0</v>
      </c>
      <c r="F22" s="286"/>
    </row>
    <row r="23" spans="1:6" outlineLevel="1" x14ac:dyDescent="0.25">
      <c r="A23" s="145"/>
      <c r="B23" s="148"/>
      <c r="C23" s="133"/>
      <c r="D23" s="159"/>
      <c r="E23" s="158"/>
      <c r="F23" s="286"/>
    </row>
    <row r="24" spans="1:6" ht="15" customHeight="1" x14ac:dyDescent="0.25">
      <c r="A24" s="270" t="s">
        <v>301</v>
      </c>
      <c r="B24" s="271"/>
      <c r="C24" s="271"/>
      <c r="D24" s="272"/>
      <c r="E24" s="158">
        <f>SUM(E25:E25)</f>
        <v>0</v>
      </c>
      <c r="F24" s="286"/>
    </row>
    <row r="25" spans="1:6" outlineLevel="1" x14ac:dyDescent="0.25">
      <c r="A25" s="135"/>
      <c r="B25" s="148"/>
      <c r="C25" s="133"/>
      <c r="D25" s="159"/>
      <c r="E25" s="159"/>
      <c r="F25" s="286"/>
    </row>
    <row r="26" spans="1:6" ht="15" customHeight="1" x14ac:dyDescent="0.25">
      <c r="A26" s="175" t="s">
        <v>302</v>
      </c>
      <c r="B26" s="176"/>
      <c r="C26" s="176"/>
      <c r="D26" s="177"/>
      <c r="E26" s="158">
        <f>SUM(E27:E27)</f>
        <v>0</v>
      </c>
      <c r="F26" s="286"/>
    </row>
    <row r="27" spans="1:6" outlineLevel="1" x14ac:dyDescent="0.25">
      <c r="A27" s="149"/>
      <c r="B27" s="144"/>
      <c r="C27" s="133"/>
      <c r="D27" s="163"/>
      <c r="E27" s="159"/>
      <c r="F27" s="286"/>
    </row>
    <row r="28" spans="1:6" ht="15" customHeight="1" x14ac:dyDescent="0.25">
      <c r="A28" s="270" t="s">
        <v>303</v>
      </c>
      <c r="B28" s="271"/>
      <c r="C28" s="271"/>
      <c r="D28" s="272"/>
      <c r="E28" s="158">
        <v>0</v>
      </c>
      <c r="F28" s="286"/>
    </row>
    <row r="29" spans="1:6" outlineLevel="1" x14ac:dyDescent="0.25">
      <c r="A29" s="135"/>
      <c r="B29" s="135"/>
      <c r="C29" s="135"/>
      <c r="D29" s="135"/>
      <c r="E29" s="135"/>
      <c r="F29" s="286"/>
    </row>
    <row r="30" spans="1:6" ht="15" customHeight="1" x14ac:dyDescent="0.25">
      <c r="A30" s="270" t="s">
        <v>306</v>
      </c>
      <c r="B30" s="271"/>
      <c r="C30" s="271"/>
      <c r="D30" s="272"/>
      <c r="E30" s="158">
        <f>SUM(E31:E40)</f>
        <v>149844.25310400003</v>
      </c>
      <c r="F30" s="286"/>
    </row>
    <row r="31" spans="1:6" outlineLevel="1" x14ac:dyDescent="0.25">
      <c r="A31" s="69" t="s">
        <v>266</v>
      </c>
      <c r="B31" s="144">
        <f>'3.1.'!C35</f>
        <v>1</v>
      </c>
      <c r="C31" s="164" t="s">
        <v>84</v>
      </c>
      <c r="D31" s="164">
        <f>Базовый!E77*0.05</f>
        <v>45735.275880000008</v>
      </c>
      <c r="E31" s="159">
        <f t="shared" ref="E31:E40" si="0">B31*D31</f>
        <v>45735.275880000008</v>
      </c>
      <c r="F31" s="286"/>
    </row>
    <row r="32" spans="1:6" ht="26.4" outlineLevel="1" x14ac:dyDescent="0.25">
      <c r="A32" s="69" t="s">
        <v>267</v>
      </c>
      <c r="B32" s="144">
        <f>'3.1.'!C36</f>
        <v>1</v>
      </c>
      <c r="C32" s="164" t="s">
        <v>84</v>
      </c>
      <c r="D32" s="164">
        <f>Базовый!E78*0.05</f>
        <v>25599.900564000003</v>
      </c>
      <c r="E32" s="159">
        <f t="shared" si="0"/>
        <v>25599.900564000003</v>
      </c>
      <c r="F32" s="286"/>
    </row>
    <row r="33" spans="1:6" ht="39.6" outlineLevel="1" x14ac:dyDescent="0.25">
      <c r="A33" s="69" t="s">
        <v>268</v>
      </c>
      <c r="B33" s="144">
        <f>'3.1.'!C37</f>
        <v>1</v>
      </c>
      <c r="C33" s="164" t="s">
        <v>84</v>
      </c>
      <c r="D33" s="164">
        <f>Базовый!E79*0.05</f>
        <v>15706.674396000002</v>
      </c>
      <c r="E33" s="159">
        <f t="shared" si="0"/>
        <v>15706.674396000002</v>
      </c>
      <c r="F33" s="286"/>
    </row>
    <row r="34" spans="1:6" s="22" customFormat="1" outlineLevel="1" x14ac:dyDescent="0.25">
      <c r="A34" s="69" t="s">
        <v>273</v>
      </c>
      <c r="B34" s="144">
        <f>'3.1.'!C38</f>
        <v>1</v>
      </c>
      <c r="C34" s="55" t="s">
        <v>84</v>
      </c>
      <c r="D34" s="164">
        <f>Базовый!E80*0.05</f>
        <v>18811.858464000001</v>
      </c>
      <c r="E34" s="37">
        <f t="shared" si="0"/>
        <v>18811.858464000001</v>
      </c>
      <c r="F34" s="286"/>
    </row>
    <row r="35" spans="1:6" outlineLevel="1" x14ac:dyDescent="0.25">
      <c r="A35" s="69" t="s">
        <v>269</v>
      </c>
      <c r="B35" s="144">
        <f>'3.1.'!C39</f>
        <v>0.5</v>
      </c>
      <c r="C35" s="164" t="s">
        <v>84</v>
      </c>
      <c r="D35" s="164">
        <f>Базовый!E81*0.05</f>
        <v>14307.615503999999</v>
      </c>
      <c r="E35" s="159">
        <f t="shared" si="0"/>
        <v>7153.8077519999997</v>
      </c>
      <c r="F35" s="286"/>
    </row>
    <row r="36" spans="1:6" ht="26.4" outlineLevel="1" x14ac:dyDescent="0.25">
      <c r="A36" s="69" t="s">
        <v>270</v>
      </c>
      <c r="B36" s="144">
        <f>'3.1.'!C40</f>
        <v>1</v>
      </c>
      <c r="C36" s="164" t="s">
        <v>84</v>
      </c>
      <c r="D36" s="164">
        <f>Базовый!E82*0.05</f>
        <v>13550.273352000002</v>
      </c>
      <c r="E36" s="159">
        <f t="shared" si="0"/>
        <v>13550.273352000002</v>
      </c>
      <c r="F36" s="286"/>
    </row>
    <row r="37" spans="1:6" ht="26.4" outlineLevel="1" x14ac:dyDescent="0.25">
      <c r="A37" s="69" t="s">
        <v>270</v>
      </c>
      <c r="B37" s="144">
        <f>'3.1.'!C41</f>
        <v>0.5</v>
      </c>
      <c r="C37" s="164" t="s">
        <v>84</v>
      </c>
      <c r="D37" s="164">
        <f>Базовый!E83*0.05</f>
        <v>4986.1964880000014</v>
      </c>
      <c r="E37" s="159">
        <f t="shared" si="0"/>
        <v>2493.0982440000007</v>
      </c>
      <c r="F37" s="286"/>
    </row>
    <row r="38" spans="1:6" outlineLevel="1" x14ac:dyDescent="0.25">
      <c r="A38" s="69" t="s">
        <v>271</v>
      </c>
      <c r="B38" s="144">
        <f>'3.1.'!C42</f>
        <v>1</v>
      </c>
      <c r="C38" s="164" t="s">
        <v>84</v>
      </c>
      <c r="D38" s="164">
        <f>Базовый!E84*0.05</f>
        <v>11784.144204000002</v>
      </c>
      <c r="E38" s="159">
        <f t="shared" si="0"/>
        <v>11784.144204000002</v>
      </c>
      <c r="F38" s="286"/>
    </row>
    <row r="39" spans="1:6" outlineLevel="1" x14ac:dyDescent="0.25">
      <c r="A39" s="69" t="s">
        <v>271</v>
      </c>
      <c r="B39" s="144">
        <f>'3.1.'!C43</f>
        <v>0.5</v>
      </c>
      <c r="C39" s="164" t="s">
        <v>84</v>
      </c>
      <c r="D39" s="164">
        <f>Базовый!E85*0.05</f>
        <v>4846.8460320000004</v>
      </c>
      <c r="E39" s="159">
        <f t="shared" si="0"/>
        <v>2423.4230160000002</v>
      </c>
      <c r="F39" s="286"/>
    </row>
    <row r="40" spans="1:6" outlineLevel="1" x14ac:dyDescent="0.25">
      <c r="A40" s="69" t="s">
        <v>272</v>
      </c>
      <c r="B40" s="144">
        <f>'3.1.'!C44</f>
        <v>0.5</v>
      </c>
      <c r="C40" s="164" t="s">
        <v>84</v>
      </c>
      <c r="D40" s="164">
        <f>Базовый!E86*0.05</f>
        <v>13171.594464000002</v>
      </c>
      <c r="E40" s="159">
        <f t="shared" si="0"/>
        <v>6585.7972320000008</v>
      </c>
      <c r="F40" s="286"/>
    </row>
    <row r="41" spans="1:6" ht="16.5" customHeight="1" x14ac:dyDescent="0.25">
      <c r="A41" s="270" t="s">
        <v>305</v>
      </c>
      <c r="B41" s="271"/>
      <c r="C41" s="271"/>
      <c r="D41" s="272"/>
      <c r="E41" s="158">
        <f>E42</f>
        <v>0</v>
      </c>
      <c r="F41" s="286"/>
    </row>
    <row r="42" spans="1:6" s="139" customFormat="1" outlineLevel="1" x14ac:dyDescent="0.25">
      <c r="A42" s="152"/>
      <c r="B42" s="153"/>
      <c r="C42" s="165"/>
      <c r="D42" s="166"/>
      <c r="E42" s="166"/>
      <c r="F42" s="286"/>
    </row>
    <row r="43" spans="1:6" x14ac:dyDescent="0.25">
      <c r="A43" s="282" t="s">
        <v>281</v>
      </c>
      <c r="B43" s="282"/>
      <c r="C43" s="282"/>
      <c r="D43" s="282"/>
      <c r="E43" s="158">
        <f>E10+E16+E18+E20+E22+E24+E26+E28+E30+E41</f>
        <v>459408.47097600007</v>
      </c>
      <c r="F43" s="135"/>
    </row>
  </sheetData>
  <mergeCells count="14">
    <mergeCell ref="A43:D43"/>
    <mergeCell ref="A4:F4"/>
    <mergeCell ref="A8:F8"/>
    <mergeCell ref="A9:F9"/>
    <mergeCell ref="A10:D10"/>
    <mergeCell ref="F10:F42"/>
    <mergeCell ref="A16:D16"/>
    <mergeCell ref="A18:D18"/>
    <mergeCell ref="A20:D20"/>
    <mergeCell ref="A30:D30"/>
    <mergeCell ref="A41:D41"/>
    <mergeCell ref="A22:D22"/>
    <mergeCell ref="A24:D24"/>
    <mergeCell ref="A28:D28"/>
  </mergeCells>
  <phoneticPr fontId="17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92D050"/>
  </sheetPr>
  <dimension ref="A1:H22"/>
  <sheetViews>
    <sheetView view="pageBreakPreview" zoomScale="70" zoomScaleNormal="81" zoomScaleSheetLayoutView="85" workbookViewId="0">
      <selection activeCell="C28" sqref="C28"/>
    </sheetView>
  </sheetViews>
  <sheetFormatPr defaultColWidth="9.109375" defaultRowHeight="14.4" x14ac:dyDescent="0.3"/>
  <cols>
    <col min="1" max="1" width="31.33203125" style="6" customWidth="1"/>
    <col min="2" max="2" width="28.88671875" style="6" customWidth="1"/>
    <col min="3" max="8" width="20.6640625" style="6" customWidth="1"/>
    <col min="9" max="16384" width="9.109375" style="6"/>
  </cols>
  <sheetData>
    <row r="1" spans="1:8" x14ac:dyDescent="0.3">
      <c r="A1" s="5"/>
      <c r="G1" s="8"/>
      <c r="H1" s="2" t="s">
        <v>358</v>
      </c>
    </row>
    <row r="2" spans="1:8" ht="62.4" customHeight="1" x14ac:dyDescent="0.3">
      <c r="A2" s="5"/>
      <c r="G2" s="9"/>
      <c r="H2" s="3" t="s">
        <v>356</v>
      </c>
    </row>
    <row r="3" spans="1:8" x14ac:dyDescent="0.3">
      <c r="A3" s="7"/>
    </row>
    <row r="4" spans="1:8" x14ac:dyDescent="0.3">
      <c r="B4" s="1"/>
      <c r="C4" s="1"/>
      <c r="D4" s="1"/>
      <c r="E4" s="1"/>
      <c r="F4" s="1"/>
      <c r="G4" s="1"/>
      <c r="H4" s="10"/>
    </row>
    <row r="5" spans="1:8" x14ac:dyDescent="0.3">
      <c r="B5" s="1"/>
      <c r="C5" s="1"/>
      <c r="D5" s="1"/>
      <c r="E5" s="1"/>
      <c r="F5" s="1"/>
      <c r="G5" s="1"/>
      <c r="H5" s="10" t="s">
        <v>57</v>
      </c>
    </row>
    <row r="6" spans="1:8" x14ac:dyDescent="0.3">
      <c r="A6" s="4"/>
      <c r="B6" s="1"/>
      <c r="C6" s="1"/>
      <c r="D6" s="1"/>
      <c r="E6" s="1"/>
      <c r="F6" s="1"/>
      <c r="G6" s="1"/>
      <c r="H6" s="1"/>
    </row>
    <row r="7" spans="1:8" x14ac:dyDescent="0.3">
      <c r="A7" s="289" t="s">
        <v>58</v>
      </c>
      <c r="B7" s="289"/>
      <c r="C7" s="289"/>
      <c r="D7" s="289"/>
      <c r="E7" s="289"/>
      <c r="F7" s="289"/>
      <c r="G7" s="289"/>
      <c r="H7" s="289"/>
    </row>
    <row r="8" spans="1:8" x14ac:dyDescent="0.3">
      <c r="A8" s="289" t="s">
        <v>351</v>
      </c>
      <c r="B8" s="289"/>
      <c r="C8" s="289"/>
      <c r="D8" s="289"/>
      <c r="E8" s="289"/>
      <c r="F8" s="289"/>
      <c r="G8" s="289"/>
      <c r="H8" s="289"/>
    </row>
    <row r="9" spans="1:8" x14ac:dyDescent="0.3">
      <c r="A9" s="4"/>
      <c r="B9" s="1"/>
      <c r="C9" s="1"/>
      <c r="D9" s="1"/>
      <c r="E9" s="1"/>
      <c r="F9" s="1"/>
      <c r="G9" s="1"/>
      <c r="H9" s="1"/>
    </row>
    <row r="10" spans="1:8" x14ac:dyDescent="0.3">
      <c r="B10" s="1"/>
      <c r="C10" s="1"/>
      <c r="D10" s="1"/>
      <c r="E10" s="1"/>
      <c r="F10" s="1"/>
      <c r="G10" s="1"/>
      <c r="H10" s="11" t="s">
        <v>59</v>
      </c>
    </row>
    <row r="11" spans="1:8" ht="22.2" customHeight="1" x14ac:dyDescent="0.3">
      <c r="A11" s="288" t="s">
        <v>60</v>
      </c>
      <c r="B11" s="288" t="s">
        <v>61</v>
      </c>
      <c r="C11" s="288" t="s">
        <v>62</v>
      </c>
      <c r="D11" s="288"/>
      <c r="E11" s="288"/>
      <c r="F11" s="288"/>
      <c r="G11" s="288"/>
      <c r="H11" s="288"/>
    </row>
    <row r="12" spans="1:8" x14ac:dyDescent="0.3">
      <c r="A12" s="288"/>
      <c r="B12" s="288"/>
      <c r="C12" s="288" t="s">
        <v>63</v>
      </c>
      <c r="D12" s="288" t="s">
        <v>64</v>
      </c>
      <c r="E12" s="288"/>
      <c r="F12" s="288"/>
      <c r="G12" s="288"/>
      <c r="H12" s="288"/>
    </row>
    <row r="13" spans="1:8" ht="50.4" customHeight="1" x14ac:dyDescent="0.3">
      <c r="A13" s="288"/>
      <c r="B13" s="288"/>
      <c r="C13" s="288"/>
      <c r="D13" s="288" t="s">
        <v>322</v>
      </c>
      <c r="E13" s="288"/>
      <c r="F13" s="288" t="s">
        <v>321</v>
      </c>
      <c r="G13" s="288"/>
      <c r="H13" s="288"/>
    </row>
    <row r="14" spans="1:8" ht="16.2" x14ac:dyDescent="0.3">
      <c r="A14" s="288"/>
      <c r="B14" s="288"/>
      <c r="C14" s="288"/>
      <c r="D14" s="13" t="s">
        <v>65</v>
      </c>
      <c r="E14" s="13" t="s">
        <v>66</v>
      </c>
      <c r="F14" s="13" t="s">
        <v>65</v>
      </c>
      <c r="G14" s="13" t="s">
        <v>67</v>
      </c>
      <c r="H14" s="13" t="s">
        <v>68</v>
      </c>
    </row>
    <row r="15" spans="1:8" x14ac:dyDescent="0.3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  <c r="G15" s="13">
        <v>7</v>
      </c>
      <c r="H15" s="13">
        <v>8</v>
      </c>
    </row>
    <row r="16" spans="1:8" ht="48.6" customHeight="1" x14ac:dyDescent="0.3">
      <c r="A16" s="217" t="s">
        <v>332</v>
      </c>
      <c r="B16" s="167" t="s">
        <v>333</v>
      </c>
      <c r="C16" s="168">
        <f>D16+F16</f>
        <v>434722.7579287549</v>
      </c>
      <c r="D16" s="168">
        <f>'1.2.'!E11</f>
        <v>219295.19121440197</v>
      </c>
      <c r="E16" s="168">
        <f>'1.2.'!E12</f>
        <v>196524.81866541179</v>
      </c>
      <c r="F16" s="168">
        <f>'1.2.'!E56</f>
        <v>215427.56671435296</v>
      </c>
      <c r="G16" s="168">
        <f>'1.2.'!E57</f>
        <v>89308.801176470588</v>
      </c>
      <c r="H16" s="168">
        <f>'1.2.'!E64</f>
        <v>14565.658039215687</v>
      </c>
    </row>
    <row r="17" spans="1:8" x14ac:dyDescent="0.3">
      <c r="A17" s="4"/>
      <c r="B17" s="1"/>
      <c r="C17" s="1"/>
      <c r="D17" s="1"/>
      <c r="E17" s="1"/>
      <c r="F17" s="1"/>
      <c r="G17" s="1"/>
      <c r="H17" s="1"/>
    </row>
    <row r="18" spans="1:8" x14ac:dyDescent="0.3">
      <c r="A18" s="290" t="s">
        <v>46</v>
      </c>
      <c r="B18" s="290"/>
      <c r="C18" s="290"/>
      <c r="D18" s="290"/>
      <c r="E18" s="290"/>
      <c r="F18" s="290"/>
      <c r="G18" s="290"/>
      <c r="H18" s="290"/>
    </row>
    <row r="19" spans="1:8" ht="21.6" customHeight="1" x14ac:dyDescent="0.3">
      <c r="A19" s="287" t="s">
        <v>69</v>
      </c>
      <c r="B19" s="287"/>
      <c r="C19" s="287"/>
      <c r="D19" s="287"/>
      <c r="E19" s="287"/>
      <c r="F19" s="287"/>
      <c r="G19" s="287"/>
      <c r="H19" s="287"/>
    </row>
    <row r="20" spans="1:8" ht="19.2" customHeight="1" x14ac:dyDescent="0.3">
      <c r="A20" s="287" t="s">
        <v>70</v>
      </c>
      <c r="B20" s="287"/>
      <c r="C20" s="287"/>
      <c r="D20" s="287"/>
      <c r="E20" s="287"/>
      <c r="F20" s="287"/>
      <c r="G20" s="287"/>
      <c r="H20" s="287"/>
    </row>
    <row r="21" spans="1:8" ht="16.95" customHeight="1" x14ac:dyDescent="0.3">
      <c r="A21" s="287" t="s">
        <v>71</v>
      </c>
      <c r="B21" s="287"/>
      <c r="C21" s="287"/>
      <c r="D21" s="287"/>
      <c r="E21" s="287"/>
      <c r="F21" s="287"/>
      <c r="G21" s="287"/>
      <c r="H21" s="287"/>
    </row>
    <row r="22" spans="1:8" x14ac:dyDescent="0.3">
      <c r="A22" s="7"/>
    </row>
  </sheetData>
  <mergeCells count="13">
    <mergeCell ref="A21:H21"/>
    <mergeCell ref="D13:E13"/>
    <mergeCell ref="A19:H19"/>
    <mergeCell ref="A7:H7"/>
    <mergeCell ref="A18:H18"/>
    <mergeCell ref="F13:H13"/>
    <mergeCell ref="A8:H8"/>
    <mergeCell ref="A11:A14"/>
    <mergeCell ref="B11:B14"/>
    <mergeCell ref="C11:H11"/>
    <mergeCell ref="A20:H20"/>
    <mergeCell ref="C12:C14"/>
    <mergeCell ref="D12:H12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18</vt:i4>
      </vt:variant>
    </vt:vector>
  </HeadingPairs>
  <TitlesOfParts>
    <vt:vector size="31" baseType="lpstr">
      <vt:lpstr>Базовый</vt:lpstr>
      <vt:lpstr>Внимание!</vt:lpstr>
      <vt:lpstr>1.1.</vt:lpstr>
      <vt:lpstr>1.2.</vt:lpstr>
      <vt:lpstr>2.1.</vt:lpstr>
      <vt:lpstr>2.2.</vt:lpstr>
      <vt:lpstr>3.1.</vt:lpstr>
      <vt:lpstr>3.2.</vt:lpstr>
      <vt:lpstr>4.1</vt:lpstr>
      <vt:lpstr>4.2</vt:lpstr>
      <vt:lpstr>5.1</vt:lpstr>
      <vt:lpstr>5.2</vt:lpstr>
      <vt:lpstr>6.</vt:lpstr>
      <vt:lpstr>'1.1.'!Заголовки_для_печати</vt:lpstr>
      <vt:lpstr>'1.2.'!Заголовки_для_печати</vt:lpstr>
      <vt:lpstr>'2.1.'!Заголовки_для_печати</vt:lpstr>
      <vt:lpstr>'2.2.'!Заголовки_для_печати</vt:lpstr>
      <vt:lpstr>'3.1.'!Заголовки_для_печати</vt:lpstr>
      <vt:lpstr>'3.2.'!Заголовки_для_печати</vt:lpstr>
      <vt:lpstr>'5.1'!Заголовки_для_печати</vt:lpstr>
      <vt:lpstr>Базовый!Заголовки_для_печати</vt:lpstr>
      <vt:lpstr>'1.1.'!Область_печати</vt:lpstr>
      <vt:lpstr>'1.2.'!Область_печати</vt:lpstr>
      <vt:lpstr>'2.1.'!Область_печати</vt:lpstr>
      <vt:lpstr>'2.2.'!Область_печати</vt:lpstr>
      <vt:lpstr>'3.1.'!Область_печати</vt:lpstr>
      <vt:lpstr>'3.2.'!Область_печати</vt:lpstr>
      <vt:lpstr>'4.2'!Область_печати</vt:lpstr>
      <vt:lpstr>'5.1'!Область_печати</vt:lpstr>
      <vt:lpstr>'5.2'!Область_печати</vt:lpstr>
      <vt:lpstr>Базовый!Область_печати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Андаева А.Л.</cp:lastModifiedBy>
  <cp:lastPrinted>2017-01-25T15:26:10Z</cp:lastPrinted>
  <dcterms:created xsi:type="dcterms:W3CDTF">2016-09-21T07:32:32Z</dcterms:created>
  <dcterms:modified xsi:type="dcterms:W3CDTF">2017-03-02T08:49:38Z</dcterms:modified>
</cp:coreProperties>
</file>