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9320" windowHeight="7620" firstSheet="3" activeTab="11"/>
  </bookViews>
  <sheets>
    <sheet name="Базовый" sheetId="38" state="hidden" r:id="rId1"/>
    <sheet name="Пред. питания (расчет)" sheetId="43" state="hidden" r:id="rId2"/>
    <sheet name="Внимание!" sheetId="25" state="hidden" r:id="rId3"/>
    <sheet name="1.1." sheetId="21" r:id="rId4"/>
    <sheet name="1.2." sheetId="22" state="hidden" r:id="rId5"/>
    <sheet name="2.1." sheetId="39" r:id="rId6"/>
    <sheet name="2.2." sheetId="40" state="hidden" r:id="rId7"/>
    <sheet name="3.1" sheetId="16" r:id="rId8"/>
    <sheet name="3.2" sheetId="41" r:id="rId9"/>
    <sheet name="4.1" sheetId="17" r:id="rId10"/>
    <sheet name="4.2" sheetId="42" r:id="rId11"/>
    <sheet name="5." sheetId="20" r:id="rId12"/>
  </sheets>
  <definedNames>
    <definedName name="_xlnm.Print_Titles" localSheetId="3">'1.1.'!$9:$10</definedName>
    <definedName name="_xlnm.Print_Titles" localSheetId="4">'1.2.'!$7:$8</definedName>
    <definedName name="_xlnm.Print_Titles" localSheetId="5">'2.1.'!$8:$9</definedName>
    <definedName name="_xlnm.Print_Titles" localSheetId="6">'2.2.'!$6:$7</definedName>
    <definedName name="_xlnm.Print_Titles" localSheetId="9">'4.1'!$8:$11</definedName>
    <definedName name="_xlnm.Print_Titles" localSheetId="0">Базовый!$1:$1</definedName>
    <definedName name="_xlnm.Print_Titles" localSheetId="1">'Пред. питания (расчет)'!$1:$1</definedName>
    <definedName name="_xlnm.Print_Area" localSheetId="3">'1.1.'!$A$1:$D$238</definedName>
    <definedName name="_xlnm.Print_Area" localSheetId="4">'1.2.'!$A$1:$F$224</definedName>
    <definedName name="_xlnm.Print_Area" localSheetId="5">'2.1.'!$A$1:$D$40</definedName>
    <definedName name="_xlnm.Print_Area" localSheetId="6">'2.2.'!$A$1:$F$36</definedName>
    <definedName name="_xlnm.Print_Area" localSheetId="8">'3.2'!$A$1:$F$16</definedName>
    <definedName name="_xlnm.Print_Area" localSheetId="9">'4.1'!$A$1:$H$14</definedName>
    <definedName name="_xlnm.Print_Area" localSheetId="10">'4.2'!$A$1:$G$11</definedName>
    <definedName name="_xlnm.Print_Area" localSheetId="0">Базовый!$A$1:$J$216</definedName>
    <definedName name="_xlnm.Print_Area" localSheetId="1">'Пред. питания (расчет)'!$A$1:$I$56</definedName>
  </definedNames>
  <calcPr calcId="145621"/>
</workbook>
</file>

<file path=xl/calcChain.xml><?xml version="1.0" encoding="utf-8"?>
<calcChain xmlns="http://schemas.openxmlformats.org/spreadsheetml/2006/main">
  <c r="C231" i="21" l="1"/>
  <c r="C230" i="21"/>
  <c r="C229" i="21"/>
  <c r="C228" i="21"/>
  <c r="C227" i="21"/>
  <c r="C226" i="21"/>
  <c r="C224" i="21"/>
  <c r="C223" i="21"/>
  <c r="C222" i="21"/>
  <c r="C221" i="21"/>
  <c r="C220" i="21"/>
  <c r="C219" i="21"/>
  <c r="C218" i="21"/>
  <c r="C217" i="21"/>
  <c r="C216" i="21"/>
  <c r="C215" i="21"/>
  <c r="C214" i="21"/>
  <c r="C213" i="21"/>
  <c r="C212" i="21"/>
  <c r="C211" i="21"/>
  <c r="C210" i="21"/>
  <c r="C209" i="21"/>
  <c r="C208" i="21"/>
  <c r="C207" i="21"/>
  <c r="C206" i="21"/>
  <c r="C205" i="21"/>
  <c r="C204" i="21"/>
  <c r="C203" i="21"/>
  <c r="C202" i="21"/>
  <c r="C201" i="21"/>
  <c r="C200" i="21"/>
  <c r="C199" i="21"/>
  <c r="C198" i="21"/>
  <c r="C197" i="21"/>
  <c r="C196" i="21"/>
  <c r="C195" i="21"/>
  <c r="C194" i="21"/>
  <c r="C193" i="21"/>
  <c r="C192" i="21"/>
  <c r="C190" i="21"/>
  <c r="C189" i="21"/>
  <c r="C188" i="21"/>
  <c r="C187" i="21"/>
  <c r="C186" i="21"/>
  <c r="C185" i="21"/>
  <c r="C184" i="21"/>
  <c r="C183" i="21"/>
  <c r="C182" i="21"/>
  <c r="C181" i="21"/>
  <c r="C180" i="21"/>
  <c r="C179" i="21"/>
  <c r="C178" i="21"/>
  <c r="C177" i="21"/>
  <c r="C176" i="21"/>
  <c r="C175" i="21"/>
  <c r="C173" i="21"/>
  <c r="C172" i="21"/>
  <c r="C170" i="21"/>
  <c r="C169" i="21"/>
  <c r="C168" i="21"/>
  <c r="C167" i="21"/>
  <c r="C160" i="21"/>
  <c r="C159" i="21"/>
  <c r="C154" i="21"/>
  <c r="C153" i="21"/>
  <c r="C149" i="21"/>
  <c r="C146" i="21"/>
  <c r="C145" i="21"/>
  <c r="C144" i="21"/>
  <c r="C143" i="21"/>
  <c r="C142" i="21"/>
  <c r="C138" i="21"/>
  <c r="C137" i="21"/>
  <c r="C136" i="21"/>
  <c r="C135" i="21"/>
  <c r="C134" i="21"/>
  <c r="C133" i="21"/>
  <c r="C132" i="21"/>
  <c r="C131" i="21"/>
  <c r="C129" i="21"/>
  <c r="C128" i="21"/>
  <c r="C127" i="21"/>
  <c r="C126" i="21"/>
  <c r="C125" i="21"/>
  <c r="C124" i="21"/>
  <c r="C123" i="21"/>
  <c r="C122" i="21"/>
  <c r="C121" i="21"/>
  <c r="C120" i="2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7" i="21"/>
  <c r="C86" i="21"/>
  <c r="C85" i="21"/>
  <c r="C84" i="21"/>
  <c r="C83" i="21"/>
  <c r="C82" i="21"/>
  <c r="C24" i="21"/>
  <c r="C23" i="21"/>
  <c r="C22" i="21"/>
  <c r="C19" i="21"/>
  <c r="C18" i="21"/>
  <c r="C17" i="21"/>
  <c r="C67" i="38" l="1"/>
  <c r="C79" i="21" s="1"/>
  <c r="C66" i="38"/>
  <c r="C78" i="21" s="1"/>
  <c r="C65" i="38"/>
  <c r="C77" i="21" s="1"/>
  <c r="C64" i="38"/>
  <c r="C76" i="21" s="1"/>
  <c r="C63" i="38"/>
  <c r="C75" i="21" s="1"/>
  <c r="C62" i="38"/>
  <c r="C74" i="21" s="1"/>
  <c r="C61" i="38"/>
  <c r="C73" i="21" s="1"/>
  <c r="C60" i="38"/>
  <c r="C72" i="21" s="1"/>
  <c r="C59" i="38"/>
  <c r="C71" i="21" s="1"/>
  <c r="C58" i="38"/>
  <c r="C70" i="21" s="1"/>
  <c r="C57" i="38"/>
  <c r="C69" i="21" s="1"/>
  <c r="C56" i="38"/>
  <c r="C68" i="21" s="1"/>
  <c r="C55" i="38"/>
  <c r="C67" i="21" s="1"/>
  <c r="C54" i="38"/>
  <c r="C66" i="21" s="1"/>
  <c r="C53" i="38"/>
  <c r="C65" i="21" s="1"/>
  <c r="C52" i="38"/>
  <c r="C64" i="21" s="1"/>
  <c r="C51" i="38"/>
  <c r="C63" i="21" s="1"/>
  <c r="C50" i="38"/>
  <c r="C62" i="21" s="1"/>
  <c r="C49" i="38"/>
  <c r="C61" i="21" s="1"/>
  <c r="C48" i="38"/>
  <c r="C60" i="21" s="1"/>
  <c r="C47" i="38"/>
  <c r="C59" i="21" s="1"/>
  <c r="C46" i="38"/>
  <c r="C58" i="21" s="1"/>
  <c r="C45" i="38"/>
  <c r="C57" i="21" s="1"/>
  <c r="C44" i="38"/>
  <c r="C56" i="21" s="1"/>
  <c r="C43" i="38"/>
  <c r="C55" i="21" s="1"/>
  <c r="C42" i="38"/>
  <c r="C54" i="21" s="1"/>
  <c r="C41" i="38"/>
  <c r="C53" i="21" s="1"/>
  <c r="C40" i="38"/>
  <c r="C52" i="21" s="1"/>
  <c r="C39" i="38"/>
  <c r="C51" i="21" s="1"/>
  <c r="C38" i="38"/>
  <c r="C50" i="21" s="1"/>
  <c r="C37" i="38"/>
  <c r="C49" i="21" s="1"/>
  <c r="C36" i="38"/>
  <c r="C48" i="21" s="1"/>
  <c r="C35" i="38"/>
  <c r="C47" i="21" s="1"/>
  <c r="C34" i="38"/>
  <c r="C46" i="21" s="1"/>
  <c r="C33" i="38"/>
  <c r="C45" i="21" s="1"/>
  <c r="C32" i="38"/>
  <c r="C44" i="21" s="1"/>
  <c r="C31" i="38"/>
  <c r="C43" i="21" s="1"/>
  <c r="C30" i="38"/>
  <c r="C42" i="21" s="1"/>
  <c r="C29" i="38"/>
  <c r="C41" i="21" s="1"/>
  <c r="C28" i="38"/>
  <c r="C40" i="21" s="1"/>
  <c r="C27" i="38"/>
  <c r="C39" i="21" s="1"/>
  <c r="C26" i="38"/>
  <c r="C38" i="21" s="1"/>
  <c r="C25" i="38"/>
  <c r="C37" i="21" s="1"/>
  <c r="C24" i="38"/>
  <c r="C36" i="21" s="1"/>
  <c r="C23" i="38"/>
  <c r="C35" i="21" s="1"/>
  <c r="C22" i="38"/>
  <c r="C34" i="21" s="1"/>
  <c r="C21" i="38"/>
  <c r="C33" i="21" s="1"/>
  <c r="C20" i="38"/>
  <c r="C32" i="21" s="1"/>
  <c r="C19" i="38"/>
  <c r="C31" i="21" s="1"/>
  <c r="C18" i="38"/>
  <c r="C30" i="21" s="1"/>
  <c r="C17" i="38"/>
  <c r="C29" i="21" s="1"/>
  <c r="C16" i="38"/>
  <c r="C28" i="21" s="1"/>
  <c r="C15" i="38"/>
  <c r="C27" i="21" s="1"/>
  <c r="C14" i="38"/>
  <c r="C26" i="21" s="1"/>
  <c r="K13" i="38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7" i="43"/>
  <c r="C6" i="43"/>
  <c r="C5" i="43"/>
  <c r="C4" i="43"/>
  <c r="H56" i="43"/>
  <c r="I56" i="43" s="1"/>
  <c r="H55" i="43"/>
  <c r="I55" i="43" s="1"/>
  <c r="H54" i="43"/>
  <c r="H53" i="43"/>
  <c r="I53" i="43" s="1"/>
  <c r="H52" i="43"/>
  <c r="I52" i="43" s="1"/>
  <c r="H51" i="43"/>
  <c r="I51" i="43" s="1"/>
  <c r="H50" i="43"/>
  <c r="H49" i="43"/>
  <c r="I49" i="43" s="1"/>
  <c r="H48" i="43"/>
  <c r="I48" i="43" s="1"/>
  <c r="H47" i="43"/>
  <c r="I47" i="43" s="1"/>
  <c r="H46" i="43"/>
  <c r="H45" i="43"/>
  <c r="I45" i="43" s="1"/>
  <c r="H44" i="43"/>
  <c r="I44" i="43" s="1"/>
  <c r="H43" i="43"/>
  <c r="I43" i="43" s="1"/>
  <c r="H42" i="43"/>
  <c r="H41" i="43"/>
  <c r="I41" i="43" s="1"/>
  <c r="H40" i="43"/>
  <c r="I40" i="43" s="1"/>
  <c r="H39" i="43"/>
  <c r="I39" i="43" s="1"/>
  <c r="H38" i="43"/>
  <c r="H37" i="43"/>
  <c r="I37" i="43" s="1"/>
  <c r="H36" i="43"/>
  <c r="I36" i="43" s="1"/>
  <c r="H35" i="43"/>
  <c r="I35" i="43" s="1"/>
  <c r="H34" i="43"/>
  <c r="H33" i="43"/>
  <c r="H32" i="43"/>
  <c r="I32" i="43" s="1"/>
  <c r="H31" i="43"/>
  <c r="I31" i="43" s="1"/>
  <c r="H30" i="43"/>
  <c r="H29" i="43"/>
  <c r="I29" i="43" s="1"/>
  <c r="H28" i="43"/>
  <c r="I28" i="43" s="1"/>
  <c r="H27" i="43"/>
  <c r="I27" i="43" s="1"/>
  <c r="H26" i="43"/>
  <c r="H25" i="43"/>
  <c r="I25" i="43" s="1"/>
  <c r="H24" i="43"/>
  <c r="I24" i="43" s="1"/>
  <c r="H23" i="43"/>
  <c r="I23" i="43" s="1"/>
  <c r="H22" i="43"/>
  <c r="H21" i="43"/>
  <c r="I21" i="43" s="1"/>
  <c r="H20" i="43"/>
  <c r="I20" i="43" s="1"/>
  <c r="H19" i="43"/>
  <c r="I19" i="43" s="1"/>
  <c r="H18" i="43"/>
  <c r="H17" i="43"/>
  <c r="I17" i="43" s="1"/>
  <c r="H16" i="43"/>
  <c r="I16" i="43" s="1"/>
  <c r="H15" i="43"/>
  <c r="I15" i="43" s="1"/>
  <c r="H14" i="43"/>
  <c r="H13" i="43"/>
  <c r="I13" i="43" s="1"/>
  <c r="H12" i="43"/>
  <c r="I12" i="43" s="1"/>
  <c r="H11" i="43"/>
  <c r="I11" i="43" s="1"/>
  <c r="H10" i="43"/>
  <c r="H9" i="43"/>
  <c r="I9" i="43" s="1"/>
  <c r="H8" i="43"/>
  <c r="I8" i="43" s="1"/>
  <c r="H7" i="43"/>
  <c r="I7" i="43" s="1"/>
  <c r="H6" i="43"/>
  <c r="H5" i="43"/>
  <c r="I5" i="43" s="1"/>
  <c r="H4" i="43"/>
  <c r="I4" i="43" s="1"/>
  <c r="H3" i="43"/>
  <c r="I6" i="43" l="1"/>
  <c r="I10" i="43"/>
  <c r="I14" i="43"/>
  <c r="I18" i="43"/>
  <c r="I22" i="43"/>
  <c r="I26" i="43"/>
  <c r="I30" i="43"/>
  <c r="I34" i="43"/>
  <c r="I38" i="43"/>
  <c r="I42" i="43"/>
  <c r="I46" i="43"/>
  <c r="I50" i="43"/>
  <c r="I54" i="43"/>
  <c r="I33" i="43"/>
  <c r="I58" i="43"/>
  <c r="I60" i="43" l="1"/>
  <c r="I61" i="43"/>
  <c r="I59" i="43" l="1"/>
  <c r="H148" i="38" l="1"/>
  <c r="I148" i="38" s="1"/>
  <c r="H7" i="38"/>
  <c r="H6" i="38"/>
  <c r="H5" i="38"/>
  <c r="H147" i="38"/>
  <c r="I5" i="38" l="1"/>
  <c r="I6" i="38"/>
  <c r="H79" i="38" l="1"/>
  <c r="I79" i="38" s="1"/>
  <c r="C136" i="38" l="1"/>
  <c r="C148" i="21" s="1"/>
  <c r="B18" i="40" l="1"/>
  <c r="D18" i="40" s="1"/>
  <c r="E18" i="40" l="1"/>
  <c r="G12" i="42"/>
  <c r="E34" i="40"/>
  <c r="E31" i="40"/>
  <c r="E30" i="40"/>
  <c r="E25" i="40"/>
  <c r="E23" i="40"/>
  <c r="E21" i="40"/>
  <c r="E19" i="40"/>
  <c r="E15" i="40"/>
  <c r="E11" i="40"/>
  <c r="E10" i="40" s="1"/>
  <c r="E17" i="40" l="1"/>
  <c r="E36" i="40" s="1"/>
  <c r="E29" i="40"/>
  <c r="C16" i="41" l="1"/>
  <c r="D10" i="42"/>
  <c r="F10" i="42" s="1"/>
  <c r="H10" i="42" s="1"/>
  <c r="C11" i="20" s="1"/>
  <c r="H174" i="38" l="1"/>
  <c r="H173" i="38"/>
  <c r="I173" i="38" s="1"/>
  <c r="H29" i="38"/>
  <c r="H28" i="38"/>
  <c r="H27" i="38"/>
  <c r="H26" i="38"/>
  <c r="I26" i="38" s="1"/>
  <c r="H15" i="38"/>
  <c r="H14" i="38"/>
  <c r="I14" i="38" s="1"/>
  <c r="D156" i="22" l="1"/>
  <c r="D155" i="22"/>
  <c r="D14" i="22"/>
  <c r="D15" i="22"/>
  <c r="D13" i="22"/>
  <c r="B156" i="22"/>
  <c r="B155" i="22"/>
  <c r="B13" i="22"/>
  <c r="B14" i="22"/>
  <c r="B15" i="22"/>
  <c r="I7" i="38"/>
  <c r="I4" i="38" s="1"/>
  <c r="I147" i="38"/>
  <c r="I146" i="38" s="1"/>
  <c r="E13" i="22" l="1"/>
  <c r="E156" i="22"/>
  <c r="E155" i="22"/>
  <c r="E154" i="22" s="1"/>
  <c r="E15" i="22"/>
  <c r="E14" i="22"/>
  <c r="H77" i="38"/>
  <c r="I77" i="38" s="1"/>
  <c r="E12" i="22" l="1"/>
  <c r="H159" i="38"/>
  <c r="I159" i="38" s="1"/>
  <c r="B12" i="17" l="1"/>
  <c r="C219" i="22" l="1"/>
  <c r="C220" i="22"/>
  <c r="C221" i="22"/>
  <c r="C222" i="22"/>
  <c r="C223" i="22"/>
  <c r="C218" i="22"/>
  <c r="C18" i="22"/>
  <c r="C19" i="22"/>
  <c r="C20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8" i="22"/>
  <c r="C79" i="22"/>
  <c r="C80" i="22"/>
  <c r="C81" i="22"/>
  <c r="C82" i="22"/>
  <c r="C83" i="22"/>
  <c r="C85" i="22"/>
  <c r="C86" i="22"/>
  <c r="C87" i="22"/>
  <c r="C88" i="22"/>
  <c r="C89" i="22"/>
  <c r="C90" i="22"/>
  <c r="C91" i="22"/>
  <c r="C92" i="22"/>
  <c r="C93" i="22"/>
  <c r="C94" i="22"/>
  <c r="C95" i="22"/>
  <c r="D95" i="22"/>
  <c r="C96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7" i="22"/>
  <c r="C128" i="22"/>
  <c r="C129" i="22"/>
  <c r="C130" i="22"/>
  <c r="C131" i="22"/>
  <c r="C132" i="22"/>
  <c r="C133" i="22"/>
  <c r="C134" i="22"/>
  <c r="C144" i="22"/>
  <c r="C145" i="22"/>
  <c r="E146" i="22"/>
  <c r="C149" i="22"/>
  <c r="C150" i="22"/>
  <c r="C159" i="22"/>
  <c r="C160" i="22"/>
  <c r="C161" i="22"/>
  <c r="C162" i="22"/>
  <c r="D162" i="22"/>
  <c r="C164" i="22"/>
  <c r="C165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C179" i="22"/>
  <c r="C180" i="22"/>
  <c r="C181" i="22"/>
  <c r="C182" i="22"/>
  <c r="C184" i="22"/>
  <c r="C185" i="22"/>
  <c r="C186" i="22"/>
  <c r="C187" i="22"/>
  <c r="C188" i="22"/>
  <c r="C189" i="22"/>
  <c r="C190" i="22"/>
  <c r="C191" i="22"/>
  <c r="C192" i="22"/>
  <c r="C193" i="22"/>
  <c r="C194" i="22"/>
  <c r="C195" i="22"/>
  <c r="C196" i="22"/>
  <c r="C197" i="22"/>
  <c r="C198" i="22"/>
  <c r="C199" i="22"/>
  <c r="C200" i="22"/>
  <c r="C201" i="22"/>
  <c r="C202" i="22"/>
  <c r="C203" i="22"/>
  <c r="C204" i="22"/>
  <c r="C205" i="22"/>
  <c r="C206" i="22"/>
  <c r="C207" i="22"/>
  <c r="C208" i="22"/>
  <c r="C209" i="22"/>
  <c r="C210" i="22"/>
  <c r="C211" i="22"/>
  <c r="C212" i="22"/>
  <c r="C213" i="22"/>
  <c r="C214" i="22"/>
  <c r="C215" i="22"/>
  <c r="C216" i="22"/>
  <c r="B219" i="22" l="1"/>
  <c r="B220" i="22"/>
  <c r="B221" i="22"/>
  <c r="B222" i="22"/>
  <c r="B223" i="22"/>
  <c r="B218" i="22"/>
  <c r="B185" i="22"/>
  <c r="B186" i="22"/>
  <c r="B187" i="22"/>
  <c r="B188" i="22"/>
  <c r="B189" i="22"/>
  <c r="B190" i="22"/>
  <c r="B191" i="22"/>
  <c r="B192" i="22"/>
  <c r="B193" i="22"/>
  <c r="B194" i="22"/>
  <c r="B195" i="22"/>
  <c r="B196" i="22"/>
  <c r="B197" i="22"/>
  <c r="B198" i="22"/>
  <c r="B199" i="22"/>
  <c r="B200" i="22"/>
  <c r="B201" i="22"/>
  <c r="B202" i="22"/>
  <c r="B203" i="22"/>
  <c r="B204" i="22"/>
  <c r="B205" i="22"/>
  <c r="B206" i="22"/>
  <c r="B207" i="22"/>
  <c r="B208" i="22"/>
  <c r="B209" i="22"/>
  <c r="B210" i="22"/>
  <c r="B211" i="22"/>
  <c r="B212" i="22"/>
  <c r="B213" i="22"/>
  <c r="B214" i="22"/>
  <c r="B215" i="22"/>
  <c r="B216" i="22"/>
  <c r="B184" i="22"/>
  <c r="B168" i="22"/>
  <c r="B169" i="22"/>
  <c r="B170" i="22"/>
  <c r="B171" i="22"/>
  <c r="B172" i="22"/>
  <c r="B173" i="22"/>
  <c r="B174" i="22"/>
  <c r="B175" i="22"/>
  <c r="B176" i="22"/>
  <c r="B177" i="22"/>
  <c r="B178" i="22"/>
  <c r="B179" i="22"/>
  <c r="B180" i="22"/>
  <c r="B181" i="22"/>
  <c r="B182" i="22"/>
  <c r="B167" i="22"/>
  <c r="B165" i="22"/>
  <c r="B164" i="22"/>
  <c r="B160" i="22"/>
  <c r="B161" i="22"/>
  <c r="B162" i="22"/>
  <c r="E162" i="22" s="1"/>
  <c r="B159" i="22"/>
  <c r="B150" i="22"/>
  <c r="B149" i="22"/>
  <c r="B145" i="22"/>
  <c r="B144" i="22"/>
  <c r="B142" i="22"/>
  <c r="B138" i="22"/>
  <c r="B139" i="22"/>
  <c r="B140" i="22"/>
  <c r="B141" i="22"/>
  <c r="B128" i="22"/>
  <c r="B129" i="22"/>
  <c r="B130" i="22"/>
  <c r="B131" i="22"/>
  <c r="B132" i="22"/>
  <c r="B133" i="22"/>
  <c r="B134" i="22"/>
  <c r="B127" i="22"/>
  <c r="B99" i="22"/>
  <c r="B100" i="22"/>
  <c r="B101" i="22"/>
  <c r="B102" i="22"/>
  <c r="B103" i="22"/>
  <c r="B104" i="22"/>
  <c r="B105" i="22"/>
  <c r="B106" i="22"/>
  <c r="B107" i="22"/>
  <c r="B108" i="22"/>
  <c r="B109" i="22"/>
  <c r="B110" i="22"/>
  <c r="B111" i="22"/>
  <c r="B112" i="22"/>
  <c r="B113" i="22"/>
  <c r="B114" i="22"/>
  <c r="B115" i="22"/>
  <c r="B116" i="22"/>
  <c r="B117" i="22"/>
  <c r="B118" i="22"/>
  <c r="B119" i="22"/>
  <c r="B120" i="22"/>
  <c r="B121" i="22"/>
  <c r="B122" i="22"/>
  <c r="B124" i="22"/>
  <c r="B125" i="22"/>
  <c r="B98" i="22"/>
  <c r="B86" i="22"/>
  <c r="B87" i="22"/>
  <c r="B88" i="22"/>
  <c r="B89" i="22"/>
  <c r="B90" i="22"/>
  <c r="B91" i="22"/>
  <c r="B92" i="22"/>
  <c r="B93" i="22"/>
  <c r="B94" i="22"/>
  <c r="B95" i="22"/>
  <c r="E95" i="22" s="1"/>
  <c r="B96" i="22"/>
  <c r="B85" i="22"/>
  <c r="B79" i="22"/>
  <c r="B80" i="22"/>
  <c r="B83" i="22"/>
  <c r="B78" i="22"/>
  <c r="B19" i="22"/>
  <c r="B20" i="22"/>
  <c r="B18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73" i="22"/>
  <c r="B74" i="22"/>
  <c r="B75" i="22"/>
  <c r="B22" i="22"/>
  <c r="I154" i="38"/>
  <c r="H153" i="38"/>
  <c r="H152" i="38"/>
  <c r="H151" i="38"/>
  <c r="H136" i="38"/>
  <c r="I152" i="38" l="1"/>
  <c r="D160" i="22"/>
  <c r="E160" i="22" s="1"/>
  <c r="I151" i="38"/>
  <c r="D159" i="22"/>
  <c r="E159" i="22" s="1"/>
  <c r="I153" i="38"/>
  <c r="D161" i="22"/>
  <c r="E161" i="22" s="1"/>
  <c r="D167" i="22"/>
  <c r="E167" i="22" s="1"/>
  <c r="I136" i="38"/>
  <c r="D144" i="22"/>
  <c r="E144" i="22" s="1"/>
  <c r="H62" i="38"/>
  <c r="D70" i="22" s="1"/>
  <c r="E70" i="22" s="1"/>
  <c r="H61" i="38"/>
  <c r="D69" i="22" s="1"/>
  <c r="E69" i="22" s="1"/>
  <c r="H58" i="38"/>
  <c r="D66" i="22" s="1"/>
  <c r="E66" i="22" s="1"/>
  <c r="H57" i="38"/>
  <c r="D65" i="22" s="1"/>
  <c r="E65" i="22" s="1"/>
  <c r="H48" i="38"/>
  <c r="D56" i="22" s="1"/>
  <c r="E56" i="22" s="1"/>
  <c r="I150" i="38" l="1"/>
  <c r="E158" i="22"/>
  <c r="H134" i="38"/>
  <c r="D142" i="22" s="1"/>
  <c r="E142" i="22" s="1"/>
  <c r="H133" i="38"/>
  <c r="D141" i="22" s="1"/>
  <c r="E141" i="22" s="1"/>
  <c r="H132" i="38"/>
  <c r="D140" i="22" s="1"/>
  <c r="E140" i="22" s="1"/>
  <c r="H131" i="38"/>
  <c r="D139" i="22" s="1"/>
  <c r="E139" i="22" s="1"/>
  <c r="H130" i="38"/>
  <c r="D138" i="22" s="1"/>
  <c r="E138" i="22" s="1"/>
  <c r="H129" i="38"/>
  <c r="D137" i="22" s="1"/>
  <c r="C129" i="38"/>
  <c r="C141" i="21" l="1"/>
  <c r="B137" i="22" s="1"/>
  <c r="E137" i="22" s="1"/>
  <c r="E136" i="22" s="1"/>
  <c r="G16" i="16" s="1"/>
  <c r="H212" i="38"/>
  <c r="H141" i="38"/>
  <c r="D149" i="22" s="1"/>
  <c r="E149" i="22" s="1"/>
  <c r="H142" i="38"/>
  <c r="D150" i="22" s="1"/>
  <c r="E150" i="22" s="1"/>
  <c r="H193" i="38"/>
  <c r="D201" i="22" s="1"/>
  <c r="E201" i="22" s="1"/>
  <c r="H179" i="38"/>
  <c r="D187" i="22" s="1"/>
  <c r="E187" i="22" s="1"/>
  <c r="H178" i="38"/>
  <c r="D186" i="22" s="1"/>
  <c r="E186" i="22" s="1"/>
  <c r="H177" i="38"/>
  <c r="D185" i="22" s="1"/>
  <c r="E185" i="22" s="1"/>
  <c r="H176" i="38"/>
  <c r="D184" i="22" s="1"/>
  <c r="E184" i="22" s="1"/>
  <c r="H160" i="38"/>
  <c r="H161" i="38"/>
  <c r="D169" i="22" s="1"/>
  <c r="E169" i="22" s="1"/>
  <c r="H162" i="38"/>
  <c r="D170" i="22" s="1"/>
  <c r="E170" i="22" s="1"/>
  <c r="H163" i="38"/>
  <c r="D171" i="22" s="1"/>
  <c r="E171" i="22" s="1"/>
  <c r="H164" i="38"/>
  <c r="D172" i="22" s="1"/>
  <c r="E172" i="22" s="1"/>
  <c r="H165" i="38"/>
  <c r="D173" i="22" s="1"/>
  <c r="E173" i="22" s="1"/>
  <c r="H166" i="38"/>
  <c r="D174" i="22" s="1"/>
  <c r="E174" i="22" s="1"/>
  <c r="H167" i="38"/>
  <c r="D175" i="22" s="1"/>
  <c r="E175" i="22" s="1"/>
  <c r="H168" i="38"/>
  <c r="D176" i="22" s="1"/>
  <c r="E176" i="22" s="1"/>
  <c r="H169" i="38"/>
  <c r="D177" i="22" s="1"/>
  <c r="E177" i="22" s="1"/>
  <c r="H170" i="38"/>
  <c r="D178" i="22" s="1"/>
  <c r="E178" i="22" s="1"/>
  <c r="H156" i="38"/>
  <c r="H214" i="38"/>
  <c r="D123" i="22"/>
  <c r="D23" i="22"/>
  <c r="E23" i="22" s="1"/>
  <c r="D127" i="22" l="1"/>
  <c r="E127" i="22" s="1"/>
  <c r="D133" i="22"/>
  <c r="E133" i="22" s="1"/>
  <c r="D131" i="22"/>
  <c r="E131" i="22" s="1"/>
  <c r="D129" i="22"/>
  <c r="E129" i="22" s="1"/>
  <c r="D85" i="22"/>
  <c r="E85" i="22" s="1"/>
  <c r="D98" i="22"/>
  <c r="E98" i="22" s="1"/>
  <c r="D124" i="22"/>
  <c r="E124" i="22" s="1"/>
  <c r="D122" i="22"/>
  <c r="E122" i="22" s="1"/>
  <c r="D120" i="22"/>
  <c r="E120" i="22" s="1"/>
  <c r="D118" i="22"/>
  <c r="E118" i="22" s="1"/>
  <c r="D116" i="22"/>
  <c r="E116" i="22" s="1"/>
  <c r="D114" i="22"/>
  <c r="E114" i="22" s="1"/>
  <c r="D112" i="22"/>
  <c r="E112" i="22" s="1"/>
  <c r="D110" i="22"/>
  <c r="E110" i="22" s="1"/>
  <c r="D108" i="22"/>
  <c r="E108" i="22" s="1"/>
  <c r="D106" i="22"/>
  <c r="E106" i="22" s="1"/>
  <c r="D104" i="22"/>
  <c r="E104" i="22" s="1"/>
  <c r="D102" i="22"/>
  <c r="E102" i="22" s="1"/>
  <c r="D100" i="22"/>
  <c r="E100" i="22" s="1"/>
  <c r="I214" i="38"/>
  <c r="D222" i="22"/>
  <c r="E222" i="22" s="1"/>
  <c r="D18" i="22"/>
  <c r="E18" i="22" s="1"/>
  <c r="D79" i="22"/>
  <c r="E79" i="22" s="1"/>
  <c r="I212" i="38"/>
  <c r="D220" i="22"/>
  <c r="E220" i="22" s="1"/>
  <c r="D134" i="22"/>
  <c r="E134" i="22" s="1"/>
  <c r="D132" i="22"/>
  <c r="E132" i="22" s="1"/>
  <c r="D130" i="22"/>
  <c r="E130" i="22" s="1"/>
  <c r="D128" i="22"/>
  <c r="E128" i="22" s="1"/>
  <c r="D87" i="22"/>
  <c r="E87" i="22" s="1"/>
  <c r="D125" i="22"/>
  <c r="E125" i="22" s="1"/>
  <c r="D121" i="22"/>
  <c r="E121" i="22" s="1"/>
  <c r="D119" i="22"/>
  <c r="E119" i="22" s="1"/>
  <c r="D117" i="22"/>
  <c r="E117" i="22" s="1"/>
  <c r="D115" i="22"/>
  <c r="E115" i="22" s="1"/>
  <c r="D113" i="22"/>
  <c r="E113" i="22" s="1"/>
  <c r="D111" i="22"/>
  <c r="E111" i="22" s="1"/>
  <c r="D109" i="22"/>
  <c r="E109" i="22" s="1"/>
  <c r="D107" i="22"/>
  <c r="E107" i="22" s="1"/>
  <c r="D105" i="22"/>
  <c r="E105" i="22" s="1"/>
  <c r="D103" i="22"/>
  <c r="E103" i="22" s="1"/>
  <c r="D101" i="22"/>
  <c r="E101" i="22" s="1"/>
  <c r="D99" i="22"/>
  <c r="E99" i="22" s="1"/>
  <c r="I156" i="38"/>
  <c r="D164" i="22"/>
  <c r="E164" i="22" s="1"/>
  <c r="D78" i="22"/>
  <c r="E78" i="22" s="1"/>
  <c r="I160" i="38"/>
  <c r="D168" i="22"/>
  <c r="E168" i="22" s="1"/>
  <c r="E148" i="22"/>
  <c r="H213" i="38"/>
  <c r="D221" i="22" s="1"/>
  <c r="E221" i="22" s="1"/>
  <c r="B123" i="22" l="1"/>
  <c r="E123" i="22" s="1"/>
  <c r="E97" i="22" s="1"/>
  <c r="D80" i="22"/>
  <c r="E80" i="22" s="1"/>
  <c r="E126" i="22"/>
  <c r="H51" i="38"/>
  <c r="D59" i="22" s="1"/>
  <c r="E59" i="22" s="1"/>
  <c r="H44" i="38"/>
  <c r="D52" i="22" s="1"/>
  <c r="H55" i="38"/>
  <c r="D63" i="22" s="1"/>
  <c r="E63" i="22" s="1"/>
  <c r="H39" i="38"/>
  <c r="D47" i="22" s="1"/>
  <c r="E47" i="22" s="1"/>
  <c r="H33" i="38"/>
  <c r="I27" i="38" l="1"/>
  <c r="D35" i="22"/>
  <c r="E35" i="22" s="1"/>
  <c r="I33" i="38"/>
  <c r="D41" i="22"/>
  <c r="E41" i="22" s="1"/>
  <c r="H88" i="38"/>
  <c r="I88" i="38" s="1"/>
  <c r="H137" i="38"/>
  <c r="E86" i="38"/>
  <c r="H83" i="38"/>
  <c r="H84" i="38"/>
  <c r="H85" i="38"/>
  <c r="H86" i="38"/>
  <c r="E82" i="38"/>
  <c r="H82" i="38" s="1"/>
  <c r="H81" i="38"/>
  <c r="E80" i="38"/>
  <c r="H80" i="38" s="1"/>
  <c r="E78" i="38"/>
  <c r="H78" i="38" s="1"/>
  <c r="D34" i="22"/>
  <c r="E34" i="22" s="1"/>
  <c r="B52" i="22"/>
  <c r="E52" i="22" s="1"/>
  <c r="I80" i="38" l="1"/>
  <c r="D88" i="22"/>
  <c r="E88" i="22" s="1"/>
  <c r="I82" i="38"/>
  <c r="D90" i="22"/>
  <c r="E90" i="22" s="1"/>
  <c r="I85" i="38"/>
  <c r="D93" i="22"/>
  <c r="E93" i="22" s="1"/>
  <c r="I83" i="38"/>
  <c r="D91" i="22"/>
  <c r="E91" i="22" s="1"/>
  <c r="I137" i="38"/>
  <c r="D145" i="22"/>
  <c r="E145" i="22" s="1"/>
  <c r="E143" i="22" s="1"/>
  <c r="H16" i="16" s="1"/>
  <c r="I78" i="38"/>
  <c r="D86" i="22"/>
  <c r="E86" i="22" s="1"/>
  <c r="I81" i="38"/>
  <c r="D89" i="22"/>
  <c r="E89" i="22" s="1"/>
  <c r="I86" i="38"/>
  <c r="D94" i="22"/>
  <c r="E94" i="22" s="1"/>
  <c r="I84" i="38"/>
  <c r="D92" i="22"/>
  <c r="E92" i="22" s="1"/>
  <c r="D96" i="22"/>
  <c r="E96" i="22" s="1"/>
  <c r="E84" i="22" l="1"/>
  <c r="I87" i="38"/>
  <c r="I76" i="38" s="1"/>
  <c r="H211" i="38" l="1"/>
  <c r="H215" i="38"/>
  <c r="H210" i="38"/>
  <c r="D82" i="22"/>
  <c r="D81" i="22"/>
  <c r="B82" i="22"/>
  <c r="B81" i="22"/>
  <c r="H157" i="38"/>
  <c r="D182" i="22"/>
  <c r="E182" i="22" s="1"/>
  <c r="H171" i="38"/>
  <c r="D179" i="22" s="1"/>
  <c r="E179" i="22" s="1"/>
  <c r="H172" i="38"/>
  <c r="D180" i="22" s="1"/>
  <c r="E180" i="22" s="1"/>
  <c r="D181" i="22"/>
  <c r="E181" i="22" s="1"/>
  <c r="H67" i="38"/>
  <c r="I15" i="38"/>
  <c r="H16" i="38"/>
  <c r="H17" i="38"/>
  <c r="H18" i="38"/>
  <c r="H19" i="38"/>
  <c r="H20" i="38"/>
  <c r="H21" i="38"/>
  <c r="H22" i="38"/>
  <c r="H23" i="38"/>
  <c r="H24" i="38"/>
  <c r="H25" i="38"/>
  <c r="H30" i="38"/>
  <c r="H31" i="38"/>
  <c r="H32" i="38"/>
  <c r="H34" i="38"/>
  <c r="H35" i="38"/>
  <c r="H36" i="38"/>
  <c r="H37" i="38"/>
  <c r="H38" i="38"/>
  <c r="I39" i="38"/>
  <c r="H40" i="38"/>
  <c r="H41" i="38"/>
  <c r="H42" i="38"/>
  <c r="H43" i="38"/>
  <c r="I44" i="38"/>
  <c r="H45" i="38"/>
  <c r="H46" i="38"/>
  <c r="H47" i="38"/>
  <c r="I48" i="38"/>
  <c r="H49" i="38"/>
  <c r="H50" i="38"/>
  <c r="I51" i="38"/>
  <c r="H52" i="38"/>
  <c r="H53" i="38"/>
  <c r="H54" i="38"/>
  <c r="I55" i="38"/>
  <c r="H56" i="38"/>
  <c r="I57" i="38"/>
  <c r="I58" i="38"/>
  <c r="H59" i="38"/>
  <c r="H60" i="38"/>
  <c r="I61" i="38"/>
  <c r="I62" i="38"/>
  <c r="H63" i="38"/>
  <c r="H64" i="38"/>
  <c r="H65" i="38"/>
  <c r="H66" i="38"/>
  <c r="H202" i="38"/>
  <c r="D210" i="22" s="1"/>
  <c r="E210" i="22" s="1"/>
  <c r="H204" i="38"/>
  <c r="H205" i="38"/>
  <c r="H203" i="38"/>
  <c r="H201" i="38"/>
  <c r="H198" i="38"/>
  <c r="H197" i="38"/>
  <c r="H196" i="38"/>
  <c r="H195" i="38"/>
  <c r="I193" i="38"/>
  <c r="H187" i="38"/>
  <c r="H185" i="38"/>
  <c r="H183" i="38"/>
  <c r="H182" i="38"/>
  <c r="H181" i="38"/>
  <c r="H180" i="38"/>
  <c r="I177" i="38"/>
  <c r="G191" i="38"/>
  <c r="H191" i="38" s="1"/>
  <c r="I179" i="38"/>
  <c r="H184" i="38"/>
  <c r="H186" i="38"/>
  <c r="H188" i="38"/>
  <c r="H189" i="38"/>
  <c r="H190" i="38"/>
  <c r="H192" i="38"/>
  <c r="H194" i="38"/>
  <c r="H199" i="38"/>
  <c r="H200" i="38"/>
  <c r="I202" i="38"/>
  <c r="H206" i="38"/>
  <c r="H207" i="38"/>
  <c r="H208" i="38"/>
  <c r="I176" i="38"/>
  <c r="I178" i="38"/>
  <c r="E81" i="22" l="1"/>
  <c r="E82" i="22"/>
  <c r="I206" i="38"/>
  <c r="D214" i="22"/>
  <c r="E214" i="22" s="1"/>
  <c r="I194" i="38"/>
  <c r="D202" i="22"/>
  <c r="E202" i="22" s="1"/>
  <c r="I188" i="38"/>
  <c r="D196" i="22"/>
  <c r="E196" i="22" s="1"/>
  <c r="I191" i="38"/>
  <c r="D199" i="22"/>
  <c r="E199" i="22" s="1"/>
  <c r="I180" i="38"/>
  <c r="D188" i="22"/>
  <c r="E188" i="22" s="1"/>
  <c r="I185" i="38"/>
  <c r="D193" i="22"/>
  <c r="E193" i="22" s="1"/>
  <c r="I196" i="38"/>
  <c r="D204" i="22"/>
  <c r="E204" i="22" s="1"/>
  <c r="I203" i="38"/>
  <c r="D211" i="22"/>
  <c r="E211" i="22" s="1"/>
  <c r="D22" i="22"/>
  <c r="E22" i="22" s="1"/>
  <c r="I65" i="38"/>
  <c r="D73" i="22"/>
  <c r="E73" i="22" s="1"/>
  <c r="I207" i="38"/>
  <c r="D215" i="22"/>
  <c r="E215" i="22" s="1"/>
  <c r="I199" i="38"/>
  <c r="D207" i="22"/>
  <c r="E207" i="22" s="1"/>
  <c r="I192" i="38"/>
  <c r="D200" i="22"/>
  <c r="E200" i="22" s="1"/>
  <c r="I189" i="38"/>
  <c r="D197" i="22"/>
  <c r="E197" i="22" s="1"/>
  <c r="I186" i="38"/>
  <c r="D194" i="22"/>
  <c r="E194" i="22" s="1"/>
  <c r="I181" i="38"/>
  <c r="D189" i="22"/>
  <c r="E189" i="22" s="1"/>
  <c r="I183" i="38"/>
  <c r="D191" i="22"/>
  <c r="E191" i="22" s="1"/>
  <c r="I187" i="38"/>
  <c r="D195" i="22"/>
  <c r="E195" i="22" s="1"/>
  <c r="I195" i="38"/>
  <c r="D203" i="22"/>
  <c r="E203" i="22" s="1"/>
  <c r="I197" i="38"/>
  <c r="D205" i="22"/>
  <c r="E205" i="22" s="1"/>
  <c r="I201" i="38"/>
  <c r="D209" i="22"/>
  <c r="E209" i="22" s="1"/>
  <c r="I205" i="38"/>
  <c r="D213" i="22"/>
  <c r="E213" i="22" s="1"/>
  <c r="I66" i="38"/>
  <c r="D74" i="22"/>
  <c r="E74" i="22" s="1"/>
  <c r="I64" i="38"/>
  <c r="D72" i="22"/>
  <c r="E72" i="22" s="1"/>
  <c r="I60" i="38"/>
  <c r="D68" i="22"/>
  <c r="E68" i="22" s="1"/>
  <c r="I56" i="38"/>
  <c r="D64" i="22"/>
  <c r="E64" i="22" s="1"/>
  <c r="I54" i="38"/>
  <c r="D62" i="22"/>
  <c r="E62" i="22" s="1"/>
  <c r="I52" i="38"/>
  <c r="D60" i="22"/>
  <c r="E60" i="22" s="1"/>
  <c r="I50" i="38"/>
  <c r="D58" i="22"/>
  <c r="E58" i="22" s="1"/>
  <c r="I46" i="38"/>
  <c r="D54" i="22"/>
  <c r="E54" i="22" s="1"/>
  <c r="I42" i="38"/>
  <c r="D50" i="22"/>
  <c r="E50" i="22" s="1"/>
  <c r="I40" i="38"/>
  <c r="D48" i="22"/>
  <c r="E48" i="22" s="1"/>
  <c r="I38" i="38"/>
  <c r="D46" i="22"/>
  <c r="E46" i="22" s="1"/>
  <c r="I36" i="38"/>
  <c r="D44" i="22"/>
  <c r="E44" i="22" s="1"/>
  <c r="I34" i="38"/>
  <c r="D42" i="22"/>
  <c r="E42" i="22" s="1"/>
  <c r="I31" i="38"/>
  <c r="D39" i="22"/>
  <c r="E39" i="22" s="1"/>
  <c r="I29" i="38"/>
  <c r="D37" i="22"/>
  <c r="E37" i="22" s="1"/>
  <c r="I24" i="38"/>
  <c r="D32" i="22"/>
  <c r="E32" i="22" s="1"/>
  <c r="I22" i="38"/>
  <c r="D30" i="22"/>
  <c r="E30" i="22" s="1"/>
  <c r="I20" i="38"/>
  <c r="D28" i="22"/>
  <c r="E28" i="22" s="1"/>
  <c r="I18" i="38"/>
  <c r="D26" i="22"/>
  <c r="E26" i="22" s="1"/>
  <c r="I16" i="38"/>
  <c r="D24" i="22"/>
  <c r="E24" i="22" s="1"/>
  <c r="I67" i="38"/>
  <c r="D75" i="22"/>
  <c r="E75" i="22" s="1"/>
  <c r="D83" i="22"/>
  <c r="E83" i="22" s="1"/>
  <c r="I215" i="38"/>
  <c r="D223" i="22"/>
  <c r="E223" i="22" s="1"/>
  <c r="I208" i="38"/>
  <c r="D216" i="22"/>
  <c r="E216" i="22" s="1"/>
  <c r="I200" i="38"/>
  <c r="D208" i="22"/>
  <c r="E208" i="22" s="1"/>
  <c r="I190" i="38"/>
  <c r="D198" i="22"/>
  <c r="E198" i="22" s="1"/>
  <c r="I184" i="38"/>
  <c r="D192" i="22"/>
  <c r="E192" i="22" s="1"/>
  <c r="I182" i="38"/>
  <c r="D190" i="22"/>
  <c r="E190" i="22" s="1"/>
  <c r="I198" i="38"/>
  <c r="D206" i="22"/>
  <c r="E206" i="22" s="1"/>
  <c r="I204" i="38"/>
  <c r="D212" i="22"/>
  <c r="E212" i="22" s="1"/>
  <c r="I63" i="38"/>
  <c r="D71" i="22"/>
  <c r="E71" i="22" s="1"/>
  <c r="I59" i="38"/>
  <c r="D67" i="22"/>
  <c r="E67" i="22" s="1"/>
  <c r="I53" i="38"/>
  <c r="D61" i="22"/>
  <c r="E61" i="22" s="1"/>
  <c r="I49" i="38"/>
  <c r="D57" i="22"/>
  <c r="E57" i="22" s="1"/>
  <c r="I47" i="38"/>
  <c r="D55" i="22"/>
  <c r="E55" i="22" s="1"/>
  <c r="I45" i="38"/>
  <c r="D53" i="22"/>
  <c r="E53" i="22" s="1"/>
  <c r="I43" i="38"/>
  <c r="D51" i="22"/>
  <c r="E51" i="22" s="1"/>
  <c r="I41" i="38"/>
  <c r="D49" i="22"/>
  <c r="E49" i="22" s="1"/>
  <c r="I37" i="38"/>
  <c r="D45" i="22"/>
  <c r="E45" i="22" s="1"/>
  <c r="I35" i="38"/>
  <c r="D43" i="22"/>
  <c r="E43" i="22" s="1"/>
  <c r="I32" i="38"/>
  <c r="D40" i="22"/>
  <c r="E40" i="22" s="1"/>
  <c r="I30" i="38"/>
  <c r="D38" i="22"/>
  <c r="E38" i="22" s="1"/>
  <c r="I28" i="38"/>
  <c r="D36" i="22"/>
  <c r="E36" i="22" s="1"/>
  <c r="I25" i="38"/>
  <c r="D33" i="22"/>
  <c r="E33" i="22" s="1"/>
  <c r="I23" i="38"/>
  <c r="D31" i="22"/>
  <c r="E31" i="22" s="1"/>
  <c r="I21" i="38"/>
  <c r="D29" i="22"/>
  <c r="E29" i="22" s="1"/>
  <c r="I19" i="38"/>
  <c r="D27" i="22"/>
  <c r="E27" i="22" s="1"/>
  <c r="I17" i="38"/>
  <c r="D25" i="22"/>
  <c r="E25" i="22" s="1"/>
  <c r="E166" i="22"/>
  <c r="I157" i="38"/>
  <c r="I155" i="38" s="1"/>
  <c r="D165" i="22"/>
  <c r="E165" i="22" s="1"/>
  <c r="E163" i="22" s="1"/>
  <c r="I210" i="38"/>
  <c r="D218" i="22"/>
  <c r="E218" i="22" s="1"/>
  <c r="I211" i="38"/>
  <c r="D219" i="22"/>
  <c r="E219" i="22" s="1"/>
  <c r="E77" i="22" l="1"/>
  <c r="E76" i="22" s="1"/>
  <c r="I175" i="38"/>
  <c r="I68" i="38"/>
  <c r="I13" i="38"/>
  <c r="E217" i="22"/>
  <c r="E21" i="22"/>
  <c r="D19" i="22"/>
  <c r="E19" i="22" s="1"/>
  <c r="E183" i="22"/>
  <c r="D20" i="22"/>
  <c r="E20" i="22" s="1"/>
  <c r="I174" i="38"/>
  <c r="I172" i="38"/>
  <c r="I171" i="38"/>
  <c r="I213" i="38"/>
  <c r="I209" i="38" s="1"/>
  <c r="I170" i="38"/>
  <c r="I169" i="38"/>
  <c r="I168" i="38"/>
  <c r="I167" i="38"/>
  <c r="I166" i="38"/>
  <c r="I165" i="38"/>
  <c r="I164" i="38"/>
  <c r="I163" i="38"/>
  <c r="I162" i="38"/>
  <c r="I161" i="38"/>
  <c r="I142" i="38"/>
  <c r="I141" i="38"/>
  <c r="I139" i="38"/>
  <c r="I138" i="38" s="1"/>
  <c r="I134" i="38"/>
  <c r="I133" i="38"/>
  <c r="I132" i="38"/>
  <c r="I131" i="38"/>
  <c r="I130" i="38"/>
  <c r="I129" i="38"/>
  <c r="I219" i="38"/>
  <c r="I128" i="38" l="1"/>
  <c r="I221" i="38" s="1"/>
  <c r="E157" i="22"/>
  <c r="E135" i="22" s="1"/>
  <c r="F16" i="16" s="1"/>
  <c r="E17" i="22"/>
  <c r="E16" i="22" s="1"/>
  <c r="I158" i="38"/>
  <c r="I149" i="38" s="1"/>
  <c r="I140" i="38"/>
  <c r="I8" i="38"/>
  <c r="I135" i="38"/>
  <c r="I127" i="38" l="1"/>
  <c r="I222" i="38" s="1"/>
  <c r="E11" i="22"/>
  <c r="D16" i="16" s="1"/>
  <c r="C16" i="16" s="1"/>
  <c r="D13" i="17" s="1"/>
  <c r="C13" i="17" s="1"/>
  <c r="H13" i="17" s="1"/>
  <c r="B11" i="20" s="1"/>
  <c r="I3" i="38"/>
  <c r="I220" i="38" s="1"/>
  <c r="I216" i="38" l="1"/>
  <c r="B12" i="20"/>
  <c r="E12" i="20" l="1"/>
  <c r="C12" i="20"/>
  <c r="D12" i="20" l="1"/>
  <c r="E224" i="22" l="1"/>
  <c r="H12" i="17" l="1"/>
  <c r="H14" i="17" s="1"/>
  <c r="F11" i="20" l="1"/>
  <c r="F12" i="20" s="1"/>
  <c r="C3" i="43" l="1"/>
  <c r="I3" i="43" s="1"/>
  <c r="I2" i="43" s="1"/>
</calcChain>
</file>

<file path=xl/sharedStrings.xml><?xml version="1.0" encoding="utf-8"?>
<sst xmlns="http://schemas.openxmlformats.org/spreadsheetml/2006/main" count="1591" uniqueCount="406">
  <si>
    <t>Наименование ресурса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</si>
  <si>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</si>
  <si>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</si>
  <si>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</si>
  <si>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</si>
  <si>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</si>
  <si>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</si>
  <si>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</si>
  <si>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</si>
  <si>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</si>
  <si>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</si>
  <si>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</si>
  <si>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</si>
  <si>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</si>
  <si>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</si>
  <si>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</si>
  <si>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упак.</t>
  </si>
  <si>
    <t>пар.</t>
  </si>
  <si>
    <t>Спецодежда</t>
  </si>
  <si>
    <t>м3</t>
  </si>
  <si>
    <t>Гкал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</si>
  <si>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</si>
  <si>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</si>
  <si>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</si>
  <si>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</si>
  <si>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</si>
  <si>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Чистящие, моющие, дезинфицирующие средства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</si>
  <si>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</si>
  <si>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</si>
  <si>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</si>
  <si>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</si>
  <si>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</si>
  <si>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</si>
  <si>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</si>
  <si>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</si>
  <si>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</si>
  <si>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</si>
  <si>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</si>
  <si>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</si>
  <si>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</si>
  <si>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</si>
  <si>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</si>
  <si>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</si>
  <si>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</si>
  <si>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</si>
  <si>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</si>
  <si>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</si>
  <si>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</si>
  <si>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</si>
  <si>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</si>
  <si>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</si>
  <si>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</si>
  <si>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</si>
  <si>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</si>
  <si>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</si>
  <si>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</si>
  <si>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</si>
  <si>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</si>
  <si>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</si>
  <si>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</si>
  <si>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</si>
  <si>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</si>
  <si>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</si>
  <si>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</si>
  <si>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</si>
  <si>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</si>
  <si>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</si>
  <si>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</si>
  <si>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</si>
  <si>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</si>
  <si>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</si>
  <si>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theme="1"/>
        <rFont val="Times New Roman"/>
        <family val="1"/>
        <charset val="204"/>
      </rPr>
      <t>отli</t>
    </r>
    <r>
      <rPr>
        <sz val="11"/>
        <color theme="1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</si>
  <si>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theme="1"/>
        <rFont val="Times New Roman"/>
        <family val="1"/>
        <charset val="204"/>
      </rPr>
      <t>куi</t>
    </r>
    <r>
      <rPr>
        <sz val="11"/>
        <color theme="1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</si>
  <si>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theme="1"/>
        <rFont val="Times New Roman"/>
        <family val="1"/>
        <charset val="204"/>
      </rPr>
      <t>сниi</t>
    </r>
    <r>
      <rPr>
        <sz val="11"/>
        <color theme="1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</si>
  <si>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</si>
  <si>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</si>
  <si>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</si>
  <si>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</si>
  <si>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</si>
  <si>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</si>
  <si>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</si>
  <si>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</si>
  <si>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</si>
  <si>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</si>
  <si>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</si>
  <si>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</si>
  <si>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</si>
  <si>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</si>
  <si>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</si>
  <si>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</si>
  <si>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</si>
  <si>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</si>
  <si>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</si>
  <si>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</si>
  <si>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</si>
  <si>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</si>
  <si>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</si>
  <si>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</si>
  <si>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</si>
  <si>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</si>
  <si>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</si>
  <si>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</si>
  <si>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</si>
  <si>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</si>
  <si>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Интернет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</si>
  <si>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</si>
  <si>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</si>
  <si>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</si>
  <si>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</si>
  <si>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</si>
  <si>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</si>
  <si>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</si>
  <si>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</si>
  <si>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Медицинский осмотр</t>
  </si>
  <si>
    <t>Оценка условий труда</t>
  </si>
  <si>
    <t>пач.</t>
  </si>
  <si>
    <t>Паста чистящая</t>
  </si>
  <si>
    <t xml:space="preserve">Клей-карандаш </t>
  </si>
  <si>
    <t>Клей ПВА</t>
  </si>
  <si>
    <t>Перчатки латексные</t>
  </si>
  <si>
    <t>мес.</t>
  </si>
  <si>
    <t>Количество</t>
  </si>
  <si>
    <t>Хозяйственный инвентарь, инструменты, материалы и прочие хозяйственные товары</t>
  </si>
  <si>
    <t>Кухонное оборудование</t>
  </si>
  <si>
    <t>Единица измерения</t>
  </si>
  <si>
    <t>Примечания</t>
  </si>
  <si>
    <t>Поставщик 1</t>
  </si>
  <si>
    <t>Поставщик 2</t>
  </si>
  <si>
    <t>Поставщик 3</t>
  </si>
  <si>
    <t xml:space="preserve">Журнал здоровья </t>
  </si>
  <si>
    <t>Журнал бракеража готовой продукции</t>
  </si>
  <si>
    <t>Журнал бракеража сырье</t>
  </si>
  <si>
    <t>Журнал проведения витаминизации</t>
  </si>
  <si>
    <t>Журнал учета температурного режима</t>
  </si>
  <si>
    <t xml:space="preserve">Ведомость контроля за рационом </t>
  </si>
  <si>
    <t xml:space="preserve">Книга-меню </t>
  </si>
  <si>
    <t>Журнал учета материальных ценностей</t>
  </si>
  <si>
    <t>Куртка женская поварская</t>
  </si>
  <si>
    <t>Брюки поварские</t>
  </si>
  <si>
    <t xml:space="preserve">Халат женский белый </t>
  </si>
  <si>
    <t>Колпак поварской</t>
  </si>
  <si>
    <t>Колпак медицинский</t>
  </si>
  <si>
    <t>Фартук поварской белый</t>
  </si>
  <si>
    <t xml:space="preserve">Костюм женский летний </t>
  </si>
  <si>
    <t>Куртка женская летняя</t>
  </si>
  <si>
    <t xml:space="preserve">Трикотажные перчатки </t>
  </si>
  <si>
    <t>Перчатки "Гладиатор"</t>
  </si>
  <si>
    <t>Перчатки "Полар-II"</t>
  </si>
  <si>
    <t>Фуфайка женская</t>
  </si>
  <si>
    <t>Лосины женские</t>
  </si>
  <si>
    <t>Кальсоны мужские</t>
  </si>
  <si>
    <t>Фуфайка мужская</t>
  </si>
  <si>
    <t>Фартук виниловый кислотовлагоустойчивый</t>
  </si>
  <si>
    <t xml:space="preserve">Сапоги ПВХ женские маслостойкие </t>
  </si>
  <si>
    <t>Костюм (полиэфир с ПВХ-покрытием)</t>
  </si>
  <si>
    <t xml:space="preserve">Костюм мужской летний </t>
  </si>
  <si>
    <t>Рукавицы комбинированные с наладонником</t>
  </si>
  <si>
    <t xml:space="preserve">Блуза женская медицинская </t>
  </si>
  <si>
    <t>Канцелярия</t>
  </si>
  <si>
    <t>Корректор</t>
  </si>
  <si>
    <t>Тетрадь 48 листов</t>
  </si>
  <si>
    <t>Карандаш простой</t>
  </si>
  <si>
    <t>Ножницы большие</t>
  </si>
  <si>
    <t>Ножницы канцелярские</t>
  </si>
  <si>
    <t>Степлер маленький</t>
  </si>
  <si>
    <t>Ластик</t>
  </si>
  <si>
    <t>Маркер черный</t>
  </si>
  <si>
    <t>Уголок</t>
  </si>
  <si>
    <t>Папки для бумаг с замком</t>
  </si>
  <si>
    <t>Папка-скоросшиватель с замком</t>
  </si>
  <si>
    <t>Калькулятор</t>
  </si>
  <si>
    <t>Тетрадь 96 листов</t>
  </si>
  <si>
    <t>Скотч маленький</t>
  </si>
  <si>
    <t>Скотч большой</t>
  </si>
  <si>
    <t>Подставки для папок горизонт. 4 секции</t>
  </si>
  <si>
    <t>Подставки для папок вертик.</t>
  </si>
  <si>
    <t>Органайзеры</t>
  </si>
  <si>
    <t>Точилка настольная</t>
  </si>
  <si>
    <t>Бумага для заметок</t>
  </si>
  <si>
    <t>Стикеры</t>
  </si>
  <si>
    <t>Ручки</t>
  </si>
  <si>
    <t>Файлы 1/100</t>
  </si>
  <si>
    <t>Текстовыделитель 1/4</t>
  </si>
  <si>
    <t>Степплер большой</t>
  </si>
  <si>
    <t>Скрепки большие 1/100</t>
  </si>
  <si>
    <t>Скрепки маленькие 1/100</t>
  </si>
  <si>
    <t>Скобы к степлеру 1 /1000</t>
  </si>
  <si>
    <t xml:space="preserve">Линейка </t>
  </si>
  <si>
    <t>Скобы к степлеру маленькому 1 /1000</t>
  </si>
  <si>
    <t>Продукты питания</t>
  </si>
  <si>
    <t>Огурцы свежие</t>
  </si>
  <si>
    <t>кг</t>
  </si>
  <si>
    <t>Масло сливочное 82,5 %</t>
  </si>
  <si>
    <t>Капуста б/к</t>
  </si>
  <si>
    <t>Картофель</t>
  </si>
  <si>
    <t>Морковь</t>
  </si>
  <si>
    <t>Лук репчатый</t>
  </si>
  <si>
    <t>Молоко стерил. 1 л 3,2 %</t>
  </si>
  <si>
    <t>Яйцо фас.столов.</t>
  </si>
  <si>
    <t>Хлеб пшеничный</t>
  </si>
  <si>
    <t>Хлеб ржано-пшеничный</t>
  </si>
  <si>
    <t>Дрожжи сухие 8 гр</t>
  </si>
  <si>
    <t>Горох колотый 800 гр</t>
  </si>
  <si>
    <t xml:space="preserve">Яблоки свежие </t>
  </si>
  <si>
    <t>Помидоры свежие</t>
  </si>
  <si>
    <t>Сыр 45%</t>
  </si>
  <si>
    <t>Лимон</t>
  </si>
  <si>
    <t>Свекла</t>
  </si>
  <si>
    <t>Сок 0,95-1</t>
  </si>
  <si>
    <t>Пшено 1/50 кг</t>
  </si>
  <si>
    <t>Перловка 0,8 гр</t>
  </si>
  <si>
    <t>Огурцы соленые 10 л</t>
  </si>
  <si>
    <t>Крупа гречневая 1/50</t>
  </si>
  <si>
    <t>Кофейный напиток м/у 18 гр 1/50 шт.</t>
  </si>
  <si>
    <t>Сухофрукты 1/10</t>
  </si>
  <si>
    <t>Кефир 2,5%</t>
  </si>
  <si>
    <t>Соль</t>
  </si>
  <si>
    <t>Кура филе охл.</t>
  </si>
  <si>
    <t>Лавровый лист</t>
  </si>
  <si>
    <t>Перец черный горошком</t>
  </si>
  <si>
    <t>Перец черный молотый</t>
  </si>
  <si>
    <t>Апельсины</t>
  </si>
  <si>
    <t>Мандарины</t>
  </si>
  <si>
    <t>Говядина (оковалок)</t>
  </si>
  <si>
    <t>л</t>
  </si>
  <si>
    <t>Сахар-песок</t>
  </si>
  <si>
    <t>Журналы, ведомости, книги учета</t>
  </si>
  <si>
    <t>Холодильник</t>
  </si>
  <si>
    <t>Чайник</t>
  </si>
  <si>
    <t>Микроволновая печь</t>
  </si>
  <si>
    <t>Утюг</t>
  </si>
  <si>
    <t>Оптимакс 1 л</t>
  </si>
  <si>
    <t>Мыло жидкое</t>
  </si>
  <si>
    <t>Белизна</t>
  </si>
  <si>
    <t>Пемо-люкс</t>
  </si>
  <si>
    <t>Салфетки бумажные 1/100</t>
  </si>
  <si>
    <t>Мыло туалетное</t>
  </si>
  <si>
    <t>Металлические щетки для мытья посуды</t>
  </si>
  <si>
    <t>Средство для мытья стекол</t>
  </si>
  <si>
    <t>Бумажные полотенца 1/2</t>
  </si>
  <si>
    <t>Сода кальц. 1/25 кг</t>
  </si>
  <si>
    <t>Средство для мытья посуды 1/500</t>
  </si>
  <si>
    <t>Полотно для мытья полов 1/50 м</t>
  </si>
  <si>
    <t>Стиральный порошок 1/350,400</t>
  </si>
  <si>
    <t>Туалетная бумага 1/8</t>
  </si>
  <si>
    <t>Оборудование</t>
  </si>
  <si>
    <t>Гладильная доска</t>
  </si>
  <si>
    <t>Хоз.товары, посуда, упаковочный материал</t>
  </si>
  <si>
    <t>Корзина для белья</t>
  </si>
  <si>
    <t>Пакеты для вакуумной упаковки 200*300</t>
  </si>
  <si>
    <t>Какао порошок, кг</t>
  </si>
  <si>
    <t>Одноразовые контейнеры</t>
  </si>
  <si>
    <t>Комплексное ветеринарное обслуживание</t>
  </si>
  <si>
    <t>час</t>
  </si>
  <si>
    <t>кол-во раб. мест</t>
  </si>
  <si>
    <t>Рыба треска филе</t>
  </si>
  <si>
    <t>Сметана 10 % 1 кг</t>
  </si>
  <si>
    <t>Ряженка</t>
  </si>
  <si>
    <t>Йогурт</t>
  </si>
  <si>
    <t>Творог</t>
  </si>
  <si>
    <t>Бумага для ксерокса 1/500 листов</t>
  </si>
  <si>
    <t>Пробы продукции</t>
  </si>
  <si>
    <t>Смывы</t>
  </si>
  <si>
    <t>Смывы на я/глист</t>
  </si>
  <si>
    <t>Пробы воды</t>
  </si>
  <si>
    <t>Аттестация (сан.минимум)</t>
  </si>
  <si>
    <t>Эффективность работы вентиляции</t>
  </si>
  <si>
    <t>Освещенность</t>
  </si>
  <si>
    <t>Микроклимат</t>
  </si>
  <si>
    <t>Овощи на иерсинию</t>
  </si>
  <si>
    <t>иссл.</t>
  </si>
  <si>
    <t>Дератизация, дезинфекция, дезинсекция</t>
  </si>
  <si>
    <t>п.4.001, п.4.002, п. 4.003, п. 4.004</t>
  </si>
  <si>
    <t>п. 4.060, п. 4.062</t>
  </si>
  <si>
    <t>п. 12.011</t>
  </si>
  <si>
    <t xml:space="preserve">                              </t>
  </si>
  <si>
    <t>п. 4.033, п. 4.034</t>
  </si>
  <si>
    <t>п. 16.005</t>
  </si>
  <si>
    <t>п. 1.134</t>
  </si>
  <si>
    <t>п. 6.015</t>
  </si>
  <si>
    <t>п. 6.012, п. 6.013, п. 6. 014</t>
  </si>
  <si>
    <t>п. 14.091, п. 14.015, п.14.032</t>
  </si>
  <si>
    <t>п. 4.066</t>
  </si>
  <si>
    <t>Теплоснабжение</t>
  </si>
  <si>
    <t>Сбор загрязняющих веществ</t>
  </si>
  <si>
    <t>Электроснабжение</t>
  </si>
  <si>
    <t>Вывоз ТКО</t>
  </si>
  <si>
    <t xml:space="preserve">Зеленый горошек </t>
  </si>
  <si>
    <t>Укроп сушеный</t>
  </si>
  <si>
    <t>Петрушка сушеная</t>
  </si>
  <si>
    <t>Масло растительное</t>
  </si>
  <si>
    <t>Томатная паста</t>
  </si>
  <si>
    <t xml:space="preserve">Шиповник </t>
  </si>
  <si>
    <t>Молоко сгущеное</t>
  </si>
  <si>
    <t xml:space="preserve">Сосиски </t>
  </si>
  <si>
    <t xml:space="preserve">Макаронные изделия </t>
  </si>
  <si>
    <t xml:space="preserve">Чай заварка </t>
  </si>
  <si>
    <t xml:space="preserve">Икра кабачковая </t>
  </si>
  <si>
    <t>Мука в/с</t>
  </si>
  <si>
    <t xml:space="preserve">Рис </t>
  </si>
  <si>
    <t xml:space="preserve">Крупа Геркулес </t>
  </si>
  <si>
    <t>Брюки женские летние</t>
  </si>
  <si>
    <t>Галоши</t>
  </si>
  <si>
    <t>Нарукавники</t>
  </si>
  <si>
    <t>Полотенце вафельное</t>
  </si>
  <si>
    <t>Фартук водооталкивающий</t>
  </si>
  <si>
    <t>Шапочка медицинская</t>
  </si>
  <si>
    <t>Пакеты для вакуумной упаковки 300*420/400</t>
  </si>
  <si>
    <t>Жавель-солид 1/300-320</t>
  </si>
  <si>
    <t xml:space="preserve">Мыло хозяйственное </t>
  </si>
  <si>
    <t>Щетки из натуральной щетины для мытья посуды</t>
  </si>
  <si>
    <t xml:space="preserve">Мешки для мусора 60 л  </t>
  </si>
  <si>
    <t xml:space="preserve">Мешки для мусора 120 л  </t>
  </si>
  <si>
    <t>Пакеты евро 1/1000 шт.</t>
  </si>
  <si>
    <t xml:space="preserve">Пленка пищевая </t>
  </si>
  <si>
    <t>Пакеты мал. 1/1000</t>
  </si>
  <si>
    <t>Курсы ГО и ЧС</t>
  </si>
  <si>
    <t>КВтч</t>
  </si>
  <si>
    <t>Холодная вода</t>
  </si>
  <si>
    <t>Сбросы холодной воды</t>
  </si>
  <si>
    <t>Горячая вода</t>
  </si>
  <si>
    <t>Услуги связи</t>
  </si>
  <si>
    <t>Планы эвакуации</t>
  </si>
  <si>
    <t>Курсы (электробезопасность)</t>
  </si>
  <si>
    <t>Курсы (тепловые установки)</t>
  </si>
  <si>
    <t>Госпошлина (тепловые установки и электробезопасность)</t>
  </si>
  <si>
    <t>Предоставление питания</t>
  </si>
  <si>
    <t xml:space="preserve">11ДО7000000000000005100
</t>
  </si>
  <si>
    <t>11ДО7000000000000005100</t>
  </si>
  <si>
    <r>
      <t xml:space="preserve">Наименование муниципальной услуги: </t>
    </r>
    <r>
      <rPr>
        <b/>
        <sz val="10"/>
        <color theme="1"/>
        <rFont val="Times New Roman"/>
        <family val="1"/>
        <charset val="204"/>
      </rPr>
      <t>Предоставление питания</t>
    </r>
  </si>
  <si>
    <r>
      <t xml:space="preserve">Уникальный номер реестровой записи: </t>
    </r>
    <r>
      <rPr>
        <b/>
        <sz val="10"/>
        <color theme="1"/>
        <rFont val="Times New Roman"/>
        <family val="1"/>
        <charset val="204"/>
      </rPr>
      <t>11ДО7000000000000005100</t>
    </r>
  </si>
  <si>
    <t>Кировский комбинат школьного питания</t>
  </si>
  <si>
    <t>Предоставление питания
(11ДО7000000000000005100)</t>
  </si>
  <si>
    <t xml:space="preserve">Подставки для папок горизонт. </t>
  </si>
  <si>
    <t>АУП</t>
  </si>
  <si>
    <t>шт.ед.</t>
  </si>
  <si>
    <t>Технологическая служба</t>
  </si>
  <si>
    <t>шт. ед.</t>
  </si>
  <si>
    <t>Производственный цех</t>
  </si>
  <si>
    <t>Служба школьного питания</t>
  </si>
  <si>
    <t>Сектор закупок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</si>
  <si>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</si>
  <si>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</si>
  <si>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</si>
  <si>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</si>
  <si>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</si>
  <si>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</si>
  <si>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</si>
  <si>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</si>
  <si>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</si>
  <si>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</si>
  <si>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</si>
  <si>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</si>
  <si>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&lt;1&gt; единица измерения (в случае ее установления)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</si>
  <si>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выполнения работ в соответствующей сфере деятельности (в случае их отсутствия указываются значения натуральных норм, определенные для муниципальной работы, выполняемой муниципальным учреждением, по методу наиболее эффективного учреждения, по медианному или иному методу);</t>
  </si>
  <si>
    <t>&lt;3&gt; в обязательном порядке указывается источник значения натуральной нормы (нормативный правовой акт (вид, дата, номер)), утверждающий стандарт выполнения работы в соответствующей сфере деятельности, а при его отсутствии слова "Метод наиболее эффективного учреждения", "Медианный метод" или "Иной метод";</t>
  </si>
  <si>
    <t>&lt;4&gt; указывается наименование муниципальной работы в соответствии с ведомственным перечнем муниципальных услуг и работ;</t>
  </si>
  <si>
    <t>&lt;5&gt; уникальный номер реестровой записи муниципальной работы в соответствии с ведомственным перечнем муниципальных услуг и работ.</t>
  </si>
  <si>
    <t>2. Расчет нормативных затрат на выполнение работ</t>
  </si>
  <si>
    <t>9. Работники, которые не принимают непосредственного участия в выполнении работы</t>
  </si>
  <si>
    <t>Итого по муниципальной работе:</t>
  </si>
  <si>
    <t>2. Результаты расчетов нормативных затрат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</si>
  <si>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</si>
  <si>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</si>
  <si>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</si>
  <si>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</si>
  <si>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</si>
  <si>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</si>
  <si>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</si>
  <si>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</si>
  <si>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</si>
  <si>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</si>
  <si>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</si>
  <si>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Обеспечение специальными и молочными продуктами питания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</si>
  <si>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08393100000000000006100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</si>
  <si>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Обеспечение специальными и молочными продуктами питания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</si>
  <si>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 xml:space="preserve"> 08393100000000000006100</t>
    </r>
  </si>
  <si>
    <t>Обеспечение специальными и молочными продуктами питания</t>
  </si>
  <si>
    <t xml:space="preserve"> 08393100000000000006100</t>
  </si>
  <si>
    <t>Молоко</t>
  </si>
  <si>
    <t>1.1.</t>
  </si>
  <si>
    <t>1.2.</t>
  </si>
  <si>
    <t>Значения норм, выраженных в натуральных показателях, необходимых для определения нормативов затрат на выполнение работы</t>
  </si>
  <si>
    <t>2.1.</t>
  </si>
  <si>
    <t>Расчет базовых нормативных затрат на выполнение работ</t>
  </si>
  <si>
    <t>2.2.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</si>
  <si>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</si>
  <si>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</si>
  <si>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08393100000000000006100</t>
  </si>
  <si>
    <t>3.1,3.2.</t>
  </si>
  <si>
    <t>4.1.,4.2.</t>
  </si>
  <si>
    <t>5.</t>
  </si>
  <si>
    <t>Согласовано начальником финансово-экономического управления администрации города Кировска</t>
  </si>
  <si>
    <t>на оказание муниципальных услуг на плановый период 2018-2019 г.г.</t>
  </si>
  <si>
    <t>на выполнение работ на плановый период 2018-2019 г.г.</t>
  </si>
  <si>
    <t>МУНИЦИПАЛЬНОГО ЗАДАНИЯ НА ПЛАНОВЫЙ ПЕРИОД 2018-2019 Г.Г.</t>
  </si>
  <si>
    <t>Приложение № 9</t>
  </si>
  <si>
    <t xml:space="preserve">к приказу комитета образования, культуры и спорта                                                                от 22.12.2016 №  529 а 
</t>
  </si>
  <si>
    <t>Приложение № 41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</si>
  <si>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</si>
  <si>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45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</si>
  <si>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</si>
  <si>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18</t>
  </si>
  <si>
    <t>Приложение № 27</t>
  </si>
  <si>
    <t>Приложение № 49</t>
  </si>
  <si>
    <t>Приложение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</si>
</sst>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00"/>
    <numFmt numFmtId="166" formatCode="0.000000000"/>
  </numFmts>
  <fonts count="3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</font>
    <font>
      <sz val="10"/>
      <name val="Arial Cyr"/>
      <charset val="204"/>
    </font>
    <font>
      <b/>
      <sz val="12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0" fontId="3" fillId="0" borderId="0"/>
    <xf numFmtId="0" fontId="15" fillId="0" borderId="0"/>
    <xf numFmtId="0" fontId="18" fillId="0" borderId="8">
      <alignment horizontal="left" vertical="top" wrapText="1"/>
    </xf>
    <xf numFmtId="0" fontId="19" fillId="0" borderId="0"/>
    <xf numFmtId="0" fontId="20" fillId="0" borderId="0">
      <alignment horizontal="right"/>
    </xf>
    <xf numFmtId="0" fontId="20" fillId="0" borderId="0">
      <alignment horizontal="center"/>
    </xf>
    <xf numFmtId="0" fontId="18" fillId="0" borderId="0"/>
    <xf numFmtId="0" fontId="18" fillId="0" borderId="9">
      <alignment horizontal="center" vertical="center" wrapText="1"/>
    </xf>
    <xf numFmtId="0" fontId="18" fillId="0" borderId="9">
      <alignment horizontal="center" vertical="center" wrapText="1"/>
    </xf>
    <xf numFmtId="0" fontId="18" fillId="0" borderId="10">
      <alignment horizontal="right" vertical="top" wrapText="1"/>
    </xf>
    <xf numFmtId="0" fontId="18" fillId="0" borderId="11">
      <alignment horizontal="left" wrapText="1"/>
    </xf>
    <xf numFmtId="0" fontId="18" fillId="0" borderId="12"/>
    <xf numFmtId="0" fontId="18" fillId="0" borderId="9">
      <alignment horizontal="center" vertical="center" wrapText="1"/>
    </xf>
    <xf numFmtId="0" fontId="18" fillId="0" borderId="13">
      <alignment horizontal="center" vertical="center" wrapText="1"/>
    </xf>
    <xf numFmtId="0" fontId="18" fillId="0" borderId="13">
      <alignment horizontal="center" vertical="center" wrapText="1"/>
    </xf>
    <xf numFmtId="1" fontId="18" fillId="0" borderId="9">
      <alignment horizontal="center" vertical="top" shrinkToFit="1"/>
    </xf>
    <xf numFmtId="1" fontId="18" fillId="0" borderId="13">
      <alignment horizontal="center" vertical="top" shrinkToFit="1"/>
    </xf>
    <xf numFmtId="1" fontId="18" fillId="0" borderId="9">
      <alignment horizontal="center" vertical="top" shrinkToFit="1"/>
    </xf>
    <xf numFmtId="1" fontId="18" fillId="0" borderId="13">
      <alignment horizontal="center" vertical="top" shrinkToFit="1"/>
    </xf>
    <xf numFmtId="1" fontId="20" fillId="0" borderId="11">
      <alignment horizontal="center" shrinkToFit="1"/>
    </xf>
    <xf numFmtId="0" fontId="18" fillId="0" borderId="9">
      <alignment horizontal="center" vertical="center" wrapText="1"/>
    </xf>
    <xf numFmtId="4" fontId="18" fillId="0" borderId="8">
      <alignment horizontal="right" vertical="top" shrinkToFit="1"/>
    </xf>
    <xf numFmtId="4" fontId="18" fillId="3" borderId="14">
      <alignment horizontal="right" vertical="top" shrinkToFit="1"/>
    </xf>
    <xf numFmtId="0" fontId="18" fillId="0" borderId="9">
      <alignment horizontal="center"/>
    </xf>
    <xf numFmtId="1" fontId="18" fillId="0" borderId="9">
      <alignment horizontal="center" shrinkToFit="1"/>
    </xf>
    <xf numFmtId="0" fontId="21" fillId="0" borderId="0"/>
    <xf numFmtId="0" fontId="22" fillId="0" borderId="0"/>
    <xf numFmtId="0" fontId="2" fillId="0" borderId="0"/>
    <xf numFmtId="0" fontId="19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18">
      <alignment vertical="top" wrapText="1"/>
    </xf>
    <xf numFmtId="0" fontId="23" fillId="0" borderId="0"/>
    <xf numFmtId="0" fontId="23" fillId="0" borderId="0"/>
  </cellStyleXfs>
  <cellXfs count="258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justify" vertical="center"/>
    </xf>
    <xf numFmtId="0" fontId="3" fillId="0" borderId="0" xfId="1" applyAlignment="1">
      <alignment horizontal="right" vertical="center"/>
    </xf>
    <xf numFmtId="0" fontId="3" fillId="0" borderId="0" xfId="1"/>
    <xf numFmtId="0" fontId="3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top" wrapText="1"/>
    </xf>
    <xf numFmtId="0" fontId="5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16" fillId="0" borderId="1" xfId="2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top" wrapText="1"/>
    </xf>
    <xf numFmtId="164" fontId="5" fillId="0" borderId="1" xfId="2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vertical="top" wrapText="1"/>
    </xf>
    <xf numFmtId="0" fontId="11" fillId="0" borderId="0" xfId="1" applyFont="1" applyAlignment="1">
      <alignment horizontal="left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17" fillId="0" borderId="0" xfId="1" applyFont="1"/>
    <xf numFmtId="164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top" wrapText="1"/>
    </xf>
    <xf numFmtId="0" fontId="10" fillId="0" borderId="1" xfId="1" applyFont="1" applyBorder="1" applyAlignment="1">
      <alignment vertical="center" wrapText="1"/>
    </xf>
    <xf numFmtId="0" fontId="8" fillId="0" borderId="0" xfId="1" applyFont="1"/>
    <xf numFmtId="164" fontId="11" fillId="0" borderId="1" xfId="1" applyNumberFormat="1" applyFont="1" applyBorder="1" applyAlignment="1">
      <alignment horizontal="center" vertical="top" wrapText="1"/>
    </xf>
    <xf numFmtId="0" fontId="9" fillId="0" borderId="5" xfId="1" applyFont="1" applyBorder="1"/>
    <xf numFmtId="0" fontId="12" fillId="0" borderId="0" xfId="1" applyFont="1" applyAlignment="1">
      <alignment horizontal="center" vertical="top"/>
    </xf>
    <xf numFmtId="4" fontId="3" fillId="0" borderId="0" xfId="1" applyNumberFormat="1"/>
    <xf numFmtId="4" fontId="11" fillId="0" borderId="1" xfId="1" applyNumberFormat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top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17" fillId="0" borderId="0" xfId="1" applyFont="1" applyFill="1"/>
    <xf numFmtId="0" fontId="5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right" vertical="top" wrapText="1"/>
    </xf>
    <xf numFmtId="4" fontId="9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horizontal="center" vertical="top" wrapText="1"/>
    </xf>
    <xf numFmtId="4" fontId="10" fillId="0" borderId="1" xfId="1" applyNumberFormat="1" applyFont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right" wrapText="1"/>
    </xf>
    <xf numFmtId="4" fontId="8" fillId="0" borderId="0" xfId="1" applyNumberFormat="1" applyFont="1"/>
    <xf numFmtId="164" fontId="3" fillId="0" borderId="0" xfId="1" applyNumberFormat="1"/>
    <xf numFmtId="0" fontId="11" fillId="0" borderId="3" xfId="1" applyFont="1" applyBorder="1" applyAlignment="1">
      <alignment horizontal="justify" vertical="top" wrapText="1"/>
    </xf>
    <xf numFmtId="0" fontId="11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center" vertical="top" wrapText="1"/>
    </xf>
    <xf numFmtId="4" fontId="17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top" wrapText="1"/>
    </xf>
    <xf numFmtId="0" fontId="11" fillId="0" borderId="1" xfId="1" applyFont="1" applyBorder="1" applyAlignment="1">
      <alignment vertical="top" wrapText="1"/>
    </xf>
    <xf numFmtId="4" fontId="10" fillId="0" borderId="1" xfId="28" applyNumberFormat="1" applyFont="1" applyBorder="1" applyAlignment="1">
      <alignment horizontal="center" vertical="top" wrapText="1"/>
    </xf>
    <xf numFmtId="0" fontId="5" fillId="4" borderId="1" xfId="2" applyFont="1" applyFill="1" applyBorder="1" applyAlignment="1">
      <alignment horizontal="left" vertical="top" wrapText="1"/>
    </xf>
    <xf numFmtId="164" fontId="5" fillId="4" borderId="1" xfId="2" applyNumberFormat="1" applyFont="1" applyFill="1" applyBorder="1" applyAlignment="1">
      <alignment horizontal="center" vertical="top" wrapText="1"/>
    </xf>
    <xf numFmtId="4" fontId="7" fillId="4" borderId="1" xfId="1" applyNumberFormat="1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left" vertical="top" wrapText="1"/>
    </xf>
    <xf numFmtId="164" fontId="4" fillId="4" borderId="1" xfId="2" applyNumberFormat="1" applyFont="1" applyFill="1" applyBorder="1" applyAlignment="1">
      <alignment horizontal="center" vertical="top" wrapText="1"/>
    </xf>
    <xf numFmtId="0" fontId="4" fillId="4" borderId="1" xfId="2" applyFont="1" applyFill="1" applyBorder="1" applyAlignment="1">
      <alignment horizontal="center" vertical="top" wrapText="1"/>
    </xf>
    <xf numFmtId="4" fontId="17" fillId="4" borderId="1" xfId="1" applyNumberFormat="1" applyFont="1" applyFill="1" applyBorder="1" applyAlignment="1">
      <alignment horizontal="center" vertical="top" wrapText="1"/>
    </xf>
    <xf numFmtId="4" fontId="5" fillId="4" borderId="1" xfId="2" applyNumberFormat="1" applyFont="1" applyFill="1" applyBorder="1" applyAlignment="1">
      <alignment horizontal="center" vertical="top" wrapText="1"/>
    </xf>
    <xf numFmtId="4" fontId="11" fillId="4" borderId="1" xfId="1" applyNumberFormat="1" applyFont="1" applyFill="1" applyBorder="1" applyAlignment="1">
      <alignment horizontal="center" vertical="top" wrapText="1"/>
    </xf>
    <xf numFmtId="0" fontId="6" fillId="4" borderId="1" xfId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4" fontId="7" fillId="4" borderId="1" xfId="2" applyNumberFormat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center" vertical="top" wrapText="1"/>
    </xf>
    <xf numFmtId="0" fontId="17" fillId="4" borderId="0" xfId="1" applyFont="1" applyFill="1"/>
    <xf numFmtId="0" fontId="11" fillId="4" borderId="0" xfId="1" applyFont="1" applyFill="1"/>
    <xf numFmtId="0" fontId="7" fillId="4" borderId="1" xfId="2" applyFont="1" applyFill="1" applyBorder="1" applyAlignment="1">
      <alignment horizontal="left" vertical="top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0" xfId="1" applyFont="1" applyFill="1"/>
    <xf numFmtId="2" fontId="11" fillId="4" borderId="0" xfId="1" applyNumberFormat="1" applyFont="1" applyFill="1"/>
    <xf numFmtId="4" fontId="24" fillId="4" borderId="1" xfId="2" applyNumberFormat="1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horizontal="center" vertical="center" wrapText="1"/>
    </xf>
    <xf numFmtId="4" fontId="11" fillId="4" borderId="1" xfId="1" applyNumberFormat="1" applyFont="1" applyFill="1" applyBorder="1" applyAlignment="1">
      <alignment horizontal="center" vertical="center" wrapText="1"/>
    </xf>
    <xf numFmtId="0" fontId="17" fillId="4" borderId="0" xfId="1" applyFont="1" applyFill="1" applyAlignment="1">
      <alignment vertical="center"/>
    </xf>
    <xf numFmtId="164" fontId="11" fillId="4" borderId="1" xfId="1" applyNumberFormat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5" borderId="0" xfId="1" applyFont="1" applyFill="1"/>
    <xf numFmtId="0" fontId="11" fillId="6" borderId="0" xfId="1" applyFont="1" applyFill="1"/>
    <xf numFmtId="0" fontId="4" fillId="4" borderId="1" xfId="2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7" fillId="5" borderId="0" xfId="1" applyFont="1" applyFill="1" applyAlignment="1">
      <alignment vertical="center"/>
    </xf>
    <xf numFmtId="0" fontId="11" fillId="4" borderId="1" xfId="1" applyFont="1" applyFill="1" applyBorder="1" applyAlignment="1">
      <alignment vertical="top" wrapText="1"/>
    </xf>
    <xf numFmtId="4" fontId="11" fillId="4" borderId="1" xfId="1" applyNumberFormat="1" applyFont="1" applyFill="1" applyBorder="1" applyAlignment="1">
      <alignment horizontal="left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/>
    </xf>
    <xf numFmtId="0" fontId="9" fillId="0" borderId="1" xfId="1" applyFont="1" applyFill="1" applyBorder="1" applyAlignment="1">
      <alignment horizontal="left" vertical="top" wrapText="1"/>
    </xf>
    <xf numFmtId="4" fontId="11" fillId="4" borderId="1" xfId="1" applyNumberFormat="1" applyFont="1" applyFill="1" applyBorder="1" applyAlignment="1">
      <alignment horizontal="left" vertical="top" wrapText="1"/>
    </xf>
    <xf numFmtId="0" fontId="11" fillId="4" borderId="1" xfId="1" applyFont="1" applyFill="1" applyBorder="1" applyAlignment="1">
      <alignment vertical="top" wrapText="1"/>
    </xf>
    <xf numFmtId="0" fontId="11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4" fontId="9" fillId="0" borderId="1" xfId="1" applyNumberFormat="1" applyFont="1" applyBorder="1" applyAlignment="1">
      <alignment horizontal="right" vertical="center" wrapText="1"/>
    </xf>
    <xf numFmtId="0" fontId="16" fillId="0" borderId="0" xfId="31" applyFont="1"/>
    <xf numFmtId="0" fontId="26" fillId="0" borderId="0" xfId="32" applyFont="1" applyAlignment="1">
      <alignment horizontal="right" vertical="top"/>
    </xf>
    <xf numFmtId="0" fontId="26" fillId="0" borderId="0" xfId="32" applyFont="1" applyAlignment="1">
      <alignment horizontal="right" vertical="top" wrapText="1"/>
    </xf>
    <xf numFmtId="0" fontId="16" fillId="0" borderId="0" xfId="31" applyFont="1" applyAlignment="1">
      <alignment horizontal="justify" vertical="center"/>
    </xf>
    <xf numFmtId="0" fontId="16" fillId="0" borderId="1" xfId="31" applyFont="1" applyBorder="1" applyAlignment="1">
      <alignment horizontal="center" vertical="top" wrapText="1"/>
    </xf>
    <xf numFmtId="0" fontId="7" fillId="0" borderId="17" xfId="0" applyFont="1" applyFill="1" applyBorder="1" applyAlignment="1" applyProtection="1">
      <alignment horizontal="left" wrapText="1"/>
      <protection locked="0"/>
    </xf>
    <xf numFmtId="165" fontId="16" fillId="0" borderId="1" xfId="2" applyNumberFormat="1" applyFont="1" applyFill="1" applyBorder="1" applyAlignment="1">
      <alignment horizontal="center" vertical="top" wrapText="1"/>
    </xf>
    <xf numFmtId="0" fontId="28" fillId="0" borderId="1" xfId="2" applyFont="1" applyFill="1" applyBorder="1" applyAlignment="1">
      <alignment horizontal="left" vertical="top" wrapText="1"/>
    </xf>
    <xf numFmtId="0" fontId="28" fillId="0" borderId="1" xfId="2" applyFont="1" applyFill="1" applyBorder="1" applyAlignment="1">
      <alignment horizontal="center" vertical="top" wrapText="1"/>
    </xf>
    <xf numFmtId="0" fontId="16" fillId="0" borderId="3" xfId="31" applyFont="1" applyBorder="1" applyAlignment="1">
      <alignment horizontal="justify" vertical="top" wrapText="1"/>
    </xf>
    <xf numFmtId="0" fontId="28" fillId="0" borderId="0" xfId="31" applyFont="1"/>
    <xf numFmtId="0" fontId="28" fillId="0" borderId="1" xfId="32" applyFont="1" applyFill="1" applyBorder="1" applyAlignment="1">
      <alignment horizontal="center" vertical="top" wrapText="1"/>
    </xf>
    <xf numFmtId="0" fontId="16" fillId="7" borderId="1" xfId="2" applyFont="1" applyFill="1" applyBorder="1" applyAlignment="1">
      <alignment horizontal="left" vertical="top" wrapText="1"/>
    </xf>
    <xf numFmtId="0" fontId="16" fillId="7" borderId="1" xfId="2" applyFont="1" applyFill="1" applyBorder="1" applyAlignment="1">
      <alignment horizontal="center" vertical="center" wrapText="1"/>
    </xf>
    <xf numFmtId="165" fontId="16" fillId="0" borderId="1" xfId="31" applyNumberFormat="1" applyFont="1" applyBorder="1" applyAlignment="1">
      <alignment horizontal="center" vertical="top" wrapText="1"/>
    </xf>
    <xf numFmtId="0" fontId="28" fillId="0" borderId="1" xfId="32" applyFont="1" applyFill="1" applyBorder="1" applyAlignment="1">
      <alignment vertical="top" wrapText="1"/>
    </xf>
    <xf numFmtId="0" fontId="16" fillId="0" borderId="3" xfId="31" applyFont="1" applyBorder="1" applyAlignment="1">
      <alignment horizontal="left" vertical="top" wrapText="1"/>
    </xf>
    <xf numFmtId="0" fontId="16" fillId="0" borderId="1" xfId="31" applyFont="1" applyBorder="1" applyAlignment="1">
      <alignment vertical="top" wrapText="1"/>
    </xf>
    <xf numFmtId="164" fontId="16" fillId="0" borderId="1" xfId="31" applyNumberFormat="1" applyFont="1" applyBorder="1" applyAlignment="1">
      <alignment horizontal="center" vertical="top" wrapText="1"/>
    </xf>
    <xf numFmtId="0" fontId="16" fillId="0" borderId="1" xfId="31" applyFont="1" applyFill="1" applyBorder="1" applyAlignment="1">
      <alignment vertical="top" wrapText="1"/>
    </xf>
    <xf numFmtId="0" fontId="16" fillId="0" borderId="1" xfId="31" applyFont="1" applyFill="1" applyBorder="1" applyAlignment="1">
      <alignment horizontal="center" vertical="center" wrapText="1"/>
    </xf>
    <xf numFmtId="166" fontId="16" fillId="0" borderId="1" xfId="31" applyNumberFormat="1" applyFont="1" applyBorder="1" applyAlignment="1">
      <alignment horizontal="center" vertical="top" wrapText="1"/>
    </xf>
    <xf numFmtId="0" fontId="28" fillId="0" borderId="1" xfId="31" applyFont="1" applyFill="1" applyBorder="1" applyAlignment="1">
      <alignment vertical="top" wrapText="1"/>
    </xf>
    <xf numFmtId="164" fontId="28" fillId="0" borderId="1" xfId="2" applyNumberFormat="1" applyFont="1" applyFill="1" applyBorder="1" applyAlignment="1">
      <alignment horizontal="center" vertical="top" wrapText="1"/>
    </xf>
    <xf numFmtId="0" fontId="16" fillId="0" borderId="1" xfId="31" applyFont="1" applyBorder="1" applyAlignment="1">
      <alignment horizontal="left" vertical="top" wrapText="1"/>
    </xf>
    <xf numFmtId="0" fontId="16" fillId="0" borderId="0" xfId="31" applyFont="1" applyAlignment="1">
      <alignment horizontal="left" wrapText="1"/>
    </xf>
    <xf numFmtId="0" fontId="16" fillId="0" borderId="0" xfId="31" applyFont="1" applyAlignment="1">
      <alignment horizontal="right" vertical="center"/>
    </xf>
    <xf numFmtId="0" fontId="16" fillId="0" borderId="0" xfId="31" applyFont="1" applyAlignment="1">
      <alignment horizontal="right" vertical="top" wrapText="1"/>
    </xf>
    <xf numFmtId="0" fontId="16" fillId="0" borderId="1" xfId="31" applyFont="1" applyBorder="1" applyAlignment="1">
      <alignment horizontal="center" vertical="center" wrapText="1"/>
    </xf>
    <xf numFmtId="4" fontId="16" fillId="0" borderId="1" xfId="31" applyNumberFormat="1" applyFont="1" applyBorder="1" applyAlignment="1">
      <alignment horizontal="center" vertical="top" wrapText="1"/>
    </xf>
    <xf numFmtId="4" fontId="16" fillId="0" borderId="1" xfId="31" applyNumberFormat="1" applyFont="1" applyFill="1" applyBorder="1" applyAlignment="1">
      <alignment horizontal="center" vertical="top" wrapText="1"/>
    </xf>
    <xf numFmtId="0" fontId="16" fillId="0" borderId="0" xfId="31" applyFont="1" applyFill="1"/>
    <xf numFmtId="4" fontId="28" fillId="0" borderId="1" xfId="31" applyNumberFormat="1" applyFont="1" applyBorder="1" applyAlignment="1">
      <alignment horizontal="center" vertical="top" wrapText="1"/>
    </xf>
    <xf numFmtId="4" fontId="28" fillId="0" borderId="1" xfId="31" applyNumberFormat="1" applyFont="1" applyFill="1" applyBorder="1" applyAlignment="1">
      <alignment horizontal="center" vertical="top" wrapText="1"/>
    </xf>
    <xf numFmtId="4" fontId="16" fillId="0" borderId="1" xfId="2" applyNumberFormat="1" applyFont="1" applyFill="1" applyBorder="1" applyAlignment="1">
      <alignment horizontal="center" vertical="top" wrapText="1"/>
    </xf>
    <xf numFmtId="4" fontId="7" fillId="0" borderId="1" xfId="31" applyNumberFormat="1" applyFont="1" applyBorder="1" applyAlignment="1">
      <alignment horizontal="center" vertical="top" wrapText="1"/>
    </xf>
    <xf numFmtId="0" fontId="6" fillId="0" borderId="1" xfId="31" applyFont="1" applyBorder="1" applyAlignment="1">
      <alignment horizontal="center" vertical="top" wrapText="1"/>
    </xf>
    <xf numFmtId="4" fontId="6" fillId="0" borderId="1" xfId="31" applyNumberFormat="1" applyFont="1" applyBorder="1" applyAlignment="1">
      <alignment horizontal="center" vertical="top" wrapText="1"/>
    </xf>
    <xf numFmtId="4" fontId="28" fillId="0" borderId="1" xfId="31" quotePrefix="1" applyNumberFormat="1" applyFont="1" applyBorder="1" applyAlignment="1">
      <alignment horizontal="center" vertical="top" wrapText="1"/>
    </xf>
    <xf numFmtId="4" fontId="16" fillId="0" borderId="0" xfId="31" applyNumberFormat="1" applyFont="1"/>
    <xf numFmtId="0" fontId="1" fillId="0" borderId="0" xfId="31" applyAlignment="1">
      <alignment horizontal="right" vertical="center"/>
    </xf>
    <xf numFmtId="0" fontId="1" fillId="0" borderId="0" xfId="31"/>
    <xf numFmtId="0" fontId="26" fillId="0" borderId="0" xfId="32" applyFont="1" applyAlignment="1">
      <alignment vertical="center"/>
    </xf>
    <xf numFmtId="0" fontId="26" fillId="0" borderId="0" xfId="32" applyFont="1" applyAlignment="1">
      <alignment horizontal="right" vertical="center"/>
    </xf>
    <xf numFmtId="0" fontId="26" fillId="0" borderId="0" xfId="32" applyFont="1" applyAlignment="1">
      <alignment vertical="top" wrapText="1"/>
    </xf>
    <xf numFmtId="0" fontId="1" fillId="0" borderId="0" xfId="31" applyAlignment="1">
      <alignment horizontal="justify" vertical="center"/>
    </xf>
    <xf numFmtId="0" fontId="1" fillId="0" borderId="0" xfId="32"/>
    <xf numFmtId="0" fontId="26" fillId="0" borderId="0" xfId="31" applyFont="1"/>
    <xf numFmtId="0" fontId="26" fillId="0" borderId="0" xfId="31" applyFont="1" applyAlignment="1">
      <alignment horizontal="justify" vertical="center"/>
    </xf>
    <xf numFmtId="0" fontId="26" fillId="0" borderId="1" xfId="31" applyFont="1" applyBorder="1" applyAlignment="1">
      <alignment horizontal="center" vertical="center" wrapText="1"/>
    </xf>
    <xf numFmtId="0" fontId="26" fillId="0" borderId="1" xfId="31" applyFont="1" applyBorder="1" applyAlignment="1">
      <alignment horizontal="left" vertical="top" wrapText="1"/>
    </xf>
    <xf numFmtId="49" fontId="26" fillId="0" borderId="1" xfId="31" applyNumberFormat="1" applyFont="1" applyFill="1" applyBorder="1" applyAlignment="1">
      <alignment horizontal="left" vertical="top" wrapText="1"/>
    </xf>
    <xf numFmtId="4" fontId="26" fillId="0" borderId="1" xfId="31" applyNumberFormat="1" applyFont="1" applyBorder="1" applyAlignment="1">
      <alignment horizontal="center" vertical="top" wrapText="1"/>
    </xf>
    <xf numFmtId="0" fontId="1" fillId="0" borderId="0" xfId="32" applyAlignment="1">
      <alignment horizontal="right" vertical="center"/>
    </xf>
    <xf numFmtId="0" fontId="30" fillId="0" borderId="0" xfId="32" applyFont="1" applyAlignment="1">
      <alignment horizontal="justify" vertical="center"/>
    </xf>
    <xf numFmtId="0" fontId="26" fillId="0" borderId="0" xfId="32" applyFont="1"/>
    <xf numFmtId="0" fontId="1" fillId="0" borderId="0" xfId="32" applyAlignment="1">
      <alignment horizontal="justify" vertical="center"/>
    </xf>
    <xf numFmtId="0" fontId="26" fillId="0" borderId="0" xfId="32" applyFont="1" applyAlignment="1">
      <alignment horizontal="justify" vertical="center"/>
    </xf>
    <xf numFmtId="0" fontId="26" fillId="0" borderId="1" xfId="32" applyFont="1" applyBorder="1" applyAlignment="1">
      <alignment horizontal="center" vertical="center" wrapText="1"/>
    </xf>
    <xf numFmtId="3" fontId="26" fillId="0" borderId="1" xfId="31" applyNumberFormat="1" applyFont="1" applyFill="1" applyBorder="1" applyAlignment="1">
      <alignment horizontal="center" vertical="center" wrapText="1"/>
    </xf>
    <xf numFmtId="4" fontId="1" fillId="0" borderId="0" xfId="32" applyNumberFormat="1"/>
    <xf numFmtId="0" fontId="10" fillId="4" borderId="1" xfId="1" applyFont="1" applyFill="1" applyBorder="1" applyAlignment="1">
      <alignment vertical="top" wrapText="1"/>
    </xf>
    <xf numFmtId="4" fontId="10" fillId="4" borderId="1" xfId="1" applyNumberFormat="1" applyFont="1" applyFill="1" applyBorder="1" applyAlignment="1">
      <alignment vertical="top" wrapText="1"/>
    </xf>
    <xf numFmtId="0" fontId="10" fillId="4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vertical="top" wrapText="1"/>
    </xf>
    <xf numFmtId="4" fontId="9" fillId="4" borderId="1" xfId="1" applyNumberFormat="1" applyFont="1" applyFill="1" applyBorder="1" applyAlignment="1">
      <alignment vertical="top" wrapText="1"/>
    </xf>
    <xf numFmtId="0" fontId="16" fillId="0" borderId="1" xfId="2" applyFont="1" applyFill="1" applyBorder="1" applyAlignment="1">
      <alignment horizontal="left" vertical="top" wrapText="1"/>
    </xf>
    <xf numFmtId="0" fontId="16" fillId="0" borderId="1" xfId="32" applyFont="1" applyFill="1" applyBorder="1" applyAlignment="1">
      <alignment horizontal="center" vertical="top" wrapText="1"/>
    </xf>
    <xf numFmtId="164" fontId="16" fillId="0" borderId="1" xfId="2" applyNumberFormat="1" applyFont="1" applyFill="1" applyBorder="1" applyAlignment="1">
      <alignment horizontal="center" vertical="center" wrapText="1"/>
    </xf>
    <xf numFmtId="4" fontId="9" fillId="4" borderId="1" xfId="1" applyNumberFormat="1" applyFont="1" applyFill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center" vertical="top" wrapText="1"/>
    </xf>
    <xf numFmtId="164" fontId="9" fillId="0" borderId="1" xfId="1" applyNumberFormat="1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2" applyFont="1" applyFill="1" applyBorder="1" applyAlignment="1">
      <alignment horizontal="justify" vertical="top" wrapText="1"/>
    </xf>
    <xf numFmtId="16" fontId="7" fillId="4" borderId="1" xfId="0" applyNumberFormat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4" borderId="1" xfId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/>
    </xf>
    <xf numFmtId="0" fontId="25" fillId="4" borderId="1" xfId="1" applyFont="1" applyFill="1" applyBorder="1" applyAlignment="1">
      <alignment horizontal="center" vertical="top" wrapText="1"/>
    </xf>
    <xf numFmtId="4" fontId="11" fillId="0" borderId="0" xfId="1" applyNumberFormat="1" applyFont="1"/>
    <xf numFmtId="0" fontId="17" fillId="4" borderId="3" xfId="1" applyFont="1" applyFill="1" applyBorder="1" applyAlignment="1">
      <alignment horizontal="center" vertical="top" wrapText="1"/>
    </xf>
    <xf numFmtId="0" fontId="10" fillId="4" borderId="3" xfId="28" applyFont="1" applyFill="1" applyBorder="1" applyAlignment="1">
      <alignment horizontal="center" vertical="top" wrapText="1"/>
    </xf>
    <xf numFmtId="3" fontId="5" fillId="4" borderId="1" xfId="2" applyNumberFormat="1" applyFont="1" applyFill="1" applyBorder="1" applyAlignment="1">
      <alignment horizontal="center" vertical="top" wrapText="1"/>
    </xf>
    <xf numFmtId="0" fontId="17" fillId="4" borderId="3" xfId="1" applyFont="1" applyFill="1" applyBorder="1" applyAlignment="1">
      <alignment horizontal="center" vertical="top" wrapText="1"/>
    </xf>
    <xf numFmtId="0" fontId="17" fillId="4" borderId="4" xfId="1" applyFont="1" applyFill="1" applyBorder="1" applyAlignment="1">
      <alignment horizontal="center" vertical="top" wrapText="1"/>
    </xf>
    <xf numFmtId="0" fontId="10" fillId="4" borderId="3" xfId="28" applyFont="1" applyFill="1" applyBorder="1" applyAlignment="1">
      <alignment horizontal="center" vertical="top" wrapText="1"/>
    </xf>
    <xf numFmtId="0" fontId="10" fillId="4" borderId="4" xfId="28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4" borderId="3" xfId="0" applyFont="1" applyFill="1" applyBorder="1" applyAlignment="1">
      <alignment horizontal="justify" vertical="top" wrapText="1"/>
    </xf>
    <xf numFmtId="0" fontId="7" fillId="4" borderId="4" xfId="0" applyFont="1" applyFill="1" applyBorder="1" applyAlignment="1">
      <alignment horizontal="justify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49" fontId="7" fillId="4" borderId="4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11" fillId="0" borderId="3" xfId="1" applyFont="1" applyBorder="1" applyAlignment="1">
      <alignment horizontal="justify" vertical="top" wrapText="1"/>
    </xf>
    <xf numFmtId="0" fontId="11" fillId="0" borderId="7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vertical="top" wrapText="1"/>
    </xf>
    <xf numFmtId="0" fontId="11" fillId="0" borderId="1" xfId="1" applyFont="1" applyBorder="1" applyAlignment="1">
      <alignment vertical="top"/>
    </xf>
    <xf numFmtId="0" fontId="17" fillId="2" borderId="1" xfId="1" applyFont="1" applyFill="1" applyBorder="1" applyAlignment="1">
      <alignment vertical="top" wrapText="1"/>
    </xf>
    <xf numFmtId="0" fontId="17" fillId="0" borderId="0" xfId="1" applyFont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0" borderId="15" xfId="1" applyFont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16" xfId="1" applyFont="1" applyBorder="1" applyAlignment="1">
      <alignment vertical="top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vertical="top" wrapText="1"/>
    </xf>
    <xf numFmtId="0" fontId="26" fillId="0" borderId="0" xfId="32" applyFont="1" applyAlignment="1">
      <alignment horizontal="left" wrapText="1"/>
    </xf>
    <xf numFmtId="0" fontId="28" fillId="0" borderId="15" xfId="31" applyFont="1" applyBorder="1" applyAlignment="1">
      <alignment horizontal="left" vertical="top" wrapText="1"/>
    </xf>
    <xf numFmtId="0" fontId="28" fillId="0" borderId="2" xfId="31" applyFont="1" applyBorder="1" applyAlignment="1">
      <alignment horizontal="left" vertical="top" wrapText="1"/>
    </xf>
    <xf numFmtId="0" fontId="28" fillId="0" borderId="16" xfId="31" applyFont="1" applyBorder="1" applyAlignment="1">
      <alignment horizontal="left" vertical="top" wrapText="1"/>
    </xf>
    <xf numFmtId="0" fontId="16" fillId="0" borderId="3" xfId="31" applyFont="1" applyBorder="1" applyAlignment="1">
      <alignment horizontal="left" vertical="top" wrapText="1"/>
    </xf>
    <xf numFmtId="0" fontId="16" fillId="0" borderId="7" xfId="31" applyFont="1" applyBorder="1" applyAlignment="1">
      <alignment horizontal="left" vertical="top" wrapText="1"/>
    </xf>
    <xf numFmtId="0" fontId="27" fillId="0" borderId="0" xfId="32" applyFont="1" applyAlignment="1">
      <alignment horizontal="center" vertical="top"/>
    </xf>
    <xf numFmtId="0" fontId="16" fillId="0" borderId="1" xfId="31" applyFont="1" applyBorder="1" applyAlignment="1">
      <alignment vertical="top"/>
    </xf>
    <xf numFmtId="0" fontId="28" fillId="0" borderId="15" xfId="31" applyFont="1" applyBorder="1" applyAlignment="1">
      <alignment vertical="top" wrapText="1"/>
    </xf>
    <xf numFmtId="0" fontId="28" fillId="0" borderId="2" xfId="31" applyFont="1" applyBorder="1" applyAlignment="1">
      <alignment vertical="top" wrapText="1"/>
    </xf>
    <xf numFmtId="0" fontId="28" fillId="0" borderId="16" xfId="31" applyFont="1" applyBorder="1" applyAlignment="1">
      <alignment vertical="top" wrapText="1"/>
    </xf>
    <xf numFmtId="0" fontId="28" fillId="0" borderId="1" xfId="31" applyFont="1" applyBorder="1" applyAlignment="1">
      <alignment vertical="top" wrapText="1"/>
    </xf>
    <xf numFmtId="0" fontId="27" fillId="0" borderId="0" xfId="32" applyFont="1" applyAlignment="1">
      <alignment horizontal="center" vertical="center"/>
    </xf>
    <xf numFmtId="0" fontId="16" fillId="0" borderId="1" xfId="31" applyFont="1" applyBorder="1" applyAlignment="1">
      <alignment vertical="center" wrapText="1"/>
    </xf>
    <xf numFmtId="0" fontId="16" fillId="4" borderId="1" xfId="31" applyFont="1" applyFill="1" applyBorder="1" applyAlignment="1">
      <alignment vertical="center" wrapText="1"/>
    </xf>
    <xf numFmtId="0" fontId="16" fillId="0" borderId="4" xfId="31" applyFont="1" applyBorder="1" applyAlignment="1">
      <alignment horizontal="left" vertical="top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left" wrapText="1"/>
    </xf>
    <xf numFmtId="0" fontId="9" fillId="0" borderId="1" xfId="1" applyFont="1" applyBorder="1" applyAlignment="1">
      <alignment horizontal="center" vertical="center" wrapText="1"/>
    </xf>
    <xf numFmtId="0" fontId="26" fillId="0" borderId="1" xfId="31" applyFont="1" applyBorder="1" applyAlignment="1">
      <alignment horizontal="center" vertical="center" wrapText="1"/>
    </xf>
    <xf numFmtId="0" fontId="26" fillId="0" borderId="19" xfId="31" applyFont="1" applyBorder="1" applyAlignment="1">
      <alignment horizontal="center" vertical="center" wrapText="1"/>
    </xf>
    <xf numFmtId="0" fontId="26" fillId="0" borderId="20" xfId="31" applyFont="1" applyBorder="1" applyAlignment="1">
      <alignment horizontal="center" vertical="center" wrapText="1"/>
    </xf>
    <xf numFmtId="0" fontId="26" fillId="0" borderId="15" xfId="31" applyFont="1" applyBorder="1" applyAlignment="1">
      <alignment horizontal="center" vertical="center" wrapText="1"/>
    </xf>
    <xf numFmtId="0" fontId="26" fillId="0" borderId="2" xfId="31" applyFont="1" applyBorder="1" applyAlignment="1">
      <alignment horizontal="center" vertical="center" wrapText="1"/>
    </xf>
    <xf numFmtId="0" fontId="26" fillId="0" borderId="1" xfId="32" applyFont="1" applyBorder="1" applyAlignment="1">
      <alignment horizontal="left" vertical="center" wrapText="1"/>
    </xf>
    <xf numFmtId="4" fontId="26" fillId="0" borderId="1" xfId="32" applyNumberFormat="1" applyFont="1" applyBorder="1" applyAlignment="1">
      <alignment horizontal="center" vertical="center" wrapText="1"/>
    </xf>
    <xf numFmtId="0" fontId="26" fillId="0" borderId="1" xfId="32" applyFont="1" applyBorder="1" applyAlignment="1">
      <alignment horizontal="center" vertical="center" wrapText="1"/>
    </xf>
    <xf numFmtId="0" fontId="26" fillId="0" borderId="15" xfId="31" applyFont="1" applyFill="1" applyBorder="1" applyAlignment="1">
      <alignment horizontal="left" vertical="top" wrapText="1"/>
    </xf>
    <xf numFmtId="0" fontId="26" fillId="0" borderId="16" xfId="31" applyFont="1" applyFill="1" applyBorder="1" applyAlignment="1">
      <alignment horizontal="left" vertical="top" wrapText="1"/>
    </xf>
    <xf numFmtId="4" fontId="9" fillId="0" borderId="1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6" xfId="1" applyFont="1" applyBorder="1" applyAlignment="1">
      <alignment horizontal="center" vertical="top"/>
    </xf>
  </cellXfs>
  <cellStyles count="36">
    <cellStyle name="xl22" xfId="5"/>
    <cellStyle name="xl23" xfId="6"/>
    <cellStyle name="xl24" xfId="7"/>
    <cellStyle name="xl27" xfId="8"/>
    <cellStyle name="xl28" xfId="9"/>
    <cellStyle name="xl31" xfId="3"/>
    <cellStyle name="xl33" xfId="10"/>
    <cellStyle name="xl38" xfId="11"/>
    <cellStyle name="xl39" xfId="12"/>
    <cellStyle name="xl40" xfId="33"/>
    <cellStyle name="xl41" xfId="13"/>
    <cellStyle name="xl42" xfId="14"/>
    <cellStyle name="xl45" xfId="15"/>
    <cellStyle name="xl48" xfId="16"/>
    <cellStyle name="xl50" xfId="17"/>
    <cellStyle name="xl53" xfId="18"/>
    <cellStyle name="xl54" xfId="19"/>
    <cellStyle name="xl55" xfId="20"/>
    <cellStyle name="xl57" xfId="21"/>
    <cellStyle name="xl58" xfId="22"/>
    <cellStyle name="xl59" xfId="23"/>
    <cellStyle name="xl63" xfId="24"/>
    <cellStyle name="xl64" xfId="25"/>
    <cellStyle name="Обычный" xfId="0" builtinId="0"/>
    <cellStyle name="Обычный 2" xfId="1"/>
    <cellStyle name="Обычный 2 2" xfId="4"/>
    <cellStyle name="Обычный 2 2 2" xfId="26"/>
    <cellStyle name="Обычный 2 3" xfId="27"/>
    <cellStyle name="Обычный 2 4" xfId="31"/>
    <cellStyle name="Обычный 2_1  ИКМ_Нормативы" xfId="34"/>
    <cellStyle name="Обычный 3" xfId="2"/>
    <cellStyle name="Обычный 4" xfId="28"/>
    <cellStyle name="Обычный 4 2" xfId="32"/>
    <cellStyle name="Обычный 4_1  ИКМ_Нормативы" xfId="35"/>
    <cellStyle name="Обычный 5" xfId="29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outlinePr summaryBelow="0" summaryRight="0"/>
  </sheetPr>
  <dimension ref="A1:L222"/>
  <sheetViews>
    <sheetView view="pageBreakPreview" zoomScale="80" zoomScaleSheetLayoutView="80" workbookViewId="0">
      <pane ySplit="1" topLeftCell="A177" activePane="bottomLeft" state="frozen"/>
      <selection activeCell="D349" sqref="D349"/>
      <selection pane="bottomLeft" activeCell="B209" sqref="B209"/>
    </sheetView>
  </sheetViews>
  <sheetFormatPr defaultColWidth="9.109375" defaultRowHeight="13.2" outlineLevelRow="3" outlineLevelCol="1" x14ac:dyDescent="0.25"/>
  <cols>
    <col min="1" max="1" width="43.5546875" style="23" customWidth="1"/>
    <col min="2" max="2" width="15.5546875" style="24" customWidth="1"/>
    <col min="3" max="3" width="17.6640625" style="104" customWidth="1"/>
    <col min="4" max="4" width="16.88671875" style="23" customWidth="1" collapsed="1"/>
    <col min="5" max="5" width="15" style="23" hidden="1" customWidth="1" outlineLevel="1"/>
    <col min="6" max="6" width="15.88671875" style="23" hidden="1" customWidth="1" outlineLevel="1"/>
    <col min="7" max="7" width="14.33203125" style="23" hidden="1" customWidth="1" outlineLevel="1"/>
    <col min="8" max="8" width="18.44140625" style="23" customWidth="1"/>
    <col min="9" max="9" width="18" style="23" customWidth="1"/>
    <col min="10" max="10" width="31.5546875" style="23" hidden="1" customWidth="1"/>
    <col min="11" max="11" width="17" style="23" hidden="1" customWidth="1"/>
    <col min="12" max="12" width="0" style="23" hidden="1" customWidth="1"/>
    <col min="13" max="16384" width="9.109375" style="23"/>
  </cols>
  <sheetData>
    <row r="1" spans="1:12" ht="42.75" customHeight="1" x14ac:dyDescent="0.25">
      <c r="A1" s="197" t="s">
        <v>0</v>
      </c>
      <c r="B1" s="197" t="s">
        <v>124</v>
      </c>
      <c r="C1" s="199" t="s">
        <v>121</v>
      </c>
      <c r="D1" s="197" t="s">
        <v>22</v>
      </c>
      <c r="E1" s="189" t="s">
        <v>126</v>
      </c>
      <c r="F1" s="189" t="s">
        <v>127</v>
      </c>
      <c r="G1" s="189" t="s">
        <v>128</v>
      </c>
      <c r="H1" s="189" t="s">
        <v>23</v>
      </c>
      <c r="I1" s="189" t="s">
        <v>24</v>
      </c>
      <c r="J1" s="65" t="s">
        <v>125</v>
      </c>
    </row>
    <row r="2" spans="1:12" ht="13.8" x14ac:dyDescent="0.25">
      <c r="A2" s="198"/>
      <c r="B2" s="198"/>
      <c r="C2" s="200"/>
      <c r="D2" s="198"/>
      <c r="E2" s="189"/>
      <c r="F2" s="189"/>
      <c r="G2" s="189"/>
      <c r="H2" s="189"/>
      <c r="I2" s="189"/>
      <c r="J2" s="65"/>
    </row>
    <row r="3" spans="1:12" ht="30" customHeight="1" x14ac:dyDescent="0.25">
      <c r="A3" s="201" t="s">
        <v>2</v>
      </c>
      <c r="B3" s="201"/>
      <c r="C3" s="201"/>
      <c r="D3" s="201"/>
      <c r="E3" s="201"/>
      <c r="F3" s="201"/>
      <c r="G3" s="201"/>
      <c r="H3" s="201"/>
      <c r="I3" s="73">
        <f>I4+I8+I68</f>
        <v>25759838.476335999</v>
      </c>
      <c r="J3" s="41"/>
    </row>
    <row r="4" spans="1:12" ht="20.25" customHeight="1" outlineLevel="1" x14ac:dyDescent="0.25">
      <c r="A4" s="201" t="s">
        <v>3</v>
      </c>
      <c r="B4" s="201"/>
      <c r="C4" s="201"/>
      <c r="D4" s="201"/>
      <c r="E4" s="201"/>
      <c r="F4" s="201"/>
      <c r="G4" s="201"/>
      <c r="H4" s="201"/>
      <c r="I4" s="73">
        <f>SUM(I5:I7)</f>
        <v>22722911.484336</v>
      </c>
      <c r="J4" s="39"/>
    </row>
    <row r="5" spans="1:12" ht="12.75" customHeight="1" outlineLevel="2" x14ac:dyDescent="0.25">
      <c r="A5" s="190" t="s">
        <v>336</v>
      </c>
      <c r="B5" s="191" t="s">
        <v>337</v>
      </c>
      <c r="C5" s="191">
        <v>1</v>
      </c>
      <c r="D5" s="192" t="s">
        <v>90</v>
      </c>
      <c r="E5" s="192" t="s">
        <v>90</v>
      </c>
      <c r="F5" s="192" t="s">
        <v>90</v>
      </c>
      <c r="G5" s="192" t="s">
        <v>90</v>
      </c>
      <c r="H5" s="75">
        <f>954986.9238/C5</f>
        <v>954986.92379999999</v>
      </c>
      <c r="I5" s="75">
        <f>C5*H5</f>
        <v>954986.92379999999</v>
      </c>
      <c r="J5" s="64"/>
    </row>
    <row r="6" spans="1:12" ht="12.75" customHeight="1" outlineLevel="2" x14ac:dyDescent="0.25">
      <c r="A6" s="190" t="s">
        <v>338</v>
      </c>
      <c r="B6" s="191" t="s">
        <v>337</v>
      </c>
      <c r="C6" s="191">
        <v>14</v>
      </c>
      <c r="D6" s="192" t="s">
        <v>90</v>
      </c>
      <c r="E6" s="192" t="s">
        <v>90</v>
      </c>
      <c r="F6" s="192" t="s">
        <v>90</v>
      </c>
      <c r="G6" s="192" t="s">
        <v>90</v>
      </c>
      <c r="H6" s="75">
        <f>6105786.845256/C6</f>
        <v>436127.631804</v>
      </c>
      <c r="I6" s="75">
        <f>C6*H6</f>
        <v>6105786.8452559998</v>
      </c>
      <c r="J6" s="108"/>
    </row>
    <row r="7" spans="1:12" ht="12.75" customHeight="1" outlineLevel="2" x14ac:dyDescent="0.25">
      <c r="A7" s="188" t="s">
        <v>339</v>
      </c>
      <c r="B7" s="191" t="s">
        <v>337</v>
      </c>
      <c r="C7" s="93">
        <v>41</v>
      </c>
      <c r="D7" s="192" t="s">
        <v>90</v>
      </c>
      <c r="E7" s="192" t="s">
        <v>90</v>
      </c>
      <c r="F7" s="192" t="s">
        <v>90</v>
      </c>
      <c r="G7" s="192" t="s">
        <v>90</v>
      </c>
      <c r="H7" s="75">
        <f>15662137.71528/C7</f>
        <v>382003.35890926828</v>
      </c>
      <c r="I7" s="75">
        <f>C7*H7</f>
        <v>15662137.71528</v>
      </c>
      <c r="J7" s="26"/>
    </row>
    <row r="8" spans="1:12" ht="33" customHeight="1" outlineLevel="1" x14ac:dyDescent="0.25">
      <c r="A8" s="201" t="s">
        <v>4</v>
      </c>
      <c r="B8" s="201"/>
      <c r="C8" s="201"/>
      <c r="D8" s="201"/>
      <c r="E8" s="201"/>
      <c r="F8" s="201"/>
      <c r="G8" s="201"/>
      <c r="H8" s="201"/>
      <c r="I8" s="73">
        <f>I9+I13</f>
        <v>2258320</v>
      </c>
      <c r="J8" s="41"/>
    </row>
    <row r="9" spans="1:12" s="81" customFormat="1" ht="12.75" customHeight="1" outlineLevel="2" x14ac:dyDescent="0.25">
      <c r="A9" s="70"/>
      <c r="B9" s="97"/>
      <c r="C9" s="72"/>
      <c r="D9" s="74"/>
      <c r="E9" s="74"/>
      <c r="F9" s="74"/>
      <c r="G9" s="74"/>
      <c r="H9" s="74"/>
      <c r="I9" s="73"/>
      <c r="J9" s="73"/>
    </row>
    <row r="10" spans="1:12" s="81" customFormat="1" outlineLevel="3" x14ac:dyDescent="0.25">
      <c r="A10" s="66"/>
      <c r="B10" s="69"/>
      <c r="C10" s="67"/>
      <c r="D10" s="74"/>
      <c r="E10" s="74"/>
      <c r="F10" s="74"/>
      <c r="G10" s="74"/>
      <c r="H10" s="75"/>
      <c r="I10" s="75"/>
      <c r="J10" s="75"/>
    </row>
    <row r="11" spans="1:12" s="81" customFormat="1" outlineLevel="3" x14ac:dyDescent="0.25">
      <c r="A11" s="66"/>
      <c r="B11" s="69"/>
      <c r="C11" s="67"/>
      <c r="D11" s="74"/>
      <c r="E11" s="74"/>
      <c r="F11" s="74"/>
      <c r="G11" s="74"/>
      <c r="H11" s="75"/>
      <c r="I11" s="75"/>
      <c r="J11" s="75"/>
    </row>
    <row r="12" spans="1:12" s="81" customFormat="1" ht="12.75" customHeight="1" outlineLevel="3" x14ac:dyDescent="0.25">
      <c r="A12" s="66"/>
      <c r="B12" s="69"/>
      <c r="C12" s="67"/>
      <c r="D12" s="74"/>
      <c r="E12" s="74"/>
      <c r="F12" s="74"/>
      <c r="G12" s="74"/>
      <c r="H12" s="75"/>
      <c r="I12" s="75"/>
      <c r="J12" s="75"/>
    </row>
    <row r="13" spans="1:12" s="80" customFormat="1" ht="12.75" customHeight="1" outlineLevel="2" collapsed="1" x14ac:dyDescent="0.25">
      <c r="A13" s="70" t="s">
        <v>189</v>
      </c>
      <c r="B13" s="97"/>
      <c r="C13" s="71" t="s">
        <v>1</v>
      </c>
      <c r="D13" s="71" t="s">
        <v>1</v>
      </c>
      <c r="E13" s="71" t="s">
        <v>1</v>
      </c>
      <c r="F13" s="71" t="s">
        <v>1</v>
      </c>
      <c r="G13" s="71" t="s">
        <v>1</v>
      </c>
      <c r="H13" s="71" t="s">
        <v>1</v>
      </c>
      <c r="I13" s="73">
        <f>SUM(I14:I67)</f>
        <v>2258320</v>
      </c>
      <c r="J13" s="73"/>
      <c r="K13" s="80">
        <f>2258320</f>
        <v>2258320</v>
      </c>
      <c r="L13" s="80">
        <v>4.0386590996929837E-2</v>
      </c>
    </row>
    <row r="14" spans="1:12" s="81" customFormat="1" ht="12.75" hidden="1" customHeight="1" outlineLevel="3" x14ac:dyDescent="0.25">
      <c r="A14" s="66" t="s">
        <v>190</v>
      </c>
      <c r="B14" s="69" t="s">
        <v>191</v>
      </c>
      <c r="C14" s="196">
        <f>$L$13*K14</f>
        <v>290.33920267692861</v>
      </c>
      <c r="D14" s="74" t="s">
        <v>92</v>
      </c>
      <c r="E14" s="74">
        <v>150</v>
      </c>
      <c r="F14" s="74">
        <v>110</v>
      </c>
      <c r="G14" s="74">
        <v>120</v>
      </c>
      <c r="H14" s="75">
        <f>(E14+F14+G14)/3</f>
        <v>126.66666666666667</v>
      </c>
      <c r="I14" s="75">
        <f>C14*H14</f>
        <v>36776.299005744295</v>
      </c>
      <c r="J14" s="75"/>
      <c r="K14" s="81">
        <v>7189</v>
      </c>
    </row>
    <row r="15" spans="1:12" s="81" customFormat="1" ht="12.75" hidden="1" customHeight="1" outlineLevel="3" x14ac:dyDescent="0.25">
      <c r="A15" s="66" t="s">
        <v>294</v>
      </c>
      <c r="B15" s="69" t="s">
        <v>191</v>
      </c>
      <c r="C15" s="196">
        <f t="shared" ref="C15:C67" si="0">$L$13*K15</f>
        <v>235.81730483107333</v>
      </c>
      <c r="D15" s="74" t="s">
        <v>92</v>
      </c>
      <c r="E15" s="74">
        <v>250</v>
      </c>
      <c r="F15" s="74">
        <v>220.6</v>
      </c>
      <c r="G15" s="74"/>
      <c r="H15" s="75">
        <f>(E15+F15+G15)/2</f>
        <v>235.3</v>
      </c>
      <c r="I15" s="75">
        <f>C15*H15</f>
        <v>55487.81182675156</v>
      </c>
      <c r="J15" s="75"/>
      <c r="K15" s="81">
        <v>5839</v>
      </c>
    </row>
    <row r="16" spans="1:12" s="81" customFormat="1" ht="12.75" hidden="1" customHeight="1" outlineLevel="3" x14ac:dyDescent="0.25">
      <c r="A16" s="66" t="s">
        <v>295</v>
      </c>
      <c r="B16" s="69" t="s">
        <v>191</v>
      </c>
      <c r="C16" s="196">
        <f t="shared" si="0"/>
        <v>362.67158715242994</v>
      </c>
      <c r="D16" s="74" t="s">
        <v>92</v>
      </c>
      <c r="E16" s="74">
        <v>47</v>
      </c>
      <c r="F16" s="74">
        <v>69</v>
      </c>
      <c r="G16" s="74">
        <v>64.7</v>
      </c>
      <c r="H16" s="75">
        <f t="shared" ref="H16:H66" si="1">(E16+F16+G16)/3</f>
        <v>60.233333333333327</v>
      </c>
      <c r="I16" s="75">
        <f t="shared" ref="I16:I20" si="2">C16*H16</f>
        <v>21844.91859948136</v>
      </c>
      <c r="J16" s="75"/>
      <c r="K16" s="81">
        <v>8980</v>
      </c>
    </row>
    <row r="17" spans="1:11" s="81" customFormat="1" ht="12.75" hidden="1" customHeight="1" outlineLevel="3" x14ac:dyDescent="0.25">
      <c r="A17" s="66" t="s">
        <v>192</v>
      </c>
      <c r="B17" s="69" t="s">
        <v>191</v>
      </c>
      <c r="C17" s="196">
        <f t="shared" si="0"/>
        <v>349.26323894144923</v>
      </c>
      <c r="D17" s="74" t="s">
        <v>92</v>
      </c>
      <c r="E17" s="74">
        <v>180</v>
      </c>
      <c r="F17" s="74">
        <v>158</v>
      </c>
      <c r="G17" s="74">
        <v>450</v>
      </c>
      <c r="H17" s="75">
        <f t="shared" si="1"/>
        <v>262.66666666666669</v>
      </c>
      <c r="I17" s="75">
        <f t="shared" si="2"/>
        <v>91739.81076195401</v>
      </c>
      <c r="J17" s="75"/>
      <c r="K17" s="81">
        <v>8648</v>
      </c>
    </row>
    <row r="18" spans="1:11" s="84" customFormat="1" ht="12.75" hidden="1" customHeight="1" outlineLevel="3" x14ac:dyDescent="0.25">
      <c r="A18" s="82" t="s">
        <v>296</v>
      </c>
      <c r="B18" s="83" t="s">
        <v>191</v>
      </c>
      <c r="C18" s="196">
        <f t="shared" si="0"/>
        <v>11.025539342161846</v>
      </c>
      <c r="D18" s="74" t="s">
        <v>92</v>
      </c>
      <c r="E18" s="78">
        <v>410</v>
      </c>
      <c r="F18" s="78">
        <v>450</v>
      </c>
      <c r="G18" s="78">
        <v>600</v>
      </c>
      <c r="H18" s="68">
        <f t="shared" si="1"/>
        <v>486.66666666666669</v>
      </c>
      <c r="I18" s="68">
        <f t="shared" si="2"/>
        <v>5365.7624798520983</v>
      </c>
      <c r="J18" s="68"/>
      <c r="K18" s="84">
        <v>273</v>
      </c>
    </row>
    <row r="19" spans="1:11" s="81" customFormat="1" ht="12.75" hidden="1" customHeight="1" outlineLevel="3" x14ac:dyDescent="0.25">
      <c r="A19" s="66" t="s">
        <v>225</v>
      </c>
      <c r="B19" s="69" t="s">
        <v>191</v>
      </c>
      <c r="C19" s="196">
        <f t="shared" si="0"/>
        <v>794.28308513661909</v>
      </c>
      <c r="D19" s="74" t="s">
        <v>92</v>
      </c>
      <c r="E19" s="74">
        <v>54</v>
      </c>
      <c r="F19" s="74">
        <v>65</v>
      </c>
      <c r="G19" s="74">
        <v>51</v>
      </c>
      <c r="H19" s="75">
        <f t="shared" si="1"/>
        <v>56.666666666666664</v>
      </c>
      <c r="I19" s="75">
        <f t="shared" si="2"/>
        <v>45009.374824408413</v>
      </c>
      <c r="J19" s="75"/>
      <c r="K19" s="85">
        <v>19667</v>
      </c>
    </row>
    <row r="20" spans="1:11" s="84" customFormat="1" ht="12.75" hidden="1" customHeight="1" outlineLevel="3" x14ac:dyDescent="0.25">
      <c r="A20" s="82" t="s">
        <v>297</v>
      </c>
      <c r="B20" s="83" t="s">
        <v>191</v>
      </c>
      <c r="C20" s="196">
        <f t="shared" si="0"/>
        <v>249.71029213401718</v>
      </c>
      <c r="D20" s="74" t="s">
        <v>92</v>
      </c>
      <c r="E20" s="78">
        <v>116.583</v>
      </c>
      <c r="F20" s="78">
        <v>100</v>
      </c>
      <c r="G20" s="78">
        <v>130.55600000000001</v>
      </c>
      <c r="H20" s="68">
        <f t="shared" si="1"/>
        <v>115.71300000000001</v>
      </c>
      <c r="I20" s="68">
        <f t="shared" si="2"/>
        <v>28894.727033703533</v>
      </c>
      <c r="J20" s="68"/>
      <c r="K20" s="84">
        <v>6183</v>
      </c>
    </row>
    <row r="21" spans="1:11" s="81" customFormat="1" ht="12.75" hidden="1" customHeight="1" outlineLevel="3" x14ac:dyDescent="0.25">
      <c r="A21" s="66" t="s">
        <v>193</v>
      </c>
      <c r="B21" s="69" t="s">
        <v>191</v>
      </c>
      <c r="C21" s="196">
        <f t="shared" si="0"/>
        <v>948.68102251788184</v>
      </c>
      <c r="D21" s="74" t="s">
        <v>92</v>
      </c>
      <c r="E21" s="74">
        <v>15</v>
      </c>
      <c r="F21" s="74">
        <v>30</v>
      </c>
      <c r="G21" s="74">
        <v>38</v>
      </c>
      <c r="H21" s="75">
        <f t="shared" si="1"/>
        <v>27.666666666666668</v>
      </c>
      <c r="I21" s="75">
        <f>C21*H21</f>
        <v>26246.841622994732</v>
      </c>
      <c r="J21" s="75"/>
      <c r="K21" s="81">
        <v>23490</v>
      </c>
    </row>
    <row r="22" spans="1:11" s="81" customFormat="1" ht="12.75" hidden="1" customHeight="1" outlineLevel="3" x14ac:dyDescent="0.25">
      <c r="A22" s="66" t="s">
        <v>194</v>
      </c>
      <c r="B22" s="69" t="s">
        <v>191</v>
      </c>
      <c r="C22" s="196">
        <f t="shared" si="0"/>
        <v>2337.9797528122681</v>
      </c>
      <c r="D22" s="74" t="s">
        <v>92</v>
      </c>
      <c r="E22" s="74">
        <v>18</v>
      </c>
      <c r="F22" s="74">
        <v>26</v>
      </c>
      <c r="G22" s="74">
        <v>37</v>
      </c>
      <c r="H22" s="75">
        <f t="shared" si="1"/>
        <v>27</v>
      </c>
      <c r="I22" s="75">
        <f t="shared" ref="I22:I24" si="3">C22*H22</f>
        <v>63125.453325931237</v>
      </c>
      <c r="J22" s="75"/>
      <c r="K22" s="81">
        <v>57890</v>
      </c>
    </row>
    <row r="23" spans="1:11" s="81" customFormat="1" ht="12.75" hidden="1" customHeight="1" outlineLevel="3" x14ac:dyDescent="0.25">
      <c r="A23" s="66" t="s">
        <v>195</v>
      </c>
      <c r="B23" s="69" t="s">
        <v>191</v>
      </c>
      <c r="C23" s="196">
        <f t="shared" si="0"/>
        <v>710.40013563599587</v>
      </c>
      <c r="D23" s="74" t="s">
        <v>92</v>
      </c>
      <c r="E23" s="74">
        <v>22</v>
      </c>
      <c r="F23" s="74">
        <v>38</v>
      </c>
      <c r="G23" s="74">
        <v>40</v>
      </c>
      <c r="H23" s="75">
        <f t="shared" si="1"/>
        <v>33.333333333333336</v>
      </c>
      <c r="I23" s="75">
        <f t="shared" si="3"/>
        <v>23680.004521199862</v>
      </c>
      <c r="J23" s="75"/>
      <c r="K23" s="81">
        <v>17590</v>
      </c>
    </row>
    <row r="24" spans="1:11" s="81" customFormat="1" ht="12.75" hidden="1" customHeight="1" outlineLevel="3" x14ac:dyDescent="0.25">
      <c r="A24" s="66" t="s">
        <v>196</v>
      </c>
      <c r="B24" s="69" t="s">
        <v>191</v>
      </c>
      <c r="C24" s="196">
        <f t="shared" si="0"/>
        <v>352.17107349322816</v>
      </c>
      <c r="D24" s="74" t="s">
        <v>92</v>
      </c>
      <c r="E24" s="74">
        <v>20</v>
      </c>
      <c r="F24" s="74">
        <v>26</v>
      </c>
      <c r="G24" s="74">
        <v>38</v>
      </c>
      <c r="H24" s="75">
        <f t="shared" si="1"/>
        <v>28</v>
      </c>
      <c r="I24" s="75">
        <f t="shared" si="3"/>
        <v>9860.790057810389</v>
      </c>
      <c r="J24" s="75"/>
      <c r="K24" s="81">
        <v>8720</v>
      </c>
    </row>
    <row r="25" spans="1:11" s="81" customFormat="1" ht="12.75" hidden="1" customHeight="1" outlineLevel="3" x14ac:dyDescent="0.25">
      <c r="A25" s="66" t="s">
        <v>197</v>
      </c>
      <c r="B25" s="69" t="s">
        <v>224</v>
      </c>
      <c r="C25" s="196">
        <f t="shared" si="0"/>
        <v>2104.9491227599833</v>
      </c>
      <c r="D25" s="74" t="s">
        <v>92</v>
      </c>
      <c r="E25" s="74">
        <v>58</v>
      </c>
      <c r="F25" s="74">
        <v>61</v>
      </c>
      <c r="G25" s="74">
        <v>68</v>
      </c>
      <c r="H25" s="75">
        <f t="shared" si="1"/>
        <v>62.333333333333336</v>
      </c>
      <c r="I25" s="75">
        <f>C25*H25</f>
        <v>131208.49531870562</v>
      </c>
      <c r="J25" s="75"/>
      <c r="K25" s="81">
        <v>52120</v>
      </c>
    </row>
    <row r="26" spans="1:11" s="81" customFormat="1" ht="12.75" hidden="1" customHeight="1" outlineLevel="3" x14ac:dyDescent="0.25">
      <c r="A26" s="66" t="s">
        <v>256</v>
      </c>
      <c r="B26" s="69" t="s">
        <v>191</v>
      </c>
      <c r="C26" s="196">
        <f t="shared" si="0"/>
        <v>89.860164968168888</v>
      </c>
      <c r="D26" s="74" t="s">
        <v>92</v>
      </c>
      <c r="E26" s="74">
        <v>125</v>
      </c>
      <c r="F26" s="74">
        <v>110</v>
      </c>
      <c r="G26" s="74"/>
      <c r="H26" s="75">
        <f>(E26+F26+G26)/2</f>
        <v>117.5</v>
      </c>
      <c r="I26" s="75">
        <f>C26*H26</f>
        <v>10558.569383759845</v>
      </c>
      <c r="J26" s="75"/>
      <c r="K26" s="81">
        <v>2225</v>
      </c>
    </row>
    <row r="27" spans="1:11" s="81" customFormat="1" ht="12.75" hidden="1" customHeight="1" outlineLevel="3" x14ac:dyDescent="0.25">
      <c r="A27" s="66" t="s">
        <v>259</v>
      </c>
      <c r="B27" s="69" t="s">
        <v>191</v>
      </c>
      <c r="C27" s="196">
        <f t="shared" si="0"/>
        <v>82.792511543706169</v>
      </c>
      <c r="D27" s="74" t="s">
        <v>92</v>
      </c>
      <c r="E27" s="74">
        <v>235</v>
      </c>
      <c r="F27" s="74">
        <v>210</v>
      </c>
      <c r="G27" s="74"/>
      <c r="H27" s="75">
        <f>(E27+F27+G27)/2</f>
        <v>222.5</v>
      </c>
      <c r="I27" s="75">
        <f>C27*H27</f>
        <v>18421.333818474624</v>
      </c>
      <c r="J27" s="75"/>
      <c r="K27" s="81">
        <v>2050</v>
      </c>
    </row>
    <row r="28" spans="1:11" s="81" customFormat="1" ht="12.75" hidden="1" customHeight="1" outlineLevel="3" x14ac:dyDescent="0.25">
      <c r="A28" s="66" t="s">
        <v>298</v>
      </c>
      <c r="B28" s="69" t="s">
        <v>191</v>
      </c>
      <c r="C28" s="196">
        <f t="shared" si="0"/>
        <v>539.60524230997953</v>
      </c>
      <c r="D28" s="74" t="s">
        <v>92</v>
      </c>
      <c r="E28" s="78">
        <v>26</v>
      </c>
      <c r="F28" s="78">
        <v>28</v>
      </c>
      <c r="G28" s="86">
        <v>37.270000000000003</v>
      </c>
      <c r="H28" s="75">
        <f>(E28+F28+G28)/3</f>
        <v>30.423333333333336</v>
      </c>
      <c r="I28" s="75">
        <f t="shared" ref="I28:I36" si="4">C28*H28</f>
        <v>16416.590155210612</v>
      </c>
      <c r="J28" s="75"/>
      <c r="K28" s="81">
        <v>13361</v>
      </c>
    </row>
    <row r="29" spans="1:11" s="81" customFormat="1" ht="12.75" hidden="1" customHeight="1" outlineLevel="3" x14ac:dyDescent="0.25">
      <c r="A29" s="66" t="s">
        <v>299</v>
      </c>
      <c r="B29" s="69" t="s">
        <v>191</v>
      </c>
      <c r="C29" s="196">
        <f t="shared" si="0"/>
        <v>336.42030300442553</v>
      </c>
      <c r="D29" s="74" t="s">
        <v>92</v>
      </c>
      <c r="E29" s="74">
        <v>45.5</v>
      </c>
      <c r="F29" s="74">
        <v>43</v>
      </c>
      <c r="G29" s="86">
        <v>63.33</v>
      </c>
      <c r="H29" s="75">
        <f>(E29+F29+G29)/3</f>
        <v>50.609999999999992</v>
      </c>
      <c r="I29" s="75">
        <f t="shared" si="4"/>
        <v>17026.231535053972</v>
      </c>
      <c r="J29" s="75"/>
      <c r="K29" s="81">
        <v>8330</v>
      </c>
    </row>
    <row r="30" spans="1:11" s="81" customFormat="1" ht="12.75" hidden="1" customHeight="1" outlineLevel="3" x14ac:dyDescent="0.25">
      <c r="A30" s="66" t="s">
        <v>198</v>
      </c>
      <c r="B30" s="69" t="s">
        <v>7</v>
      </c>
      <c r="C30" s="196">
        <f t="shared" si="0"/>
        <v>5441.2854050163569</v>
      </c>
      <c r="D30" s="74" t="s">
        <v>92</v>
      </c>
      <c r="E30" s="74">
        <v>5.5</v>
      </c>
      <c r="F30" s="74">
        <v>7.6</v>
      </c>
      <c r="G30" s="74">
        <v>5.8</v>
      </c>
      <c r="H30" s="75">
        <f t="shared" si="1"/>
        <v>6.3</v>
      </c>
      <c r="I30" s="75">
        <f t="shared" si="4"/>
        <v>34280.098051603047</v>
      </c>
      <c r="J30" s="75"/>
      <c r="K30" s="81">
        <v>134730</v>
      </c>
    </row>
    <row r="31" spans="1:11" s="81" customFormat="1" ht="12.75" hidden="1" customHeight="1" outlineLevel="3" x14ac:dyDescent="0.25">
      <c r="A31" s="66" t="s">
        <v>199</v>
      </c>
      <c r="B31" s="69" t="s">
        <v>191</v>
      </c>
      <c r="C31" s="196">
        <f t="shared" si="0"/>
        <v>1243.2608172494881</v>
      </c>
      <c r="D31" s="74" t="s">
        <v>92</v>
      </c>
      <c r="E31" s="78">
        <v>71</v>
      </c>
      <c r="F31" s="78">
        <v>72.89</v>
      </c>
      <c r="G31" s="78">
        <v>70.78</v>
      </c>
      <c r="H31" s="75">
        <f t="shared" si="1"/>
        <v>71.556666666666658</v>
      </c>
      <c r="I31" s="75">
        <f t="shared" si="4"/>
        <v>88963.599879649191</v>
      </c>
      <c r="J31" s="75"/>
      <c r="K31" s="81">
        <v>30784</v>
      </c>
    </row>
    <row r="32" spans="1:11" s="81" customFormat="1" ht="12.75" hidden="1" customHeight="1" outlineLevel="3" x14ac:dyDescent="0.25">
      <c r="A32" s="66" t="s">
        <v>200</v>
      </c>
      <c r="B32" s="69" t="s">
        <v>191</v>
      </c>
      <c r="C32" s="196">
        <f t="shared" si="0"/>
        <v>677.3235176095103</v>
      </c>
      <c r="D32" s="74" t="s">
        <v>92</v>
      </c>
      <c r="E32" s="74">
        <v>53</v>
      </c>
      <c r="F32" s="74">
        <v>53.92</v>
      </c>
      <c r="G32" s="74">
        <v>52.43</v>
      </c>
      <c r="H32" s="75">
        <f t="shared" si="1"/>
        <v>53.116666666666667</v>
      </c>
      <c r="I32" s="75">
        <f t="shared" si="4"/>
        <v>35977.167510358486</v>
      </c>
      <c r="J32" s="75"/>
      <c r="K32" s="81">
        <v>16771</v>
      </c>
    </row>
    <row r="33" spans="1:11" s="81" customFormat="1" ht="12.75" hidden="1" customHeight="1" outlineLevel="3" x14ac:dyDescent="0.25">
      <c r="A33" s="66" t="s">
        <v>300</v>
      </c>
      <c r="B33" s="69" t="s">
        <v>191</v>
      </c>
      <c r="C33" s="196">
        <f t="shared" si="0"/>
        <v>177.17597470353121</v>
      </c>
      <c r="D33" s="74" t="s">
        <v>92</v>
      </c>
      <c r="E33" s="74">
        <v>70</v>
      </c>
      <c r="F33" s="74">
        <v>119</v>
      </c>
      <c r="G33" s="74">
        <v>41.53</v>
      </c>
      <c r="H33" s="75">
        <f>(E33+F33+G33)/3</f>
        <v>76.843333333333334</v>
      </c>
      <c r="I33" s="75">
        <f>C33*H33</f>
        <v>13614.792482801684</v>
      </c>
      <c r="J33" s="75"/>
      <c r="K33" s="81">
        <v>4387</v>
      </c>
    </row>
    <row r="34" spans="1:11" s="81" customFormat="1" ht="12.75" hidden="1" customHeight="1" outlineLevel="3" x14ac:dyDescent="0.25">
      <c r="A34" s="66" t="s">
        <v>201</v>
      </c>
      <c r="B34" s="69" t="s">
        <v>191</v>
      </c>
      <c r="C34" s="196">
        <f t="shared" si="0"/>
        <v>4.6444579646469313</v>
      </c>
      <c r="D34" s="74" t="s">
        <v>92</v>
      </c>
      <c r="E34" s="74">
        <v>778.75</v>
      </c>
      <c r="F34" s="74">
        <v>450</v>
      </c>
      <c r="G34" s="74">
        <v>875</v>
      </c>
      <c r="H34" s="75">
        <f t="shared" si="1"/>
        <v>701.25</v>
      </c>
      <c r="I34" s="75">
        <f t="shared" si="4"/>
        <v>3256.9261477086607</v>
      </c>
      <c r="J34" s="75"/>
      <c r="K34" s="81">
        <v>115</v>
      </c>
    </row>
    <row r="35" spans="1:11" s="81" customFormat="1" ht="12.75" hidden="1" customHeight="1" outlineLevel="3" x14ac:dyDescent="0.25">
      <c r="A35" s="66" t="s">
        <v>250</v>
      </c>
      <c r="B35" s="69" t="s">
        <v>191</v>
      </c>
      <c r="C35" s="196">
        <f t="shared" si="0"/>
        <v>8.0773181993859673</v>
      </c>
      <c r="D35" s="74" t="s">
        <v>92</v>
      </c>
      <c r="E35" s="74">
        <v>395</v>
      </c>
      <c r="F35" s="74">
        <v>379.5</v>
      </c>
      <c r="G35" s="74">
        <v>590</v>
      </c>
      <c r="H35" s="75">
        <f t="shared" si="1"/>
        <v>454.83333333333331</v>
      </c>
      <c r="I35" s="75">
        <f t="shared" si="4"/>
        <v>3673.8335610207173</v>
      </c>
      <c r="J35" s="75"/>
      <c r="K35" s="81">
        <v>200</v>
      </c>
    </row>
    <row r="36" spans="1:11" s="81" customFormat="1" ht="12.75" hidden="1" customHeight="1" outlineLevel="3" x14ac:dyDescent="0.25">
      <c r="A36" s="66" t="s">
        <v>202</v>
      </c>
      <c r="B36" s="69" t="s">
        <v>191</v>
      </c>
      <c r="C36" s="196">
        <f t="shared" si="0"/>
        <v>33.722803482436412</v>
      </c>
      <c r="D36" s="74" t="s">
        <v>92</v>
      </c>
      <c r="E36" s="74">
        <v>53</v>
      </c>
      <c r="F36" s="74">
        <v>43.75</v>
      </c>
      <c r="G36" s="74">
        <v>45.75</v>
      </c>
      <c r="H36" s="75">
        <f t="shared" si="1"/>
        <v>47.5</v>
      </c>
      <c r="I36" s="75">
        <f t="shared" si="4"/>
        <v>1601.8331654157296</v>
      </c>
      <c r="J36" s="75"/>
      <c r="K36" s="81">
        <v>835</v>
      </c>
    </row>
    <row r="37" spans="1:11" s="81" customFormat="1" ht="12.75" hidden="1" customHeight="1" outlineLevel="3" x14ac:dyDescent="0.25">
      <c r="A37" s="66" t="s">
        <v>203</v>
      </c>
      <c r="B37" s="69" t="s">
        <v>191</v>
      </c>
      <c r="C37" s="196">
        <f t="shared" si="0"/>
        <v>1665.3410797584017</v>
      </c>
      <c r="D37" s="74" t="s">
        <v>92</v>
      </c>
      <c r="E37" s="74">
        <v>80</v>
      </c>
      <c r="F37" s="74">
        <v>70</v>
      </c>
      <c r="G37" s="74">
        <v>95</v>
      </c>
      <c r="H37" s="75">
        <f t="shared" si="1"/>
        <v>81.666666666666671</v>
      </c>
      <c r="I37" s="75">
        <f>C37*H37</f>
        <v>136002.85484693616</v>
      </c>
      <c r="J37" s="75"/>
      <c r="K37" s="81">
        <v>41235</v>
      </c>
    </row>
    <row r="38" spans="1:11" s="81" customFormat="1" ht="12.75" hidden="1" customHeight="1" outlineLevel="3" x14ac:dyDescent="0.25">
      <c r="A38" s="66" t="s">
        <v>204</v>
      </c>
      <c r="B38" s="69" t="s">
        <v>191</v>
      </c>
      <c r="C38" s="196">
        <f t="shared" si="0"/>
        <v>290.01610994895316</v>
      </c>
      <c r="D38" s="74" t="s">
        <v>92</v>
      </c>
      <c r="E38" s="74">
        <v>150</v>
      </c>
      <c r="F38" s="74">
        <v>120</v>
      </c>
      <c r="G38" s="74">
        <v>160</v>
      </c>
      <c r="H38" s="75">
        <f t="shared" si="1"/>
        <v>143.33333333333334</v>
      </c>
      <c r="I38" s="75">
        <f>C38*H38</f>
        <v>41568.975759349953</v>
      </c>
      <c r="J38" s="75"/>
      <c r="K38" s="81">
        <v>7181</v>
      </c>
    </row>
    <row r="39" spans="1:11" s="81" customFormat="1" ht="12.75" hidden="1" customHeight="1" outlineLevel="3" x14ac:dyDescent="0.25">
      <c r="A39" s="66" t="s">
        <v>205</v>
      </c>
      <c r="B39" s="69" t="s">
        <v>191</v>
      </c>
      <c r="C39" s="196">
        <f t="shared" si="0"/>
        <v>199.1058936148641</v>
      </c>
      <c r="D39" s="74" t="s">
        <v>92</v>
      </c>
      <c r="E39" s="74">
        <v>320</v>
      </c>
      <c r="F39" s="74">
        <v>315</v>
      </c>
      <c r="G39" s="74"/>
      <c r="H39" s="75">
        <f>(E39+F39+G39)/2</f>
        <v>317.5</v>
      </c>
      <c r="I39" s="75">
        <f t="shared" ref="I39" si="5">C39*H39</f>
        <v>63216.121222719354</v>
      </c>
      <c r="J39" s="75"/>
      <c r="K39" s="81">
        <v>4930</v>
      </c>
    </row>
    <row r="40" spans="1:11" s="81" customFormat="1" ht="12.75" hidden="1" customHeight="1" outlineLevel="3" x14ac:dyDescent="0.25">
      <c r="A40" s="66" t="s">
        <v>206</v>
      </c>
      <c r="B40" s="69" t="s">
        <v>191</v>
      </c>
      <c r="C40" s="196">
        <f t="shared" si="0"/>
        <v>32.228499615550007</v>
      </c>
      <c r="D40" s="74" t="s">
        <v>92</v>
      </c>
      <c r="E40" s="74">
        <v>160</v>
      </c>
      <c r="F40" s="74">
        <v>190</v>
      </c>
      <c r="G40" s="74">
        <v>235</v>
      </c>
      <c r="H40" s="75">
        <f t="shared" si="1"/>
        <v>195</v>
      </c>
      <c r="I40" s="75">
        <f>C40*H40</f>
        <v>6284.5574250322516</v>
      </c>
      <c r="J40" s="75"/>
      <c r="K40" s="81">
        <v>798</v>
      </c>
    </row>
    <row r="41" spans="1:11" s="81" customFormat="1" ht="12.75" hidden="1" customHeight="1" outlineLevel="3" x14ac:dyDescent="0.25">
      <c r="A41" s="66" t="s">
        <v>207</v>
      </c>
      <c r="B41" s="69" t="s">
        <v>191</v>
      </c>
      <c r="C41" s="196">
        <f t="shared" si="0"/>
        <v>218.20875115641192</v>
      </c>
      <c r="D41" s="74" t="s">
        <v>92</v>
      </c>
      <c r="E41" s="74">
        <v>20</v>
      </c>
      <c r="F41" s="74">
        <v>26</v>
      </c>
      <c r="G41" s="74">
        <v>39</v>
      </c>
      <c r="H41" s="75">
        <f t="shared" si="1"/>
        <v>28.333333333333332</v>
      </c>
      <c r="I41" s="75">
        <f>C41*H41</f>
        <v>6182.5812827650043</v>
      </c>
      <c r="J41" s="75"/>
      <c r="K41" s="81">
        <v>5403</v>
      </c>
    </row>
    <row r="42" spans="1:11" s="81" customFormat="1" ht="12.75" hidden="1" customHeight="1" outlineLevel="3" x14ac:dyDescent="0.25">
      <c r="A42" s="66" t="s">
        <v>208</v>
      </c>
      <c r="B42" s="69" t="s">
        <v>224</v>
      </c>
      <c r="C42" s="196">
        <f t="shared" si="0"/>
        <v>1599.3090034784216</v>
      </c>
      <c r="D42" s="74" t="s">
        <v>92</v>
      </c>
      <c r="E42" s="74">
        <v>53</v>
      </c>
      <c r="F42" s="74">
        <v>40</v>
      </c>
      <c r="G42" s="74">
        <v>37.15</v>
      </c>
      <c r="H42" s="75">
        <f t="shared" si="1"/>
        <v>43.383333333333333</v>
      </c>
      <c r="I42" s="75">
        <f t="shared" ref="I42:I60" si="6">C42*H42</f>
        <v>69383.355600905517</v>
      </c>
      <c r="J42" s="75"/>
      <c r="K42" s="81">
        <v>39600</v>
      </c>
    </row>
    <row r="43" spans="1:11" s="81" customFormat="1" ht="12.75" hidden="1" customHeight="1" outlineLevel="3" x14ac:dyDescent="0.25">
      <c r="A43" s="66" t="s">
        <v>209</v>
      </c>
      <c r="B43" s="69" t="s">
        <v>191</v>
      </c>
      <c r="C43" s="196">
        <f t="shared" si="0"/>
        <v>201.32715611969525</v>
      </c>
      <c r="D43" s="74" t="s">
        <v>92</v>
      </c>
      <c r="E43" s="74">
        <v>25</v>
      </c>
      <c r="F43" s="74">
        <v>22.6</v>
      </c>
      <c r="G43" s="74">
        <v>32.229999999999997</v>
      </c>
      <c r="H43" s="75">
        <f t="shared" si="1"/>
        <v>26.61</v>
      </c>
      <c r="I43" s="75">
        <f t="shared" si="6"/>
        <v>5357.3156243450903</v>
      </c>
      <c r="J43" s="75"/>
      <c r="K43" s="81">
        <v>4985</v>
      </c>
    </row>
    <row r="44" spans="1:11" s="81" customFormat="1" ht="12.75" hidden="1" customHeight="1" outlineLevel="3" x14ac:dyDescent="0.25">
      <c r="A44" s="66" t="s">
        <v>255</v>
      </c>
      <c r="B44" s="69" t="s">
        <v>191</v>
      </c>
      <c r="C44" s="196">
        <f t="shared" si="0"/>
        <v>799.65450173921079</v>
      </c>
      <c r="D44" s="74" t="s">
        <v>92</v>
      </c>
      <c r="E44" s="74">
        <v>510</v>
      </c>
      <c r="F44" s="74">
        <v>225</v>
      </c>
      <c r="G44" s="74"/>
      <c r="H44" s="75">
        <f>(E44+F44+G44)/2</f>
        <v>367.5</v>
      </c>
      <c r="I44" s="75">
        <f t="shared" si="6"/>
        <v>293873.02938915999</v>
      </c>
      <c r="J44" s="75"/>
      <c r="K44" s="81">
        <v>19800</v>
      </c>
    </row>
    <row r="45" spans="1:11" s="81" customFormat="1" ht="12.75" hidden="1" customHeight="1" outlineLevel="3" x14ac:dyDescent="0.25">
      <c r="A45" s="66" t="s">
        <v>287</v>
      </c>
      <c r="B45" s="69" t="s">
        <v>191</v>
      </c>
      <c r="C45" s="196">
        <f t="shared" si="0"/>
        <v>314.00574500112947</v>
      </c>
      <c r="D45" s="74" t="s">
        <v>92</v>
      </c>
      <c r="E45" s="74">
        <v>158</v>
      </c>
      <c r="F45" s="74">
        <v>145</v>
      </c>
      <c r="G45" s="74">
        <v>152.5</v>
      </c>
      <c r="H45" s="75">
        <f t="shared" si="1"/>
        <v>151.83333333333334</v>
      </c>
      <c r="I45" s="75">
        <f t="shared" si="6"/>
        <v>47676.538949338159</v>
      </c>
      <c r="J45" s="75"/>
      <c r="K45" s="81">
        <v>7775</v>
      </c>
    </row>
    <row r="46" spans="1:11" s="81" customFormat="1" ht="12.75" hidden="1" customHeight="1" outlineLevel="3" x14ac:dyDescent="0.25">
      <c r="A46" s="66" t="s">
        <v>210</v>
      </c>
      <c r="B46" s="69" t="s">
        <v>191</v>
      </c>
      <c r="C46" s="196">
        <f t="shared" si="0"/>
        <v>4.9675506926223703</v>
      </c>
      <c r="D46" s="74" t="s">
        <v>92</v>
      </c>
      <c r="E46" s="74">
        <v>38</v>
      </c>
      <c r="F46" s="74">
        <v>28.25</v>
      </c>
      <c r="G46" s="74">
        <v>47.5</v>
      </c>
      <c r="H46" s="75">
        <f t="shared" si="1"/>
        <v>37.916666666666664</v>
      </c>
      <c r="I46" s="75">
        <f t="shared" si="6"/>
        <v>188.35296376193153</v>
      </c>
      <c r="J46" s="75"/>
      <c r="K46" s="81">
        <v>123</v>
      </c>
    </row>
    <row r="47" spans="1:11" s="81" customFormat="1" ht="12.75" hidden="1" customHeight="1" outlineLevel="3" x14ac:dyDescent="0.25">
      <c r="A47" s="66" t="s">
        <v>211</v>
      </c>
      <c r="B47" s="69" t="s">
        <v>191</v>
      </c>
      <c r="C47" s="196">
        <f t="shared" si="0"/>
        <v>66.880194690915815</v>
      </c>
      <c r="D47" s="74" t="s">
        <v>92</v>
      </c>
      <c r="E47" s="74">
        <v>120</v>
      </c>
      <c r="F47" s="74">
        <v>120</v>
      </c>
      <c r="G47" s="74">
        <v>84.5</v>
      </c>
      <c r="H47" s="75">
        <f t="shared" si="1"/>
        <v>108.16666666666667</v>
      </c>
      <c r="I47" s="75">
        <f t="shared" si="6"/>
        <v>7234.2077257340607</v>
      </c>
      <c r="J47" s="75"/>
      <c r="K47" s="81">
        <v>1656</v>
      </c>
    </row>
    <row r="48" spans="1:11" s="81" customFormat="1" ht="12.75" hidden="1" customHeight="1" outlineLevel="3" x14ac:dyDescent="0.25">
      <c r="A48" s="66" t="s">
        <v>212</v>
      </c>
      <c r="B48" s="69" t="s">
        <v>191</v>
      </c>
      <c r="C48" s="196">
        <f t="shared" si="0"/>
        <v>84.529134956574154</v>
      </c>
      <c r="D48" s="74" t="s">
        <v>92</v>
      </c>
      <c r="E48" s="74">
        <v>72</v>
      </c>
      <c r="F48" s="74">
        <v>90</v>
      </c>
      <c r="G48" s="74">
        <v>92.67</v>
      </c>
      <c r="H48" s="75">
        <f>(E48+F48+G48)/3</f>
        <v>84.89</v>
      </c>
      <c r="I48" s="75">
        <f t="shared" si="6"/>
        <v>7175.6782664635803</v>
      </c>
      <c r="J48" s="75"/>
      <c r="K48" s="81">
        <v>2093</v>
      </c>
    </row>
    <row r="49" spans="1:11" s="81" customFormat="1" ht="12.75" hidden="1" customHeight="1" outlineLevel="3" x14ac:dyDescent="0.25">
      <c r="A49" s="66" t="s">
        <v>292</v>
      </c>
      <c r="B49" s="69" t="s">
        <v>191</v>
      </c>
      <c r="C49" s="196">
        <f t="shared" si="0"/>
        <v>20.314455271455707</v>
      </c>
      <c r="D49" s="74" t="s">
        <v>92</v>
      </c>
      <c r="E49" s="74">
        <v>240</v>
      </c>
      <c r="F49" s="74">
        <v>180</v>
      </c>
      <c r="G49" s="74">
        <v>220</v>
      </c>
      <c r="H49" s="75">
        <f t="shared" si="1"/>
        <v>213.33333333333334</v>
      </c>
      <c r="I49" s="75">
        <f t="shared" si="6"/>
        <v>4333.7504579105507</v>
      </c>
      <c r="J49" s="75"/>
      <c r="K49" s="81">
        <v>503</v>
      </c>
    </row>
    <row r="50" spans="1:11" s="81" customFormat="1" ht="12.75" hidden="1" customHeight="1" outlineLevel="3" x14ac:dyDescent="0.25">
      <c r="A50" s="66" t="s">
        <v>293</v>
      </c>
      <c r="B50" s="69" t="s">
        <v>191</v>
      </c>
      <c r="C50" s="196">
        <f t="shared" si="0"/>
        <v>103.24428122455144</v>
      </c>
      <c r="D50" s="74" t="s">
        <v>92</v>
      </c>
      <c r="E50" s="74">
        <v>180</v>
      </c>
      <c r="F50" s="74">
        <v>171.05</v>
      </c>
      <c r="G50" s="74">
        <v>108.11</v>
      </c>
      <c r="H50" s="75">
        <f t="shared" si="1"/>
        <v>153.05333333333334</v>
      </c>
      <c r="I50" s="75">
        <f t="shared" si="6"/>
        <v>15801.881389021681</v>
      </c>
      <c r="J50" s="75"/>
      <c r="K50" s="81">
        <v>2556.4</v>
      </c>
    </row>
    <row r="51" spans="1:11" s="81" customFormat="1" ht="12.75" hidden="1" customHeight="1" outlineLevel="3" x14ac:dyDescent="0.25">
      <c r="A51" s="66" t="s">
        <v>213</v>
      </c>
      <c r="B51" s="69" t="s">
        <v>191</v>
      </c>
      <c r="C51" s="196">
        <f t="shared" si="0"/>
        <v>10.056261158235529</v>
      </c>
      <c r="D51" s="74" t="s">
        <v>92</v>
      </c>
      <c r="E51" s="74">
        <v>344.44</v>
      </c>
      <c r="F51" s="74">
        <v>293.89</v>
      </c>
      <c r="G51" s="74"/>
      <c r="H51" s="75">
        <f>(E51+F51+G51)/2</f>
        <v>319.16499999999996</v>
      </c>
      <c r="I51" s="75">
        <f t="shared" si="6"/>
        <v>3209.6065925682424</v>
      </c>
      <c r="J51" s="75"/>
      <c r="K51" s="81">
        <v>249</v>
      </c>
    </row>
    <row r="52" spans="1:11" s="81" customFormat="1" ht="12.75" hidden="1" customHeight="1" outlineLevel="3" x14ac:dyDescent="0.25">
      <c r="A52" s="66" t="s">
        <v>214</v>
      </c>
      <c r="B52" s="69" t="s">
        <v>191</v>
      </c>
      <c r="C52" s="196">
        <f t="shared" si="0"/>
        <v>60.983752405364058</v>
      </c>
      <c r="D52" s="74" t="s">
        <v>92</v>
      </c>
      <c r="E52" s="74">
        <v>120</v>
      </c>
      <c r="F52" s="74">
        <v>110</v>
      </c>
      <c r="G52" s="74">
        <v>160</v>
      </c>
      <c r="H52" s="75">
        <f t="shared" si="1"/>
        <v>130</v>
      </c>
      <c r="I52" s="75">
        <f t="shared" si="6"/>
        <v>7927.8878126973277</v>
      </c>
      <c r="J52" s="75"/>
      <c r="K52" s="81">
        <v>1510</v>
      </c>
    </row>
    <row r="53" spans="1:11" s="81" customFormat="1" ht="12.75" hidden="1" customHeight="1" outlineLevel="3" x14ac:dyDescent="0.25">
      <c r="A53" s="66" t="s">
        <v>215</v>
      </c>
      <c r="B53" s="69" t="s">
        <v>224</v>
      </c>
      <c r="C53" s="196">
        <f t="shared" si="0"/>
        <v>969.27818392631605</v>
      </c>
      <c r="D53" s="74" t="s">
        <v>92</v>
      </c>
      <c r="E53" s="74">
        <v>64</v>
      </c>
      <c r="F53" s="74">
        <v>62</v>
      </c>
      <c r="G53" s="74">
        <v>55</v>
      </c>
      <c r="H53" s="75">
        <f t="shared" si="1"/>
        <v>60.333333333333336</v>
      </c>
      <c r="I53" s="75">
        <f t="shared" si="6"/>
        <v>58479.783763554406</v>
      </c>
      <c r="J53" s="75"/>
      <c r="K53" s="81">
        <v>24000</v>
      </c>
    </row>
    <row r="54" spans="1:11" s="81" customFormat="1" ht="12.75" hidden="1" customHeight="1" outlineLevel="3" x14ac:dyDescent="0.25">
      <c r="A54" s="66" t="s">
        <v>216</v>
      </c>
      <c r="B54" s="69" t="s">
        <v>191</v>
      </c>
      <c r="C54" s="196">
        <f t="shared" si="0"/>
        <v>181.73965948618428</v>
      </c>
      <c r="D54" s="74" t="s">
        <v>92</v>
      </c>
      <c r="E54" s="74">
        <v>13</v>
      </c>
      <c r="F54" s="74">
        <v>20</v>
      </c>
      <c r="G54" s="74">
        <v>10.8</v>
      </c>
      <c r="H54" s="75">
        <f t="shared" si="1"/>
        <v>14.6</v>
      </c>
      <c r="I54" s="75">
        <f t="shared" si="6"/>
        <v>2653.3990284982906</v>
      </c>
      <c r="J54" s="75"/>
      <c r="K54" s="81">
        <v>4500</v>
      </c>
    </row>
    <row r="55" spans="1:11" s="81" customFormat="1" ht="12.75" hidden="1" customHeight="1" outlineLevel="3" x14ac:dyDescent="0.25">
      <c r="A55" s="66" t="s">
        <v>217</v>
      </c>
      <c r="B55" s="69" t="s">
        <v>191</v>
      </c>
      <c r="C55" s="196">
        <f t="shared" si="0"/>
        <v>414.36642362850012</v>
      </c>
      <c r="D55" s="74" t="s">
        <v>92</v>
      </c>
      <c r="E55" s="74">
        <v>250</v>
      </c>
      <c r="F55" s="74">
        <v>229</v>
      </c>
      <c r="G55" s="74">
        <v>237</v>
      </c>
      <c r="H55" s="75">
        <f>(E55+F55+G55)/3</f>
        <v>238.66666666666666</v>
      </c>
      <c r="I55" s="75">
        <f t="shared" si="6"/>
        <v>98895.453106002024</v>
      </c>
      <c r="J55" s="75"/>
      <c r="K55" s="81">
        <v>10260</v>
      </c>
    </row>
    <row r="56" spans="1:11" s="81" customFormat="1" ht="12.75" hidden="1" customHeight="1" outlineLevel="3" x14ac:dyDescent="0.25">
      <c r="A56" s="66" t="s">
        <v>218</v>
      </c>
      <c r="B56" s="69" t="s">
        <v>191</v>
      </c>
      <c r="C56" s="196">
        <f t="shared" si="0"/>
        <v>14.539172758894741</v>
      </c>
      <c r="D56" s="74" t="s">
        <v>92</v>
      </c>
      <c r="E56" s="74">
        <v>381</v>
      </c>
      <c r="F56" s="74">
        <v>1000</v>
      </c>
      <c r="G56" s="74">
        <v>1200</v>
      </c>
      <c r="H56" s="75">
        <f t="shared" si="1"/>
        <v>860.33333333333337</v>
      </c>
      <c r="I56" s="75">
        <f t="shared" si="6"/>
        <v>12508.534963569109</v>
      </c>
      <c r="J56" s="75"/>
      <c r="K56" s="81">
        <v>360</v>
      </c>
    </row>
    <row r="57" spans="1:11" s="81" customFormat="1" ht="12.75" hidden="1" customHeight="1" outlineLevel="3" x14ac:dyDescent="0.25">
      <c r="A57" s="66" t="s">
        <v>219</v>
      </c>
      <c r="B57" s="69" t="s">
        <v>191</v>
      </c>
      <c r="C57" s="196">
        <f t="shared" si="0"/>
        <v>11.308245479140355</v>
      </c>
      <c r="D57" s="74" t="s">
        <v>92</v>
      </c>
      <c r="E57" s="74">
        <v>1000</v>
      </c>
      <c r="F57" s="74">
        <v>1309</v>
      </c>
      <c r="G57" s="74">
        <v>2120</v>
      </c>
      <c r="H57" s="75">
        <f>(E57+F57+G57)/3</f>
        <v>1476.3333333333333</v>
      </c>
      <c r="I57" s="75">
        <f t="shared" si="6"/>
        <v>16694.739742370875</v>
      </c>
      <c r="J57" s="75"/>
      <c r="K57" s="81">
        <v>280</v>
      </c>
    </row>
    <row r="58" spans="1:11" s="81" customFormat="1" ht="12.75" hidden="1" customHeight="1" outlineLevel="3" x14ac:dyDescent="0.25">
      <c r="A58" s="66" t="s">
        <v>220</v>
      </c>
      <c r="B58" s="69" t="s">
        <v>191</v>
      </c>
      <c r="C58" s="196">
        <f t="shared" si="0"/>
        <v>4.0386590996929836</v>
      </c>
      <c r="D58" s="74" t="s">
        <v>92</v>
      </c>
      <c r="E58" s="74">
        <v>1000</v>
      </c>
      <c r="F58" s="74">
        <v>302</v>
      </c>
      <c r="G58" s="74">
        <v>610</v>
      </c>
      <c r="H58" s="75">
        <f>(E58+F58+G58)/3</f>
        <v>637.33333333333337</v>
      </c>
      <c r="I58" s="75">
        <f t="shared" si="6"/>
        <v>2573.9720662043283</v>
      </c>
      <c r="J58" s="75"/>
      <c r="K58" s="81">
        <v>100</v>
      </c>
    </row>
    <row r="59" spans="1:11" s="81" customFormat="1" ht="12.75" hidden="1" customHeight="1" outlineLevel="3" x14ac:dyDescent="0.25">
      <c r="A59" s="66" t="s">
        <v>221</v>
      </c>
      <c r="B59" s="69" t="s">
        <v>191</v>
      </c>
      <c r="C59" s="196">
        <f t="shared" si="0"/>
        <v>726.95863794473712</v>
      </c>
      <c r="D59" s="74" t="s">
        <v>92</v>
      </c>
      <c r="E59" s="74">
        <v>100</v>
      </c>
      <c r="F59" s="74">
        <v>85</v>
      </c>
      <c r="G59" s="74">
        <v>110</v>
      </c>
      <c r="H59" s="75">
        <f t="shared" si="1"/>
        <v>98.333333333333329</v>
      </c>
      <c r="I59" s="75">
        <f>C59*H59</f>
        <v>71484.266064565818</v>
      </c>
      <c r="J59" s="75"/>
      <c r="K59" s="81">
        <v>18000</v>
      </c>
    </row>
    <row r="60" spans="1:11" s="81" customFormat="1" ht="12.75" hidden="1" customHeight="1" outlineLevel="3" x14ac:dyDescent="0.25">
      <c r="A60" s="66" t="s">
        <v>222</v>
      </c>
      <c r="B60" s="69" t="s">
        <v>191</v>
      </c>
      <c r="C60" s="196">
        <f t="shared" si="0"/>
        <v>726.95863794473712</v>
      </c>
      <c r="D60" s="74" t="s">
        <v>92</v>
      </c>
      <c r="E60" s="74">
        <v>150</v>
      </c>
      <c r="F60" s="74">
        <v>110</v>
      </c>
      <c r="G60" s="74">
        <v>160</v>
      </c>
      <c r="H60" s="75">
        <f t="shared" si="1"/>
        <v>140</v>
      </c>
      <c r="I60" s="75">
        <f t="shared" si="6"/>
        <v>101774.20931226319</v>
      </c>
      <c r="J60" s="75"/>
      <c r="K60" s="81">
        <v>18000</v>
      </c>
    </row>
    <row r="61" spans="1:11" s="81" customFormat="1" ht="12.75" hidden="1" customHeight="1" outlineLevel="3" x14ac:dyDescent="0.25">
      <c r="A61" s="66" t="s">
        <v>288</v>
      </c>
      <c r="B61" s="69" t="s">
        <v>191</v>
      </c>
      <c r="C61" s="196">
        <f t="shared" si="0"/>
        <v>14.539172758894741</v>
      </c>
      <c r="D61" s="74" t="s">
        <v>92</v>
      </c>
      <c r="E61" s="74">
        <v>840</v>
      </c>
      <c r="F61" s="74">
        <v>1023.33</v>
      </c>
      <c r="G61" s="74">
        <v>1000</v>
      </c>
      <c r="H61" s="75">
        <f>(E61+F61+G61)/3</f>
        <v>954.44333333333327</v>
      </c>
      <c r="I61" s="75">
        <f t="shared" ref="I61:I67" si="7">C61*H61</f>
        <v>13876.816511908692</v>
      </c>
      <c r="J61" s="75"/>
      <c r="K61" s="81">
        <v>360</v>
      </c>
    </row>
    <row r="62" spans="1:11" s="81" customFormat="1" ht="12.75" hidden="1" customHeight="1" outlineLevel="3" x14ac:dyDescent="0.25">
      <c r="A62" s="66" t="s">
        <v>289</v>
      </c>
      <c r="B62" s="69" t="s">
        <v>191</v>
      </c>
      <c r="C62" s="196">
        <f t="shared" si="0"/>
        <v>14.539172758894741</v>
      </c>
      <c r="D62" s="74" t="s">
        <v>92</v>
      </c>
      <c r="E62" s="74">
        <v>800</v>
      </c>
      <c r="F62" s="74">
        <v>1023.33</v>
      </c>
      <c r="G62" s="74">
        <v>1000</v>
      </c>
      <c r="H62" s="75">
        <f>(E62+F62+G62)/3</f>
        <v>941.11</v>
      </c>
      <c r="I62" s="75">
        <f t="shared" si="7"/>
        <v>13682.96087512343</v>
      </c>
      <c r="J62" s="75"/>
      <c r="K62" s="81">
        <v>360</v>
      </c>
    </row>
    <row r="63" spans="1:11" s="81" customFormat="1" ht="12.75" hidden="1" customHeight="1" outlineLevel="3" x14ac:dyDescent="0.25">
      <c r="A63" s="66" t="s">
        <v>223</v>
      </c>
      <c r="B63" s="69" t="s">
        <v>191</v>
      </c>
      <c r="C63" s="196">
        <f t="shared" si="0"/>
        <v>291.13441465365815</v>
      </c>
      <c r="D63" s="74" t="s">
        <v>92</v>
      </c>
      <c r="E63" s="74">
        <v>460</v>
      </c>
      <c r="F63" s="74">
        <v>420</v>
      </c>
      <c r="G63" s="74">
        <v>390</v>
      </c>
      <c r="H63" s="75">
        <f t="shared" si="1"/>
        <v>423.33333333333331</v>
      </c>
      <c r="I63" s="75">
        <f t="shared" si="7"/>
        <v>123246.90220338195</v>
      </c>
      <c r="J63" s="75"/>
      <c r="K63" s="81">
        <v>7208.69</v>
      </c>
    </row>
    <row r="64" spans="1:11" s="81" customFormat="1" ht="12.75" hidden="1" customHeight="1" outlineLevel="3" x14ac:dyDescent="0.25">
      <c r="A64" s="66" t="s">
        <v>291</v>
      </c>
      <c r="B64" s="69" t="s">
        <v>191</v>
      </c>
      <c r="C64" s="196">
        <f t="shared" si="0"/>
        <v>46.040713736500017</v>
      </c>
      <c r="D64" s="74" t="s">
        <v>92</v>
      </c>
      <c r="E64" s="74">
        <v>131.6</v>
      </c>
      <c r="F64" s="74">
        <v>233.77</v>
      </c>
      <c r="G64" s="74">
        <v>155</v>
      </c>
      <c r="H64" s="75">
        <f t="shared" si="1"/>
        <v>173.45666666666668</v>
      </c>
      <c r="I64" s="75">
        <f t="shared" si="7"/>
        <v>7986.0687356875051</v>
      </c>
      <c r="J64" s="75"/>
      <c r="K64" s="81">
        <v>1140</v>
      </c>
    </row>
    <row r="65" spans="1:11" s="81" customFormat="1" ht="12.75" hidden="1" customHeight="1" outlineLevel="3" x14ac:dyDescent="0.25">
      <c r="A65" s="66" t="s">
        <v>290</v>
      </c>
      <c r="B65" s="69" t="s">
        <v>224</v>
      </c>
      <c r="C65" s="196">
        <f t="shared" si="0"/>
        <v>208.11412273672931</v>
      </c>
      <c r="D65" s="74" t="s">
        <v>92</v>
      </c>
      <c r="E65" s="74">
        <v>125</v>
      </c>
      <c r="F65" s="74">
        <v>85</v>
      </c>
      <c r="G65" s="74">
        <v>95</v>
      </c>
      <c r="H65" s="75">
        <f t="shared" si="1"/>
        <v>101.66666666666667</v>
      </c>
      <c r="I65" s="75">
        <f t="shared" si="7"/>
        <v>21158.269144900816</v>
      </c>
      <c r="J65" s="75"/>
      <c r="K65" s="81">
        <v>5153.05</v>
      </c>
    </row>
    <row r="66" spans="1:11" s="81" customFormat="1" ht="12.75" hidden="1" customHeight="1" outlineLevel="3" x14ac:dyDescent="0.25">
      <c r="A66" s="66" t="s">
        <v>257</v>
      </c>
      <c r="B66" s="69" t="s">
        <v>224</v>
      </c>
      <c r="C66" s="196">
        <f t="shared" si="0"/>
        <v>969.27818392631605</v>
      </c>
      <c r="D66" s="74" t="s">
        <v>92</v>
      </c>
      <c r="E66" s="74">
        <v>70</v>
      </c>
      <c r="F66" s="74">
        <v>65</v>
      </c>
      <c r="G66" s="74">
        <v>80</v>
      </c>
      <c r="H66" s="75">
        <f t="shared" si="1"/>
        <v>71.666666666666671</v>
      </c>
      <c r="I66" s="75">
        <f t="shared" si="7"/>
        <v>69464.936514719317</v>
      </c>
      <c r="J66" s="75"/>
      <c r="K66" s="81">
        <v>24000</v>
      </c>
    </row>
    <row r="67" spans="1:11" s="81" customFormat="1" ht="12.75" hidden="1" customHeight="1" outlineLevel="3" x14ac:dyDescent="0.25">
      <c r="A67" s="66" t="s">
        <v>258</v>
      </c>
      <c r="B67" s="69" t="s">
        <v>224</v>
      </c>
      <c r="C67" s="196">
        <f t="shared" si="0"/>
        <v>969.27818392631605</v>
      </c>
      <c r="D67" s="74" t="s">
        <v>92</v>
      </c>
      <c r="E67" s="74">
        <v>140</v>
      </c>
      <c r="F67" s="74">
        <v>180</v>
      </c>
      <c r="G67" s="74">
        <v>130</v>
      </c>
      <c r="H67" s="75">
        <f>(E67+F67+G67)/3</f>
        <v>150</v>
      </c>
      <c r="I67" s="75">
        <f t="shared" si="7"/>
        <v>145391.7275889474</v>
      </c>
      <c r="J67" s="75"/>
      <c r="K67" s="81">
        <v>24000</v>
      </c>
    </row>
    <row r="68" spans="1:11" s="81" customFormat="1" outlineLevel="1" x14ac:dyDescent="0.25">
      <c r="A68" s="201" t="s">
        <v>5</v>
      </c>
      <c r="B68" s="201"/>
      <c r="C68" s="201"/>
      <c r="D68" s="201"/>
      <c r="E68" s="201"/>
      <c r="F68" s="201"/>
      <c r="G68" s="201"/>
      <c r="H68" s="201"/>
      <c r="I68" s="73">
        <f>I69+I76+I89+I118</f>
        <v>778606.99199999997</v>
      </c>
      <c r="J68" s="73"/>
    </row>
    <row r="69" spans="1:11" s="80" customFormat="1" outlineLevel="2" collapsed="1" x14ac:dyDescent="0.25">
      <c r="A69" s="70"/>
      <c r="B69" s="97"/>
      <c r="C69" s="71"/>
      <c r="D69" s="71"/>
      <c r="E69" s="71"/>
      <c r="F69" s="71"/>
      <c r="G69" s="71"/>
      <c r="H69" s="71"/>
      <c r="I69" s="73"/>
      <c r="J69" s="73"/>
    </row>
    <row r="70" spans="1:11" s="80" customFormat="1" ht="13.5" hidden="1" customHeight="1" outlineLevel="3" x14ac:dyDescent="0.25">
      <c r="A70" s="66"/>
      <c r="B70" s="69"/>
      <c r="C70" s="67"/>
      <c r="D70" s="74"/>
      <c r="E70" s="74"/>
      <c r="F70" s="74"/>
      <c r="G70" s="78"/>
      <c r="H70" s="75"/>
      <c r="I70" s="75"/>
      <c r="J70" s="75"/>
    </row>
    <row r="71" spans="1:11" s="80" customFormat="1" ht="13.5" hidden="1" customHeight="1" outlineLevel="3" x14ac:dyDescent="0.25">
      <c r="A71" s="66"/>
      <c r="B71" s="69"/>
      <c r="C71" s="67"/>
      <c r="D71" s="74"/>
      <c r="E71" s="74"/>
      <c r="F71" s="74"/>
      <c r="G71" s="78"/>
      <c r="H71" s="75"/>
      <c r="I71" s="75"/>
      <c r="J71" s="75"/>
    </row>
    <row r="72" spans="1:11" s="80" customFormat="1" hidden="1" outlineLevel="3" x14ac:dyDescent="0.25">
      <c r="A72" s="66"/>
      <c r="B72" s="69"/>
      <c r="C72" s="67"/>
      <c r="D72" s="74"/>
      <c r="E72" s="74"/>
      <c r="F72" s="74"/>
      <c r="G72" s="78"/>
      <c r="H72" s="75"/>
      <c r="I72" s="75"/>
      <c r="J72" s="75"/>
    </row>
    <row r="73" spans="1:11" s="80" customFormat="1" hidden="1" outlineLevel="3" x14ac:dyDescent="0.25">
      <c r="A73" s="66"/>
      <c r="B73" s="69"/>
      <c r="C73" s="67"/>
      <c r="D73" s="74"/>
      <c r="E73" s="74"/>
      <c r="F73" s="74"/>
      <c r="G73" s="78"/>
      <c r="H73" s="75"/>
      <c r="I73" s="75"/>
      <c r="J73" s="75"/>
    </row>
    <row r="74" spans="1:11" s="80" customFormat="1" hidden="1" outlineLevel="3" x14ac:dyDescent="0.25">
      <c r="A74" s="66"/>
      <c r="B74" s="69"/>
      <c r="C74" s="67"/>
      <c r="D74" s="74"/>
      <c r="E74" s="74"/>
      <c r="F74" s="74"/>
      <c r="G74" s="74"/>
      <c r="H74" s="75"/>
      <c r="I74" s="75"/>
      <c r="J74" s="75"/>
    </row>
    <row r="75" spans="1:11" s="80" customFormat="1" ht="12.75" hidden="1" customHeight="1" outlineLevel="3" x14ac:dyDescent="0.25">
      <c r="A75" s="66"/>
      <c r="B75" s="69"/>
      <c r="C75" s="67"/>
      <c r="D75" s="74"/>
      <c r="E75" s="74"/>
      <c r="F75" s="74"/>
      <c r="G75" s="74"/>
      <c r="H75" s="75"/>
      <c r="I75" s="75"/>
      <c r="J75" s="75"/>
    </row>
    <row r="76" spans="1:11" s="80" customFormat="1" ht="15" customHeight="1" outlineLevel="2" x14ac:dyDescent="0.25">
      <c r="A76" s="70" t="s">
        <v>25</v>
      </c>
      <c r="B76" s="97"/>
      <c r="C76" s="71" t="s">
        <v>1</v>
      </c>
      <c r="D76" s="71" t="s">
        <v>1</v>
      </c>
      <c r="E76" s="71" t="s">
        <v>1</v>
      </c>
      <c r="F76" s="71" t="s">
        <v>1</v>
      </c>
      <c r="G76" s="71" t="s">
        <v>1</v>
      </c>
      <c r="H76" s="71" t="s">
        <v>1</v>
      </c>
      <c r="I76" s="73">
        <f>SUM(I77:I88)</f>
        <v>778606.99199999997</v>
      </c>
      <c r="J76" s="73"/>
    </row>
    <row r="77" spans="1:11" s="80" customFormat="1" ht="12.75" customHeight="1" outlineLevel="3" x14ac:dyDescent="0.25">
      <c r="A77" s="66" t="s">
        <v>113</v>
      </c>
      <c r="B77" s="69" t="s">
        <v>6</v>
      </c>
      <c r="C77" s="67">
        <v>68</v>
      </c>
      <c r="D77" s="74" t="s">
        <v>92</v>
      </c>
      <c r="E77" s="74">
        <v>4166.12</v>
      </c>
      <c r="F77" s="74">
        <v>4306.82</v>
      </c>
      <c r="G77" s="74">
        <v>4050</v>
      </c>
      <c r="H77" s="75">
        <f>(E77+F77+G77)/3</f>
        <v>4174.3133333333326</v>
      </c>
      <c r="I77" s="75">
        <f>C77*H77</f>
        <v>283853.30666666664</v>
      </c>
      <c r="J77" s="75"/>
    </row>
    <row r="78" spans="1:11" s="91" customFormat="1" outlineLevel="3" x14ac:dyDescent="0.3">
      <c r="A78" s="87" t="s">
        <v>261</v>
      </c>
      <c r="B78" s="69" t="s">
        <v>270</v>
      </c>
      <c r="C78" s="88">
        <v>44</v>
      </c>
      <c r="D78" s="89" t="s">
        <v>92</v>
      </c>
      <c r="E78" s="89">
        <f>470.23+385.09+533.2+784.21</f>
        <v>2172.73</v>
      </c>
      <c r="F78" s="89"/>
      <c r="G78" s="89"/>
      <c r="H78" s="90">
        <f>E78</f>
        <v>2172.73</v>
      </c>
      <c r="I78" s="90">
        <f t="shared" ref="I78:I80" si="8">C78*H78</f>
        <v>95600.12</v>
      </c>
      <c r="J78" s="101" t="s">
        <v>272</v>
      </c>
    </row>
    <row r="79" spans="1:11" s="91" customFormat="1" outlineLevel="3" x14ac:dyDescent="0.3">
      <c r="A79" s="87" t="s">
        <v>114</v>
      </c>
      <c r="B79" s="69" t="s">
        <v>254</v>
      </c>
      <c r="C79" s="88">
        <v>68</v>
      </c>
      <c r="D79" s="89" t="s">
        <v>92</v>
      </c>
      <c r="E79" s="89">
        <v>2200</v>
      </c>
      <c r="F79" s="89">
        <v>2300</v>
      </c>
      <c r="G79" s="89">
        <v>1176.047</v>
      </c>
      <c r="H79" s="90">
        <f>(E79+F79+G79)/3</f>
        <v>1892.0156666666669</v>
      </c>
      <c r="I79" s="90">
        <f>C79*H79</f>
        <v>128657.06533333335</v>
      </c>
      <c r="J79" s="101"/>
    </row>
    <row r="80" spans="1:11" s="80" customFormat="1" ht="12.75" customHeight="1" outlineLevel="3" x14ac:dyDescent="0.25">
      <c r="A80" s="66" t="s">
        <v>262</v>
      </c>
      <c r="B80" s="69" t="s">
        <v>270</v>
      </c>
      <c r="C80" s="67">
        <v>85</v>
      </c>
      <c r="D80" s="74" t="s">
        <v>92</v>
      </c>
      <c r="E80" s="74">
        <f>156.25+343.06</f>
        <v>499.31</v>
      </c>
      <c r="F80" s="74"/>
      <c r="G80" s="74"/>
      <c r="H80" s="75">
        <f>E80</f>
        <v>499.31</v>
      </c>
      <c r="I80" s="75">
        <f t="shared" si="8"/>
        <v>42441.35</v>
      </c>
      <c r="J80" s="106" t="s">
        <v>273</v>
      </c>
    </row>
    <row r="81" spans="1:11" s="80" customFormat="1" ht="12.75" customHeight="1" outlineLevel="3" x14ac:dyDescent="0.25">
      <c r="A81" s="66" t="s">
        <v>263</v>
      </c>
      <c r="B81" s="69" t="s">
        <v>270</v>
      </c>
      <c r="C81" s="67">
        <v>27</v>
      </c>
      <c r="D81" s="74" t="s">
        <v>92</v>
      </c>
      <c r="E81" s="74">
        <v>209.69</v>
      </c>
      <c r="F81" s="74"/>
      <c r="G81" s="74"/>
      <c r="H81" s="75">
        <f>E81</f>
        <v>209.69</v>
      </c>
      <c r="I81" s="75">
        <f t="shared" ref="I81:I86" si="9">C81*H81</f>
        <v>5661.63</v>
      </c>
      <c r="J81" s="106" t="s">
        <v>274</v>
      </c>
    </row>
    <row r="82" spans="1:11" s="80" customFormat="1" ht="12.75" customHeight="1" outlineLevel="3" x14ac:dyDescent="0.25">
      <c r="A82" s="66" t="s">
        <v>264</v>
      </c>
      <c r="B82" s="69" t="s">
        <v>270</v>
      </c>
      <c r="C82" s="67">
        <v>8</v>
      </c>
      <c r="D82" s="74" t="s">
        <v>92</v>
      </c>
      <c r="E82" s="74">
        <f>171.86+523.84</f>
        <v>695.7</v>
      </c>
      <c r="F82" s="74"/>
      <c r="G82" s="74"/>
      <c r="H82" s="75">
        <f>E82</f>
        <v>695.7</v>
      </c>
      <c r="I82" s="75">
        <f t="shared" si="9"/>
        <v>5565.6</v>
      </c>
      <c r="J82" s="106" t="s">
        <v>276</v>
      </c>
      <c r="K82" s="80" t="s">
        <v>275</v>
      </c>
    </row>
    <row r="83" spans="1:11" s="80" customFormat="1" ht="12.75" customHeight="1" outlineLevel="3" x14ac:dyDescent="0.25">
      <c r="A83" s="66" t="s">
        <v>265</v>
      </c>
      <c r="B83" s="69" t="s">
        <v>270</v>
      </c>
      <c r="C83" s="67">
        <v>60</v>
      </c>
      <c r="D83" s="74" t="s">
        <v>92</v>
      </c>
      <c r="E83" s="74">
        <v>570</v>
      </c>
      <c r="F83" s="74"/>
      <c r="G83" s="74"/>
      <c r="H83" s="75">
        <f t="shared" ref="H83:H86" si="10">E83</f>
        <v>570</v>
      </c>
      <c r="I83" s="75">
        <f t="shared" si="9"/>
        <v>34200</v>
      </c>
      <c r="J83" s="106" t="s">
        <v>277</v>
      </c>
    </row>
    <row r="84" spans="1:11" s="80" customFormat="1" ht="12.75" customHeight="1" outlineLevel="3" x14ac:dyDescent="0.25">
      <c r="A84" s="66" t="s">
        <v>266</v>
      </c>
      <c r="B84" s="69" t="s">
        <v>270</v>
      </c>
      <c r="C84" s="67">
        <v>8</v>
      </c>
      <c r="D84" s="74" t="s">
        <v>92</v>
      </c>
      <c r="E84" s="74">
        <v>910.13</v>
      </c>
      <c r="F84" s="74"/>
      <c r="G84" s="74"/>
      <c r="H84" s="75">
        <f t="shared" si="10"/>
        <v>910.13</v>
      </c>
      <c r="I84" s="75">
        <f t="shared" si="9"/>
        <v>7281.04</v>
      </c>
      <c r="J84" s="106" t="s">
        <v>278</v>
      </c>
    </row>
    <row r="85" spans="1:11" s="80" customFormat="1" ht="12.75" customHeight="1" outlineLevel="3" x14ac:dyDescent="0.25">
      <c r="A85" s="66" t="s">
        <v>267</v>
      </c>
      <c r="B85" s="69" t="s">
        <v>270</v>
      </c>
      <c r="C85" s="67">
        <v>16</v>
      </c>
      <c r="D85" s="74" t="s">
        <v>92</v>
      </c>
      <c r="E85" s="74">
        <v>363.57</v>
      </c>
      <c r="F85" s="74"/>
      <c r="G85" s="74"/>
      <c r="H85" s="75">
        <f t="shared" si="10"/>
        <v>363.57</v>
      </c>
      <c r="I85" s="75">
        <f t="shared" si="9"/>
        <v>5817.12</v>
      </c>
      <c r="J85" s="106" t="s">
        <v>279</v>
      </c>
    </row>
    <row r="86" spans="1:11" s="91" customFormat="1" outlineLevel="3" x14ac:dyDescent="0.3">
      <c r="A86" s="87" t="s">
        <v>268</v>
      </c>
      <c r="B86" s="69" t="s">
        <v>270</v>
      </c>
      <c r="C86" s="88">
        <v>8</v>
      </c>
      <c r="D86" s="89" t="s">
        <v>92</v>
      </c>
      <c r="E86" s="89">
        <f>398.52+398.52+398.52</f>
        <v>1195.56</v>
      </c>
      <c r="F86" s="89"/>
      <c r="G86" s="89"/>
      <c r="H86" s="90">
        <f t="shared" si="10"/>
        <v>1195.56</v>
      </c>
      <c r="I86" s="90">
        <f t="shared" si="9"/>
        <v>9564.48</v>
      </c>
      <c r="J86" s="101" t="s">
        <v>280</v>
      </c>
    </row>
    <row r="87" spans="1:11" s="80" customFormat="1" ht="12.75" customHeight="1" outlineLevel="3" x14ac:dyDescent="0.25">
      <c r="A87" s="66" t="s">
        <v>252</v>
      </c>
      <c r="B87" s="69" t="s">
        <v>253</v>
      </c>
      <c r="C87" s="67">
        <v>312</v>
      </c>
      <c r="D87" s="74" t="s">
        <v>92</v>
      </c>
      <c r="E87" s="74">
        <v>481</v>
      </c>
      <c r="F87" s="74"/>
      <c r="G87" s="74"/>
      <c r="H87" s="75">
        <v>481</v>
      </c>
      <c r="I87" s="75">
        <f>C87*H87</f>
        <v>150072</v>
      </c>
      <c r="J87" s="75"/>
    </row>
    <row r="88" spans="1:11" s="80" customFormat="1" ht="12.75" customHeight="1" outlineLevel="3" x14ac:dyDescent="0.25">
      <c r="A88" s="66" t="s">
        <v>269</v>
      </c>
      <c r="B88" s="69" t="s">
        <v>270</v>
      </c>
      <c r="C88" s="67">
        <v>16</v>
      </c>
      <c r="D88" s="74" t="s">
        <v>92</v>
      </c>
      <c r="E88" s="74">
        <v>618.33000000000004</v>
      </c>
      <c r="F88" s="74"/>
      <c r="G88" s="74"/>
      <c r="H88" s="75">
        <f>E88</f>
        <v>618.33000000000004</v>
      </c>
      <c r="I88" s="75">
        <f>C88*H88</f>
        <v>9893.2800000000007</v>
      </c>
      <c r="J88" s="106" t="s">
        <v>282</v>
      </c>
    </row>
    <row r="89" spans="1:11" s="80" customFormat="1" ht="12.75" customHeight="1" outlineLevel="2" collapsed="1" x14ac:dyDescent="0.25">
      <c r="A89" s="70"/>
      <c r="B89" s="97"/>
      <c r="C89" s="71"/>
      <c r="D89" s="71"/>
      <c r="E89" s="71"/>
      <c r="F89" s="71"/>
      <c r="G89" s="71"/>
      <c r="H89" s="71"/>
      <c r="I89" s="77"/>
      <c r="J89" s="77"/>
    </row>
    <row r="90" spans="1:11" s="80" customFormat="1" ht="12.75" hidden="1" customHeight="1" outlineLevel="3" x14ac:dyDescent="0.25">
      <c r="A90" s="66"/>
      <c r="B90" s="69"/>
      <c r="C90" s="67"/>
      <c r="D90" s="68"/>
      <c r="E90" s="68"/>
      <c r="F90" s="68"/>
      <c r="G90" s="68"/>
      <c r="H90" s="68"/>
      <c r="I90" s="68"/>
      <c r="J90" s="68"/>
    </row>
    <row r="91" spans="1:11" s="80" customFormat="1" ht="12.75" hidden="1" customHeight="1" outlineLevel="3" x14ac:dyDescent="0.25">
      <c r="A91" s="66"/>
      <c r="B91" s="69"/>
      <c r="C91" s="67"/>
      <c r="D91" s="68"/>
      <c r="E91" s="68"/>
      <c r="F91" s="68"/>
      <c r="G91" s="68"/>
      <c r="H91" s="68"/>
      <c r="I91" s="68"/>
      <c r="J91" s="68"/>
    </row>
    <row r="92" spans="1:11" s="80" customFormat="1" ht="12.75" hidden="1" customHeight="1" outlineLevel="3" x14ac:dyDescent="0.25">
      <c r="A92" s="66"/>
      <c r="B92" s="69"/>
      <c r="C92" s="67"/>
      <c r="D92" s="68"/>
      <c r="E92" s="68"/>
      <c r="F92" s="68"/>
      <c r="G92" s="68"/>
      <c r="H92" s="68"/>
      <c r="I92" s="68"/>
      <c r="J92" s="68"/>
    </row>
    <row r="93" spans="1:11" s="80" customFormat="1" ht="12.75" hidden="1" customHeight="1" outlineLevel="3" x14ac:dyDescent="0.25">
      <c r="A93" s="66"/>
      <c r="B93" s="69"/>
      <c r="C93" s="67"/>
      <c r="D93" s="68"/>
      <c r="E93" s="68"/>
      <c r="F93" s="68"/>
      <c r="G93" s="68"/>
      <c r="H93" s="68"/>
      <c r="I93" s="68"/>
      <c r="J93" s="68"/>
    </row>
    <row r="94" spans="1:11" s="80" customFormat="1" ht="12.75" hidden="1" customHeight="1" outlineLevel="3" x14ac:dyDescent="0.25">
      <c r="A94" s="66"/>
      <c r="B94" s="69"/>
      <c r="C94" s="67"/>
      <c r="D94" s="68"/>
      <c r="E94" s="68"/>
      <c r="F94" s="68"/>
      <c r="G94" s="68"/>
      <c r="H94" s="68"/>
      <c r="I94" s="68"/>
      <c r="J94" s="68"/>
    </row>
    <row r="95" spans="1:11" s="80" customFormat="1" ht="12.75" hidden="1" customHeight="1" outlineLevel="3" x14ac:dyDescent="0.25">
      <c r="A95" s="66"/>
      <c r="B95" s="69"/>
      <c r="C95" s="67"/>
      <c r="D95" s="68"/>
      <c r="E95" s="68"/>
      <c r="F95" s="68"/>
      <c r="G95" s="68"/>
      <c r="H95" s="68"/>
      <c r="I95" s="68"/>
      <c r="J95" s="68"/>
    </row>
    <row r="96" spans="1:11" s="80" customFormat="1" ht="12.75" hidden="1" customHeight="1" outlineLevel="3" x14ac:dyDescent="0.25">
      <c r="A96" s="66"/>
      <c r="B96" s="69"/>
      <c r="C96" s="67"/>
      <c r="D96" s="68"/>
      <c r="E96" s="68"/>
      <c r="F96" s="68"/>
      <c r="G96" s="68"/>
      <c r="H96" s="68"/>
      <c r="I96" s="68"/>
      <c r="J96" s="68"/>
    </row>
    <row r="97" spans="1:10" s="80" customFormat="1" ht="12.75" hidden="1" customHeight="1" outlineLevel="3" x14ac:dyDescent="0.25">
      <c r="A97" s="66"/>
      <c r="B97" s="69"/>
      <c r="C97" s="67"/>
      <c r="D97" s="68"/>
      <c r="E97" s="68"/>
      <c r="F97" s="68"/>
      <c r="G97" s="68"/>
      <c r="H97" s="68"/>
      <c r="I97" s="68"/>
      <c r="J97" s="68"/>
    </row>
    <row r="98" spans="1:10" s="80" customFormat="1" ht="12.75" hidden="1" customHeight="1" outlineLevel="3" x14ac:dyDescent="0.25">
      <c r="A98" s="66"/>
      <c r="B98" s="69"/>
      <c r="C98" s="67"/>
      <c r="D98" s="68"/>
      <c r="E98" s="68"/>
      <c r="F98" s="68"/>
      <c r="G98" s="68"/>
      <c r="H98" s="68"/>
      <c r="I98" s="68"/>
      <c r="J98" s="68"/>
    </row>
    <row r="99" spans="1:10" s="80" customFormat="1" ht="12.75" hidden="1" customHeight="1" outlineLevel="3" x14ac:dyDescent="0.25">
      <c r="A99" s="66"/>
      <c r="B99" s="69"/>
      <c r="C99" s="67"/>
      <c r="D99" s="68"/>
      <c r="E99" s="68"/>
      <c r="F99" s="68"/>
      <c r="G99" s="68"/>
      <c r="H99" s="68"/>
      <c r="I99" s="68"/>
      <c r="J99" s="68"/>
    </row>
    <row r="100" spans="1:10" s="80" customFormat="1" ht="12.75" hidden="1" customHeight="1" outlineLevel="3" x14ac:dyDescent="0.25">
      <c r="A100" s="66"/>
      <c r="B100" s="69"/>
      <c r="C100" s="67"/>
      <c r="D100" s="68"/>
      <c r="E100" s="68"/>
      <c r="F100" s="68"/>
      <c r="G100" s="68"/>
      <c r="H100" s="68"/>
      <c r="I100" s="68"/>
      <c r="J100" s="68"/>
    </row>
    <row r="101" spans="1:10" s="80" customFormat="1" ht="12.75" hidden="1" customHeight="1" outlineLevel="3" x14ac:dyDescent="0.25">
      <c r="A101" s="66"/>
      <c r="B101" s="69"/>
      <c r="C101" s="67"/>
      <c r="D101" s="68"/>
      <c r="E101" s="68"/>
      <c r="F101" s="68"/>
      <c r="G101" s="68"/>
      <c r="H101" s="68"/>
      <c r="I101" s="68"/>
      <c r="J101" s="68"/>
    </row>
    <row r="102" spans="1:10" s="80" customFormat="1" ht="12.75" hidden="1" customHeight="1" outlineLevel="3" x14ac:dyDescent="0.25">
      <c r="A102" s="66"/>
      <c r="B102" s="69"/>
      <c r="C102" s="67"/>
      <c r="D102" s="68"/>
      <c r="E102" s="68"/>
      <c r="F102" s="68"/>
      <c r="G102" s="68"/>
      <c r="H102" s="68"/>
      <c r="I102" s="68"/>
      <c r="J102" s="68"/>
    </row>
    <row r="103" spans="1:10" s="80" customFormat="1" ht="12.75" hidden="1" customHeight="1" outlineLevel="3" x14ac:dyDescent="0.25">
      <c r="A103" s="66"/>
      <c r="B103" s="69"/>
      <c r="C103" s="67"/>
      <c r="D103" s="68"/>
      <c r="E103" s="68"/>
      <c r="F103" s="68"/>
      <c r="G103" s="68"/>
      <c r="H103" s="68"/>
      <c r="I103" s="68"/>
      <c r="J103" s="68"/>
    </row>
    <row r="104" spans="1:10" s="80" customFormat="1" ht="12.75" hidden="1" customHeight="1" outlineLevel="3" x14ac:dyDescent="0.25">
      <c r="A104" s="66"/>
      <c r="B104" s="69"/>
      <c r="C104" s="67"/>
      <c r="D104" s="68"/>
      <c r="E104" s="68"/>
      <c r="F104" s="68"/>
      <c r="G104" s="68"/>
      <c r="H104" s="68"/>
      <c r="I104" s="68"/>
      <c r="J104" s="68"/>
    </row>
    <row r="105" spans="1:10" s="80" customFormat="1" ht="12.75" hidden="1" customHeight="1" outlineLevel="3" x14ac:dyDescent="0.25">
      <c r="A105" s="66"/>
      <c r="B105" s="69"/>
      <c r="C105" s="67"/>
      <c r="D105" s="68"/>
      <c r="E105" s="68"/>
      <c r="F105" s="68"/>
      <c r="G105" s="68"/>
      <c r="H105" s="68"/>
      <c r="I105" s="68"/>
      <c r="J105" s="68"/>
    </row>
    <row r="106" spans="1:10" s="80" customFormat="1" ht="12.75" hidden="1" customHeight="1" outlineLevel="3" x14ac:dyDescent="0.25">
      <c r="A106" s="66"/>
      <c r="B106" s="69"/>
      <c r="C106" s="67"/>
      <c r="D106" s="68"/>
      <c r="E106" s="68"/>
      <c r="F106" s="68"/>
      <c r="G106" s="68"/>
      <c r="H106" s="68"/>
      <c r="I106" s="68"/>
      <c r="J106" s="68"/>
    </row>
    <row r="107" spans="1:10" s="80" customFormat="1" ht="12.75" hidden="1" customHeight="1" outlineLevel="3" x14ac:dyDescent="0.25">
      <c r="A107" s="66"/>
      <c r="B107" s="69"/>
      <c r="C107" s="67"/>
      <c r="D107" s="68"/>
      <c r="E107" s="68"/>
      <c r="F107" s="68"/>
      <c r="G107" s="68"/>
      <c r="H107" s="68"/>
      <c r="I107" s="68"/>
      <c r="J107" s="68"/>
    </row>
    <row r="108" spans="1:10" s="80" customFormat="1" hidden="1" outlineLevel="3" x14ac:dyDescent="0.25">
      <c r="A108" s="66"/>
      <c r="B108" s="69"/>
      <c r="C108" s="67"/>
      <c r="D108" s="68"/>
      <c r="E108" s="68"/>
      <c r="F108" s="68"/>
      <c r="G108" s="68"/>
      <c r="H108" s="68"/>
      <c r="I108" s="68"/>
      <c r="J108" s="68"/>
    </row>
    <row r="109" spans="1:10" s="80" customFormat="1" hidden="1" outlineLevel="3" x14ac:dyDescent="0.25">
      <c r="A109" s="66"/>
      <c r="B109" s="69"/>
      <c r="C109" s="67"/>
      <c r="D109" s="68"/>
      <c r="E109" s="68"/>
      <c r="F109" s="68"/>
      <c r="G109" s="68"/>
      <c r="H109" s="68"/>
      <c r="I109" s="68"/>
      <c r="J109" s="68"/>
    </row>
    <row r="110" spans="1:10" s="80" customFormat="1" hidden="1" outlineLevel="3" x14ac:dyDescent="0.25">
      <c r="A110" s="66"/>
      <c r="B110" s="69"/>
      <c r="C110" s="67"/>
      <c r="D110" s="68"/>
      <c r="E110" s="68"/>
      <c r="F110" s="68"/>
      <c r="G110" s="68"/>
      <c r="H110" s="68"/>
      <c r="I110" s="68"/>
      <c r="J110" s="68"/>
    </row>
    <row r="111" spans="1:10" s="80" customFormat="1" hidden="1" outlineLevel="3" x14ac:dyDescent="0.25">
      <c r="A111" s="66"/>
      <c r="B111" s="69"/>
      <c r="C111" s="67"/>
      <c r="D111" s="68"/>
      <c r="E111" s="68"/>
      <c r="F111" s="68"/>
      <c r="G111" s="68"/>
      <c r="H111" s="68"/>
      <c r="I111" s="68"/>
      <c r="J111" s="68"/>
    </row>
    <row r="112" spans="1:10" s="80" customFormat="1" hidden="1" outlineLevel="3" x14ac:dyDescent="0.25">
      <c r="A112" s="66"/>
      <c r="B112" s="69"/>
      <c r="C112" s="67"/>
      <c r="D112" s="68"/>
      <c r="E112" s="68"/>
      <c r="F112" s="68"/>
      <c r="G112" s="68"/>
      <c r="H112" s="68"/>
      <c r="I112" s="68"/>
      <c r="J112" s="68"/>
    </row>
    <row r="113" spans="1:10" s="80" customFormat="1" hidden="1" outlineLevel="3" x14ac:dyDescent="0.25">
      <c r="A113" s="66"/>
      <c r="B113" s="69"/>
      <c r="C113" s="67"/>
      <c r="D113" s="68"/>
      <c r="E113" s="68"/>
      <c r="F113" s="68"/>
      <c r="G113" s="68"/>
      <c r="H113" s="68"/>
      <c r="I113" s="68"/>
      <c r="J113" s="68"/>
    </row>
    <row r="114" spans="1:10" s="80" customFormat="1" hidden="1" outlineLevel="3" x14ac:dyDescent="0.25">
      <c r="A114" s="66"/>
      <c r="B114" s="69"/>
      <c r="C114" s="67"/>
      <c r="D114" s="68"/>
      <c r="E114" s="68"/>
      <c r="F114" s="68"/>
      <c r="G114" s="68"/>
      <c r="H114" s="68"/>
      <c r="I114" s="68"/>
      <c r="J114" s="68"/>
    </row>
    <row r="115" spans="1:10" s="80" customFormat="1" hidden="1" outlineLevel="3" x14ac:dyDescent="0.25">
      <c r="A115" s="66"/>
      <c r="B115" s="69"/>
      <c r="C115" s="67"/>
      <c r="D115" s="68"/>
      <c r="E115" s="68"/>
      <c r="F115" s="68"/>
      <c r="G115" s="68"/>
      <c r="H115" s="68"/>
      <c r="I115" s="68"/>
      <c r="J115" s="68"/>
    </row>
    <row r="116" spans="1:10" s="80" customFormat="1" hidden="1" outlineLevel="3" x14ac:dyDescent="0.25">
      <c r="A116" s="66"/>
      <c r="B116" s="69"/>
      <c r="C116" s="67"/>
      <c r="D116" s="68"/>
      <c r="E116" s="68"/>
      <c r="F116" s="68"/>
      <c r="G116" s="68"/>
      <c r="H116" s="68"/>
      <c r="I116" s="68"/>
      <c r="J116" s="68"/>
    </row>
    <row r="117" spans="1:10" s="80" customFormat="1" ht="12.75" hidden="1" customHeight="1" outlineLevel="3" x14ac:dyDescent="0.25">
      <c r="A117" s="66"/>
      <c r="B117" s="69"/>
      <c r="C117" s="67"/>
      <c r="D117" s="68"/>
      <c r="E117" s="68"/>
      <c r="F117" s="68"/>
      <c r="G117" s="68"/>
      <c r="H117" s="68"/>
      <c r="I117" s="68"/>
      <c r="J117" s="68"/>
    </row>
    <row r="118" spans="1:10" s="80" customFormat="1" ht="12.75" customHeight="1" outlineLevel="2" collapsed="1" x14ac:dyDescent="0.25">
      <c r="A118" s="70"/>
      <c r="B118" s="97"/>
      <c r="C118" s="71"/>
      <c r="D118" s="71"/>
      <c r="E118" s="71"/>
      <c r="F118" s="71"/>
      <c r="G118" s="71"/>
      <c r="H118" s="71"/>
      <c r="I118" s="73"/>
      <c r="J118" s="73"/>
    </row>
    <row r="119" spans="1:10" s="80" customFormat="1" ht="12.75" hidden="1" customHeight="1" outlineLevel="3" x14ac:dyDescent="0.25">
      <c r="A119" s="66"/>
      <c r="B119" s="69"/>
      <c r="C119" s="67"/>
      <c r="D119" s="74"/>
      <c r="E119" s="74"/>
      <c r="F119" s="74"/>
      <c r="G119" s="74"/>
      <c r="H119" s="75"/>
      <c r="I119" s="75"/>
      <c r="J119" s="75"/>
    </row>
    <row r="120" spans="1:10" s="80" customFormat="1" ht="12.75" hidden="1" customHeight="1" outlineLevel="3" x14ac:dyDescent="0.25">
      <c r="A120" s="66"/>
      <c r="B120" s="69"/>
      <c r="C120" s="67"/>
      <c r="D120" s="74"/>
      <c r="E120" s="74"/>
      <c r="F120" s="74"/>
      <c r="G120" s="74"/>
      <c r="H120" s="75"/>
      <c r="I120" s="75"/>
      <c r="J120" s="75"/>
    </row>
    <row r="121" spans="1:10" s="80" customFormat="1" ht="12.75" hidden="1" customHeight="1" outlineLevel="3" x14ac:dyDescent="0.25">
      <c r="A121" s="66"/>
      <c r="B121" s="69"/>
      <c r="C121" s="67"/>
      <c r="D121" s="74"/>
      <c r="E121" s="74"/>
      <c r="F121" s="74"/>
      <c r="G121" s="74"/>
      <c r="H121" s="75"/>
      <c r="I121" s="75"/>
      <c r="J121" s="75"/>
    </row>
    <row r="122" spans="1:10" s="80" customFormat="1" hidden="1" outlineLevel="3" x14ac:dyDescent="0.25">
      <c r="A122" s="66"/>
      <c r="B122" s="69"/>
      <c r="C122" s="67"/>
      <c r="D122" s="74"/>
      <c r="E122" s="74"/>
      <c r="F122" s="74"/>
      <c r="G122" s="74"/>
      <c r="H122" s="75"/>
      <c r="I122" s="75"/>
      <c r="J122" s="75"/>
    </row>
    <row r="123" spans="1:10" s="80" customFormat="1" ht="12.75" hidden="1" customHeight="1" outlineLevel="3" x14ac:dyDescent="0.25">
      <c r="A123" s="66"/>
      <c r="B123" s="69"/>
      <c r="C123" s="67"/>
      <c r="D123" s="74"/>
      <c r="E123" s="74"/>
      <c r="F123" s="74"/>
      <c r="G123" s="74"/>
      <c r="H123" s="75"/>
      <c r="I123" s="75"/>
      <c r="J123" s="75"/>
    </row>
    <row r="124" spans="1:10" s="80" customFormat="1" ht="12.75" hidden="1" customHeight="1" outlineLevel="3" x14ac:dyDescent="0.25">
      <c r="A124" s="66"/>
      <c r="B124" s="69"/>
      <c r="C124" s="67"/>
      <c r="D124" s="74"/>
      <c r="E124" s="74"/>
      <c r="F124" s="74"/>
      <c r="G124" s="74"/>
      <c r="H124" s="75"/>
      <c r="I124" s="75"/>
      <c r="J124" s="75"/>
    </row>
    <row r="125" spans="1:10" s="80" customFormat="1" ht="12.75" hidden="1" customHeight="1" outlineLevel="3" x14ac:dyDescent="0.25">
      <c r="A125" s="66"/>
      <c r="B125" s="69"/>
      <c r="C125" s="67"/>
      <c r="D125" s="74"/>
      <c r="E125" s="74"/>
      <c r="F125" s="74"/>
      <c r="G125" s="74"/>
      <c r="H125" s="75"/>
      <c r="I125" s="75"/>
      <c r="J125" s="75"/>
    </row>
    <row r="126" spans="1:10" s="80" customFormat="1" hidden="1" outlineLevel="3" x14ac:dyDescent="0.25">
      <c r="A126" s="66"/>
      <c r="B126" s="69"/>
      <c r="C126" s="67"/>
      <c r="D126" s="74"/>
      <c r="E126" s="74"/>
      <c r="F126" s="74"/>
      <c r="G126" s="74"/>
      <c r="H126" s="75"/>
      <c r="I126" s="75"/>
      <c r="J126" s="75"/>
    </row>
    <row r="127" spans="1:10" s="81" customFormat="1" x14ac:dyDescent="0.25">
      <c r="A127" s="201" t="s">
        <v>8</v>
      </c>
      <c r="B127" s="201"/>
      <c r="C127" s="201"/>
      <c r="D127" s="201"/>
      <c r="E127" s="201"/>
      <c r="F127" s="201"/>
      <c r="G127" s="201"/>
      <c r="H127" s="201"/>
      <c r="I127" s="73">
        <f>I128+I135+I138+I140+I143+I146+I149</f>
        <v>8724040.6233093347</v>
      </c>
      <c r="J127" s="73"/>
    </row>
    <row r="128" spans="1:10" s="81" customFormat="1" outlineLevel="1" x14ac:dyDescent="0.25">
      <c r="A128" s="201" t="s">
        <v>9</v>
      </c>
      <c r="B128" s="201"/>
      <c r="C128" s="201"/>
      <c r="D128" s="201"/>
      <c r="E128" s="201"/>
      <c r="F128" s="201"/>
      <c r="G128" s="201"/>
      <c r="H128" s="201"/>
      <c r="I128" s="73">
        <f>SUM(I129:I134)</f>
        <v>1046559.0301</v>
      </c>
      <c r="J128" s="73"/>
    </row>
    <row r="129" spans="1:10" s="81" customFormat="1" ht="12.75" customHeight="1" outlineLevel="2" x14ac:dyDescent="0.25">
      <c r="A129" s="66" t="s">
        <v>283</v>
      </c>
      <c r="B129" s="69" t="s">
        <v>20</v>
      </c>
      <c r="C129" s="92">
        <f>225.36+38.06</f>
        <v>263.42</v>
      </c>
      <c r="D129" s="93" t="s">
        <v>92</v>
      </c>
      <c r="E129" s="93">
        <v>3101.77</v>
      </c>
      <c r="F129" s="93"/>
      <c r="G129" s="93"/>
      <c r="H129" s="75">
        <f>E129</f>
        <v>3101.77</v>
      </c>
      <c r="I129" s="75">
        <f t="shared" ref="I129:I134" si="11">C129*H129</f>
        <v>817068.25340000005</v>
      </c>
      <c r="J129" s="75"/>
    </row>
    <row r="130" spans="1:10" s="81" customFormat="1" ht="12.75" customHeight="1" outlineLevel="2" x14ac:dyDescent="0.25">
      <c r="A130" s="66" t="s">
        <v>318</v>
      </c>
      <c r="B130" s="69" t="s">
        <v>19</v>
      </c>
      <c r="C130" s="92">
        <v>701.84</v>
      </c>
      <c r="D130" s="93" t="s">
        <v>92</v>
      </c>
      <c r="E130" s="93">
        <v>19.55</v>
      </c>
      <c r="F130" s="93"/>
      <c r="G130" s="93"/>
      <c r="H130" s="75">
        <f>E130</f>
        <v>19.55</v>
      </c>
      <c r="I130" s="75">
        <f t="shared" si="11"/>
        <v>13720.972000000002</v>
      </c>
      <c r="J130" s="75"/>
    </row>
    <row r="131" spans="1:10" s="81" customFormat="1" ht="12.75" customHeight="1" outlineLevel="2" x14ac:dyDescent="0.25">
      <c r="A131" s="66" t="s">
        <v>319</v>
      </c>
      <c r="B131" s="69" t="s">
        <v>19</v>
      </c>
      <c r="C131" s="92">
        <v>1140.8</v>
      </c>
      <c r="D131" s="93" t="s">
        <v>92</v>
      </c>
      <c r="E131" s="93">
        <v>22.64</v>
      </c>
      <c r="F131" s="93"/>
      <c r="G131" s="93"/>
      <c r="H131" s="75">
        <f>E131</f>
        <v>22.64</v>
      </c>
      <c r="I131" s="75">
        <f t="shared" si="11"/>
        <v>25827.712</v>
      </c>
      <c r="J131" s="75"/>
    </row>
    <row r="132" spans="1:10" s="81" customFormat="1" ht="12.75" customHeight="1" outlineLevel="2" x14ac:dyDescent="0.25">
      <c r="A132" s="66" t="s">
        <v>284</v>
      </c>
      <c r="B132" s="69" t="s">
        <v>19</v>
      </c>
      <c r="C132" s="92">
        <v>850.81</v>
      </c>
      <c r="D132" s="93" t="s">
        <v>92</v>
      </c>
      <c r="E132" s="93">
        <v>1.67</v>
      </c>
      <c r="F132" s="93"/>
      <c r="G132" s="93"/>
      <c r="H132" s="75">
        <f t="shared" ref="H132:H134" si="12">E132</f>
        <v>1.67</v>
      </c>
      <c r="I132" s="75">
        <f t="shared" si="11"/>
        <v>1420.8526999999999</v>
      </c>
      <c r="J132" s="75"/>
    </row>
    <row r="133" spans="1:10" s="81" customFormat="1" outlineLevel="2" x14ac:dyDescent="0.25">
      <c r="A133" s="66" t="s">
        <v>320</v>
      </c>
      <c r="B133" s="69" t="s">
        <v>19</v>
      </c>
      <c r="C133" s="92">
        <v>545.35</v>
      </c>
      <c r="D133" s="93" t="s">
        <v>92</v>
      </c>
      <c r="E133" s="93">
        <v>19.37</v>
      </c>
      <c r="F133" s="93"/>
      <c r="G133" s="93"/>
      <c r="H133" s="75">
        <f t="shared" si="12"/>
        <v>19.37</v>
      </c>
      <c r="I133" s="75">
        <f t="shared" si="11"/>
        <v>10563.4295</v>
      </c>
      <c r="J133" s="75"/>
    </row>
    <row r="134" spans="1:10" s="81" customFormat="1" ht="12.75" customHeight="1" outlineLevel="2" x14ac:dyDescent="0.25">
      <c r="A134" s="66" t="s">
        <v>285</v>
      </c>
      <c r="B134" s="69" t="s">
        <v>317</v>
      </c>
      <c r="C134" s="92">
        <v>34026.35</v>
      </c>
      <c r="D134" s="93" t="s">
        <v>92</v>
      </c>
      <c r="E134" s="93">
        <v>5.23</v>
      </c>
      <c r="F134" s="93"/>
      <c r="G134" s="93"/>
      <c r="H134" s="75">
        <f t="shared" si="12"/>
        <v>5.23</v>
      </c>
      <c r="I134" s="75">
        <f t="shared" si="11"/>
        <v>177957.81050000002</v>
      </c>
      <c r="J134" s="75"/>
    </row>
    <row r="135" spans="1:10" s="81" customFormat="1" outlineLevel="1" x14ac:dyDescent="0.25">
      <c r="A135" s="201" t="s">
        <v>10</v>
      </c>
      <c r="B135" s="201"/>
      <c r="C135" s="201"/>
      <c r="D135" s="201"/>
      <c r="E135" s="201"/>
      <c r="F135" s="201"/>
      <c r="G135" s="201"/>
      <c r="H135" s="201"/>
      <c r="I135" s="73">
        <f>SUM(I136:I137)</f>
        <v>311506.38</v>
      </c>
      <c r="J135" s="73"/>
    </row>
    <row r="136" spans="1:10" s="81" customFormat="1" ht="12.75" customHeight="1" outlineLevel="2" x14ac:dyDescent="0.25">
      <c r="A136" s="66" t="s">
        <v>286</v>
      </c>
      <c r="B136" s="69" t="s">
        <v>19</v>
      </c>
      <c r="C136" s="92">
        <f>247*1.5</f>
        <v>370.5</v>
      </c>
      <c r="D136" s="93" t="s">
        <v>92</v>
      </c>
      <c r="E136" s="93">
        <v>651</v>
      </c>
      <c r="F136" s="93"/>
      <c r="G136" s="93"/>
      <c r="H136" s="75">
        <f t="shared" ref="H136" si="13">E136</f>
        <v>651</v>
      </c>
      <c r="I136" s="75">
        <f t="shared" ref="I136" si="14">C136*H136</f>
        <v>241195.5</v>
      </c>
      <c r="J136" s="75"/>
    </row>
    <row r="137" spans="1:10" s="91" customFormat="1" outlineLevel="3" x14ac:dyDescent="0.3">
      <c r="A137" s="87" t="s">
        <v>271</v>
      </c>
      <c r="B137" s="69" t="s">
        <v>270</v>
      </c>
      <c r="C137" s="88">
        <v>12</v>
      </c>
      <c r="D137" s="89" t="s">
        <v>92</v>
      </c>
      <c r="E137" s="89">
        <v>5859.24</v>
      </c>
      <c r="F137" s="89"/>
      <c r="G137" s="89"/>
      <c r="H137" s="90">
        <f>E137</f>
        <v>5859.24</v>
      </c>
      <c r="I137" s="90">
        <f>C137*H137</f>
        <v>70310.880000000005</v>
      </c>
      <c r="J137" s="101" t="s">
        <v>281</v>
      </c>
    </row>
    <row r="138" spans="1:10" s="81" customFormat="1" outlineLevel="1" x14ac:dyDescent="0.25">
      <c r="A138" s="201" t="s">
        <v>11</v>
      </c>
      <c r="B138" s="201"/>
      <c r="C138" s="201"/>
      <c r="D138" s="201"/>
      <c r="E138" s="201"/>
      <c r="F138" s="201"/>
      <c r="G138" s="201"/>
      <c r="H138" s="201"/>
      <c r="I138" s="73">
        <f>SUM(I139:I139)</f>
        <v>0</v>
      </c>
      <c r="J138" s="73"/>
    </row>
    <row r="139" spans="1:10" s="81" customFormat="1" outlineLevel="2" x14ac:dyDescent="0.25">
      <c r="A139" s="188"/>
      <c r="B139" s="98"/>
      <c r="C139" s="92"/>
      <c r="D139" s="93"/>
      <c r="E139" s="93"/>
      <c r="F139" s="93"/>
      <c r="G139" s="93"/>
      <c r="H139" s="75"/>
      <c r="I139" s="75">
        <f t="shared" ref="I139" si="15">C139*H139</f>
        <v>0</v>
      </c>
      <c r="J139" s="75"/>
    </row>
    <row r="140" spans="1:10" s="81" customFormat="1" outlineLevel="1" x14ac:dyDescent="0.25">
      <c r="A140" s="201" t="s">
        <v>12</v>
      </c>
      <c r="B140" s="201"/>
      <c r="C140" s="201"/>
      <c r="D140" s="201"/>
      <c r="E140" s="201"/>
      <c r="F140" s="201"/>
      <c r="G140" s="201"/>
      <c r="H140" s="201"/>
      <c r="I140" s="73">
        <f>SUM(I141:I142)</f>
        <v>58272</v>
      </c>
      <c r="J140" s="73"/>
    </row>
    <row r="141" spans="1:10" s="81" customFormat="1" outlineLevel="2" x14ac:dyDescent="0.25">
      <c r="A141" s="188" t="s">
        <v>321</v>
      </c>
      <c r="B141" s="98" t="s">
        <v>120</v>
      </c>
      <c r="C141" s="92">
        <v>12</v>
      </c>
      <c r="D141" s="93" t="s">
        <v>92</v>
      </c>
      <c r="E141" s="93">
        <v>3440</v>
      </c>
      <c r="F141" s="93"/>
      <c r="G141" s="93"/>
      <c r="H141" s="74">
        <f>E141</f>
        <v>3440</v>
      </c>
      <c r="I141" s="75">
        <f t="shared" ref="I141:I142" si="16">C141*H141</f>
        <v>41280</v>
      </c>
      <c r="J141" s="75"/>
    </row>
    <row r="142" spans="1:10" s="81" customFormat="1" outlineLevel="2" x14ac:dyDescent="0.25">
      <c r="A142" s="188" t="s">
        <v>104</v>
      </c>
      <c r="B142" s="98" t="s">
        <v>120</v>
      </c>
      <c r="C142" s="92">
        <v>12</v>
      </c>
      <c r="D142" s="93" t="s">
        <v>92</v>
      </c>
      <c r="E142" s="93">
        <v>1416</v>
      </c>
      <c r="F142" s="93"/>
      <c r="G142" s="93"/>
      <c r="H142" s="74">
        <f>E142</f>
        <v>1416</v>
      </c>
      <c r="I142" s="75">
        <f t="shared" si="16"/>
        <v>16992</v>
      </c>
      <c r="J142" s="75"/>
    </row>
    <row r="143" spans="1:10" s="81" customFormat="1" outlineLevel="1" collapsed="1" x14ac:dyDescent="0.25">
      <c r="A143" s="201" t="s">
        <v>13</v>
      </c>
      <c r="B143" s="201"/>
      <c r="C143" s="201"/>
      <c r="D143" s="201"/>
      <c r="E143" s="201"/>
      <c r="F143" s="201"/>
      <c r="G143" s="201"/>
      <c r="H143" s="201"/>
      <c r="I143" s="73">
        <v>0</v>
      </c>
      <c r="J143" s="73"/>
    </row>
    <row r="144" spans="1:10" s="81" customFormat="1" ht="12.75" hidden="1" customHeight="1" outlineLevel="2" x14ac:dyDescent="0.25">
      <c r="A144" s="188"/>
      <c r="B144" s="98"/>
      <c r="C144" s="93"/>
      <c r="D144" s="188"/>
      <c r="E144" s="188"/>
      <c r="F144" s="188"/>
      <c r="G144" s="188"/>
      <c r="H144" s="188"/>
      <c r="I144" s="188"/>
      <c r="J144" s="94"/>
    </row>
    <row r="145" spans="1:10" s="81" customFormat="1" ht="12.75" hidden="1" customHeight="1" outlineLevel="2" x14ac:dyDescent="0.25">
      <c r="A145" s="188"/>
      <c r="B145" s="98"/>
      <c r="C145" s="93"/>
      <c r="D145" s="188"/>
      <c r="E145" s="188"/>
      <c r="F145" s="188"/>
      <c r="G145" s="188"/>
      <c r="H145" s="188"/>
      <c r="I145" s="188"/>
      <c r="J145" s="94"/>
    </row>
    <row r="146" spans="1:10" s="81" customFormat="1" outlineLevel="1" x14ac:dyDescent="0.25">
      <c r="A146" s="201" t="s">
        <v>14</v>
      </c>
      <c r="B146" s="201"/>
      <c r="C146" s="201"/>
      <c r="D146" s="201"/>
      <c r="E146" s="201"/>
      <c r="F146" s="201"/>
      <c r="G146" s="201"/>
      <c r="H146" s="201"/>
      <c r="I146" s="73">
        <f>I147+I148</f>
        <v>6837830.8898760006</v>
      </c>
      <c r="J146" s="73"/>
    </row>
    <row r="147" spans="1:10" s="81" customFormat="1" ht="12.75" customHeight="1" outlineLevel="2" x14ac:dyDescent="0.25">
      <c r="A147" s="190" t="s">
        <v>334</v>
      </c>
      <c r="B147" s="98" t="s">
        <v>335</v>
      </c>
      <c r="C147" s="93">
        <v>2.5</v>
      </c>
      <c r="D147" s="93" t="s">
        <v>92</v>
      </c>
      <c r="E147" s="93" t="s">
        <v>92</v>
      </c>
      <c r="F147" s="93" t="s">
        <v>92</v>
      </c>
      <c r="G147" s="93" t="s">
        <v>92</v>
      </c>
      <c r="H147" s="75">
        <f>2158585.24014/C147</f>
        <v>863434.09605599998</v>
      </c>
      <c r="I147" s="75">
        <f>C147*H147</f>
        <v>2158585.2401399999</v>
      </c>
      <c r="J147" s="94"/>
    </row>
    <row r="148" spans="1:10" s="81" customFormat="1" ht="12.75" customHeight="1" outlineLevel="2" x14ac:dyDescent="0.25">
      <c r="A148" s="188" t="s">
        <v>340</v>
      </c>
      <c r="B148" s="98" t="s">
        <v>335</v>
      </c>
      <c r="C148" s="93">
        <v>9.5</v>
      </c>
      <c r="D148" s="188"/>
      <c r="E148" s="188"/>
      <c r="F148" s="188"/>
      <c r="G148" s="188"/>
      <c r="H148" s="75">
        <f>4679245.649736/C148</f>
        <v>492552.17365642107</v>
      </c>
      <c r="I148" s="75">
        <f>C148*H148</f>
        <v>4679245.6497360002</v>
      </c>
      <c r="J148" s="94"/>
    </row>
    <row r="149" spans="1:10" s="81" customFormat="1" ht="16.5" customHeight="1" outlineLevel="1" x14ac:dyDescent="0.25">
      <c r="A149" s="201" t="s">
        <v>15</v>
      </c>
      <c r="B149" s="201"/>
      <c r="C149" s="201"/>
      <c r="D149" s="201"/>
      <c r="E149" s="201"/>
      <c r="F149" s="201"/>
      <c r="G149" s="201"/>
      <c r="H149" s="201"/>
      <c r="I149" s="73">
        <f>I150+I155+I158+I175+I209</f>
        <v>469872.32333333336</v>
      </c>
      <c r="J149" s="73"/>
    </row>
    <row r="150" spans="1:10" s="80" customFormat="1" ht="12.75" customHeight="1" outlineLevel="2" x14ac:dyDescent="0.25">
      <c r="A150" s="70" t="s">
        <v>25</v>
      </c>
      <c r="B150" s="97"/>
      <c r="C150" s="71" t="s">
        <v>1</v>
      </c>
      <c r="D150" s="76" t="s">
        <v>1</v>
      </c>
      <c r="E150" s="76" t="s">
        <v>1</v>
      </c>
      <c r="F150" s="76" t="s">
        <v>1</v>
      </c>
      <c r="G150" s="76" t="s">
        <v>1</v>
      </c>
      <c r="H150" s="76" t="s">
        <v>1</v>
      </c>
      <c r="I150" s="77">
        <f>SUM(I151:I154)</f>
        <v>45100</v>
      </c>
      <c r="J150" s="77"/>
    </row>
    <row r="151" spans="1:10" s="95" customFormat="1" ht="12.75" customHeight="1" outlineLevel="3" x14ac:dyDescent="0.25">
      <c r="A151" s="66" t="s">
        <v>324</v>
      </c>
      <c r="B151" s="69" t="s">
        <v>6</v>
      </c>
      <c r="C151" s="67">
        <v>2</v>
      </c>
      <c r="D151" s="74" t="s">
        <v>92</v>
      </c>
      <c r="E151" s="74">
        <v>7000</v>
      </c>
      <c r="F151" s="74"/>
      <c r="G151" s="74"/>
      <c r="H151" s="75">
        <f>(E151+F151+G151)/1</f>
        <v>7000</v>
      </c>
      <c r="I151" s="75">
        <f>C151*H151</f>
        <v>14000</v>
      </c>
      <c r="J151" s="75"/>
    </row>
    <row r="152" spans="1:10" s="95" customFormat="1" ht="12.75" customHeight="1" outlineLevel="3" x14ac:dyDescent="0.25">
      <c r="A152" s="66" t="s">
        <v>323</v>
      </c>
      <c r="B152" s="69" t="s">
        <v>6</v>
      </c>
      <c r="C152" s="67">
        <v>2</v>
      </c>
      <c r="D152" s="74" t="s">
        <v>92</v>
      </c>
      <c r="E152" s="74">
        <v>8000</v>
      </c>
      <c r="F152" s="74"/>
      <c r="G152" s="74"/>
      <c r="H152" s="75">
        <f>(E152+F152+G152)/1</f>
        <v>8000</v>
      </c>
      <c r="I152" s="90">
        <f>C152*H152</f>
        <v>16000</v>
      </c>
      <c r="J152" s="75"/>
    </row>
    <row r="153" spans="1:10" s="99" customFormat="1" ht="27.75" customHeight="1" outlineLevel="3" x14ac:dyDescent="0.3">
      <c r="A153" s="87" t="s">
        <v>325</v>
      </c>
      <c r="B153" s="69" t="s">
        <v>6</v>
      </c>
      <c r="C153" s="88">
        <v>4</v>
      </c>
      <c r="D153" s="89" t="s">
        <v>92</v>
      </c>
      <c r="E153" s="89">
        <v>1300</v>
      </c>
      <c r="F153" s="89"/>
      <c r="G153" s="89"/>
      <c r="H153" s="90">
        <f>E153</f>
        <v>1300</v>
      </c>
      <c r="I153" s="90">
        <f>C153*H153</f>
        <v>5200</v>
      </c>
      <c r="J153" s="90"/>
    </row>
    <row r="154" spans="1:10" s="95" customFormat="1" ht="12.75" customHeight="1" outlineLevel="3" x14ac:dyDescent="0.25">
      <c r="A154" s="66" t="s">
        <v>316</v>
      </c>
      <c r="B154" s="69" t="s">
        <v>6</v>
      </c>
      <c r="C154" s="67">
        <v>2</v>
      </c>
      <c r="D154" s="74" t="s">
        <v>92</v>
      </c>
      <c r="E154" s="74">
        <v>4950</v>
      </c>
      <c r="F154" s="74"/>
      <c r="G154" s="74"/>
      <c r="H154" s="75">
        <v>4950</v>
      </c>
      <c r="I154" s="75">
        <f>C154*H154</f>
        <v>9900</v>
      </c>
      <c r="J154" s="75"/>
    </row>
    <row r="155" spans="1:10" s="80" customFormat="1" ht="12.75" customHeight="1" outlineLevel="2" x14ac:dyDescent="0.25">
      <c r="A155" s="70" t="s">
        <v>245</v>
      </c>
      <c r="B155" s="97"/>
      <c r="C155" s="71" t="s">
        <v>1</v>
      </c>
      <c r="D155" s="71" t="s">
        <v>1</v>
      </c>
      <c r="E155" s="71" t="s">
        <v>1</v>
      </c>
      <c r="F155" s="71" t="s">
        <v>1</v>
      </c>
      <c r="G155" s="71" t="s">
        <v>1</v>
      </c>
      <c r="H155" s="71" t="s">
        <v>1</v>
      </c>
      <c r="I155" s="77">
        <f>SUM(I156:I157)</f>
        <v>4548.9066666666658</v>
      </c>
      <c r="J155" s="77"/>
    </row>
    <row r="156" spans="1:10" s="96" customFormat="1" ht="12.75" customHeight="1" outlineLevel="3" x14ac:dyDescent="0.25">
      <c r="A156" s="66" t="s">
        <v>230</v>
      </c>
      <c r="B156" s="69" t="s">
        <v>7</v>
      </c>
      <c r="C156" s="67">
        <v>1</v>
      </c>
      <c r="D156" s="68">
        <v>5</v>
      </c>
      <c r="E156" s="68">
        <v>1800</v>
      </c>
      <c r="F156" s="68">
        <v>2545.7199999999998</v>
      </c>
      <c r="G156" s="68">
        <v>2416</v>
      </c>
      <c r="H156" s="68">
        <f>(E156+F156+G156)/3</f>
        <v>2253.9066666666663</v>
      </c>
      <c r="I156" s="68">
        <f>C156*H156</f>
        <v>2253.9066666666663</v>
      </c>
      <c r="J156" s="68"/>
    </row>
    <row r="157" spans="1:10" s="96" customFormat="1" outlineLevel="3" x14ac:dyDescent="0.25">
      <c r="A157" s="66" t="s">
        <v>246</v>
      </c>
      <c r="B157" s="69" t="s">
        <v>7</v>
      </c>
      <c r="C157" s="67">
        <v>1</v>
      </c>
      <c r="D157" s="68" t="s">
        <v>92</v>
      </c>
      <c r="E157" s="68">
        <v>2200</v>
      </c>
      <c r="F157" s="68"/>
      <c r="G157" s="68">
        <v>2390</v>
      </c>
      <c r="H157" s="68">
        <f>(E157+F157+G157)/2</f>
        <v>2295</v>
      </c>
      <c r="I157" s="68">
        <f>C157*H157</f>
        <v>2295</v>
      </c>
      <c r="J157" s="68"/>
    </row>
    <row r="158" spans="1:10" s="80" customFormat="1" ht="29.25" customHeight="1" outlineLevel="2" x14ac:dyDescent="0.25">
      <c r="A158" s="70" t="s">
        <v>26</v>
      </c>
      <c r="B158" s="97"/>
      <c r="C158" s="71" t="s">
        <v>1</v>
      </c>
      <c r="D158" s="71" t="s">
        <v>1</v>
      </c>
      <c r="E158" s="71" t="s">
        <v>1</v>
      </c>
      <c r="F158" s="71" t="s">
        <v>1</v>
      </c>
      <c r="G158" s="71" t="s">
        <v>1</v>
      </c>
      <c r="H158" s="71" t="s">
        <v>1</v>
      </c>
      <c r="I158" s="77">
        <f>SUM(I159:I174)</f>
        <v>234616.43</v>
      </c>
      <c r="J158" s="77"/>
    </row>
    <row r="159" spans="1:10" s="96" customFormat="1" ht="12.75" customHeight="1" outlineLevel="3" x14ac:dyDescent="0.25">
      <c r="A159" s="66" t="s">
        <v>231</v>
      </c>
      <c r="B159" s="69" t="s">
        <v>7</v>
      </c>
      <c r="C159" s="67">
        <v>140</v>
      </c>
      <c r="D159" s="79" t="s">
        <v>92</v>
      </c>
      <c r="E159" s="79">
        <v>330</v>
      </c>
      <c r="F159" s="79">
        <v>330</v>
      </c>
      <c r="G159" s="79">
        <v>340</v>
      </c>
      <c r="H159" s="68">
        <f>(E159+F159+G159)/3</f>
        <v>333.33333333333331</v>
      </c>
      <c r="I159" s="68">
        <f>C159*H159</f>
        <v>46666.666666666664</v>
      </c>
      <c r="J159" s="68"/>
    </row>
    <row r="160" spans="1:10" s="96" customFormat="1" ht="12.75" customHeight="1" outlineLevel="3" x14ac:dyDescent="0.25">
      <c r="A160" s="66" t="s">
        <v>308</v>
      </c>
      <c r="B160" s="69" t="s">
        <v>16</v>
      </c>
      <c r="C160" s="67">
        <v>25</v>
      </c>
      <c r="D160" s="79" t="s">
        <v>92</v>
      </c>
      <c r="E160" s="79">
        <v>918.85</v>
      </c>
      <c r="F160" s="79">
        <v>450</v>
      </c>
      <c r="G160" s="79">
        <v>800</v>
      </c>
      <c r="H160" s="68">
        <f t="shared" ref="H160:H170" si="17">(E160+F160+G160)/3</f>
        <v>722.94999999999993</v>
      </c>
      <c r="I160" s="68">
        <f>C160*H160</f>
        <v>18073.75</v>
      </c>
      <c r="J160" s="68"/>
    </row>
    <row r="161" spans="1:12" s="96" customFormat="1" ht="12.75" customHeight="1" outlineLevel="3" x14ac:dyDescent="0.25">
      <c r="A161" s="66" t="s">
        <v>232</v>
      </c>
      <c r="B161" s="69" t="s">
        <v>7</v>
      </c>
      <c r="C161" s="67">
        <v>260</v>
      </c>
      <c r="D161" s="79" t="s">
        <v>92</v>
      </c>
      <c r="E161" s="79">
        <v>40.14</v>
      </c>
      <c r="F161" s="79">
        <v>29.01</v>
      </c>
      <c r="G161" s="79">
        <v>76</v>
      </c>
      <c r="H161" s="68">
        <f t="shared" si="17"/>
        <v>48.383333333333333</v>
      </c>
      <c r="I161" s="68">
        <f t="shared" ref="I161:I174" si="18">C161*H161</f>
        <v>12579.666666666666</v>
      </c>
      <c r="J161" s="68"/>
    </row>
    <row r="162" spans="1:12" s="96" customFormat="1" ht="12.75" customHeight="1" outlineLevel="3" x14ac:dyDescent="0.25">
      <c r="A162" s="66" t="s">
        <v>233</v>
      </c>
      <c r="B162" s="69" t="s">
        <v>7</v>
      </c>
      <c r="C162" s="67">
        <v>200</v>
      </c>
      <c r="D162" s="79" t="s">
        <v>92</v>
      </c>
      <c r="E162" s="79">
        <v>32.97</v>
      </c>
      <c r="F162" s="79">
        <v>24.8</v>
      </c>
      <c r="G162" s="79">
        <v>26</v>
      </c>
      <c r="H162" s="68">
        <f t="shared" si="17"/>
        <v>27.923333333333332</v>
      </c>
      <c r="I162" s="68">
        <f t="shared" si="18"/>
        <v>5584.6666666666661</v>
      </c>
      <c r="J162" s="68"/>
    </row>
    <row r="163" spans="1:12" s="96" customFormat="1" ht="12.75" customHeight="1" outlineLevel="3" x14ac:dyDescent="0.25">
      <c r="A163" s="66" t="s">
        <v>234</v>
      </c>
      <c r="B163" s="69" t="s">
        <v>7</v>
      </c>
      <c r="C163" s="67">
        <v>250</v>
      </c>
      <c r="D163" s="79" t="s">
        <v>92</v>
      </c>
      <c r="E163" s="79">
        <v>54.55</v>
      </c>
      <c r="F163" s="79">
        <v>42.63</v>
      </c>
      <c r="G163" s="79">
        <v>59</v>
      </c>
      <c r="H163" s="68">
        <f t="shared" si="17"/>
        <v>52.06</v>
      </c>
      <c r="I163" s="68">
        <f t="shared" si="18"/>
        <v>13015</v>
      </c>
      <c r="J163" s="68"/>
    </row>
    <row r="164" spans="1:12" s="96" customFormat="1" ht="12.75" customHeight="1" outlineLevel="3" x14ac:dyDescent="0.25">
      <c r="A164" s="66" t="s">
        <v>241</v>
      </c>
      <c r="B164" s="69" t="s">
        <v>7</v>
      </c>
      <c r="C164" s="67">
        <v>100</v>
      </c>
      <c r="D164" s="79" t="s">
        <v>92</v>
      </c>
      <c r="E164" s="79">
        <v>98.17</v>
      </c>
      <c r="F164" s="79">
        <v>79</v>
      </c>
      <c r="G164" s="79">
        <v>110</v>
      </c>
      <c r="H164" s="68">
        <f t="shared" si="17"/>
        <v>95.723333333333343</v>
      </c>
      <c r="I164" s="68">
        <f t="shared" si="18"/>
        <v>9572.3333333333339</v>
      </c>
      <c r="J164" s="68"/>
    </row>
    <row r="165" spans="1:12" s="96" customFormat="1" outlineLevel="3" x14ac:dyDescent="0.25">
      <c r="A165" s="66" t="s">
        <v>235</v>
      </c>
      <c r="B165" s="69" t="s">
        <v>16</v>
      </c>
      <c r="C165" s="67">
        <v>155</v>
      </c>
      <c r="D165" s="79" t="s">
        <v>92</v>
      </c>
      <c r="E165" s="79">
        <v>22.6</v>
      </c>
      <c r="F165" s="79">
        <v>28.3</v>
      </c>
      <c r="G165" s="79">
        <v>30</v>
      </c>
      <c r="H165" s="68">
        <f t="shared" si="17"/>
        <v>26.966666666666669</v>
      </c>
      <c r="I165" s="68">
        <f t="shared" si="18"/>
        <v>4179.8333333333339</v>
      </c>
      <c r="J165" s="68"/>
    </row>
    <row r="166" spans="1:12" s="96" customFormat="1" ht="12.75" customHeight="1" outlineLevel="3" x14ac:dyDescent="0.25">
      <c r="A166" s="66" t="s">
        <v>236</v>
      </c>
      <c r="B166" s="69" t="s">
        <v>7</v>
      </c>
      <c r="C166" s="67">
        <v>505</v>
      </c>
      <c r="D166" s="79" t="s">
        <v>92</v>
      </c>
      <c r="E166" s="79">
        <v>19.7</v>
      </c>
      <c r="F166" s="79">
        <v>14.7</v>
      </c>
      <c r="G166" s="79">
        <v>48</v>
      </c>
      <c r="H166" s="68">
        <f t="shared" si="17"/>
        <v>27.466666666666669</v>
      </c>
      <c r="I166" s="68">
        <f t="shared" si="18"/>
        <v>13870.666666666668</v>
      </c>
      <c r="J166" s="68"/>
    </row>
    <row r="167" spans="1:12" s="96" customFormat="1" outlineLevel="3" x14ac:dyDescent="0.25">
      <c r="A167" s="66" t="s">
        <v>243</v>
      </c>
      <c r="B167" s="69" t="s">
        <v>16</v>
      </c>
      <c r="C167" s="67">
        <v>250</v>
      </c>
      <c r="D167" s="79" t="s">
        <v>92</v>
      </c>
      <c r="E167" s="79">
        <v>45.7</v>
      </c>
      <c r="F167" s="79">
        <v>40</v>
      </c>
      <c r="G167" s="79">
        <v>38</v>
      </c>
      <c r="H167" s="68">
        <f t="shared" si="17"/>
        <v>41.233333333333334</v>
      </c>
      <c r="I167" s="68">
        <f t="shared" si="18"/>
        <v>10308.333333333334</v>
      </c>
      <c r="J167" s="68"/>
    </row>
    <row r="168" spans="1:12" s="96" customFormat="1" outlineLevel="3" x14ac:dyDescent="0.25">
      <c r="A168" s="66" t="s">
        <v>309</v>
      </c>
      <c r="B168" s="69" t="s">
        <v>7</v>
      </c>
      <c r="C168" s="67">
        <v>1500</v>
      </c>
      <c r="D168" s="79" t="s">
        <v>92</v>
      </c>
      <c r="E168" s="79">
        <v>25.33</v>
      </c>
      <c r="F168" s="79">
        <v>20</v>
      </c>
      <c r="G168" s="79">
        <v>27</v>
      </c>
      <c r="H168" s="68">
        <f t="shared" si="17"/>
        <v>24.11</v>
      </c>
      <c r="I168" s="68">
        <f t="shared" si="18"/>
        <v>36165</v>
      </c>
      <c r="J168" s="68"/>
    </row>
    <row r="169" spans="1:12" s="96" customFormat="1" outlineLevel="3" x14ac:dyDescent="0.25">
      <c r="A169" s="66" t="s">
        <v>239</v>
      </c>
      <c r="B169" s="69" t="s">
        <v>16</v>
      </c>
      <c r="C169" s="67">
        <v>250</v>
      </c>
      <c r="D169" s="79" t="s">
        <v>92</v>
      </c>
      <c r="E169" s="79">
        <v>49.65</v>
      </c>
      <c r="F169" s="79">
        <v>57.5</v>
      </c>
      <c r="G169" s="79">
        <v>80</v>
      </c>
      <c r="H169" s="68">
        <f t="shared" si="17"/>
        <v>62.383333333333333</v>
      </c>
      <c r="I169" s="68">
        <f t="shared" si="18"/>
        <v>15595.833333333334</v>
      </c>
      <c r="J169" s="68"/>
    </row>
    <row r="170" spans="1:12" s="96" customFormat="1" ht="12.75" customHeight="1" outlineLevel="3" x14ac:dyDescent="0.25">
      <c r="A170" s="66" t="s">
        <v>244</v>
      </c>
      <c r="B170" s="69" t="s">
        <v>16</v>
      </c>
      <c r="C170" s="67">
        <v>260</v>
      </c>
      <c r="D170" s="79" t="s">
        <v>92</v>
      </c>
      <c r="E170" s="79">
        <v>117.66</v>
      </c>
      <c r="F170" s="79">
        <v>122</v>
      </c>
      <c r="G170" s="79">
        <v>144</v>
      </c>
      <c r="H170" s="68">
        <f t="shared" si="17"/>
        <v>127.88666666666666</v>
      </c>
      <c r="I170" s="68">
        <f t="shared" si="18"/>
        <v>33250.533333333333</v>
      </c>
      <c r="J170" s="68"/>
    </row>
    <row r="171" spans="1:12" s="96" customFormat="1" ht="12.75" customHeight="1" outlineLevel="3" x14ac:dyDescent="0.25">
      <c r="A171" s="66" t="s">
        <v>242</v>
      </c>
      <c r="B171" s="69" t="s">
        <v>16</v>
      </c>
      <c r="C171" s="67">
        <v>4</v>
      </c>
      <c r="D171" s="79" t="s">
        <v>92</v>
      </c>
      <c r="E171" s="79">
        <v>2704.87</v>
      </c>
      <c r="F171" s="79">
        <v>1455</v>
      </c>
      <c r="G171" s="79"/>
      <c r="H171" s="68">
        <f>(E171+F171+G171)/2</f>
        <v>2079.9349999999999</v>
      </c>
      <c r="I171" s="68">
        <f t="shared" si="18"/>
        <v>8319.74</v>
      </c>
      <c r="J171" s="68"/>
    </row>
    <row r="172" spans="1:12" s="96" customFormat="1" outlineLevel="3" x14ac:dyDescent="0.25">
      <c r="A172" s="66" t="s">
        <v>240</v>
      </c>
      <c r="B172" s="69" t="s">
        <v>16</v>
      </c>
      <c r="C172" s="67">
        <v>3</v>
      </c>
      <c r="D172" s="79" t="s">
        <v>92</v>
      </c>
      <c r="E172" s="79">
        <v>1044.6400000000001</v>
      </c>
      <c r="F172" s="79">
        <v>783</v>
      </c>
      <c r="G172" s="79">
        <v>1500</v>
      </c>
      <c r="H172" s="68">
        <f t="shared" ref="H172" si="19">(E172+F172+G172)/3</f>
        <v>1109.2133333333334</v>
      </c>
      <c r="I172" s="68">
        <f t="shared" si="18"/>
        <v>3327.6400000000003</v>
      </c>
      <c r="J172" s="68"/>
    </row>
    <row r="173" spans="1:12" s="96" customFormat="1" ht="12.75" customHeight="1" outlineLevel="3" x14ac:dyDescent="0.25">
      <c r="A173" s="66" t="s">
        <v>238</v>
      </c>
      <c r="B173" s="69" t="s">
        <v>7</v>
      </c>
      <c r="C173" s="67">
        <v>20</v>
      </c>
      <c r="D173" s="79" t="s">
        <v>92</v>
      </c>
      <c r="E173" s="79">
        <v>52.79</v>
      </c>
      <c r="F173" s="79">
        <v>48.8</v>
      </c>
      <c r="G173" s="79">
        <v>60</v>
      </c>
      <c r="H173" s="68">
        <f>(E173+F173+G173)/3</f>
        <v>53.863333333333337</v>
      </c>
      <c r="I173" s="68">
        <f>C173*H173</f>
        <v>1077.2666666666667</v>
      </c>
      <c r="J173" s="68"/>
    </row>
    <row r="174" spans="1:12" s="96" customFormat="1" ht="12.75" customHeight="1" outlineLevel="3" x14ac:dyDescent="0.25">
      <c r="A174" s="66" t="s">
        <v>116</v>
      </c>
      <c r="B174" s="69" t="s">
        <v>7</v>
      </c>
      <c r="C174" s="67">
        <v>50</v>
      </c>
      <c r="D174" s="79" t="s">
        <v>92</v>
      </c>
      <c r="E174" s="79">
        <v>45.54</v>
      </c>
      <c r="F174" s="79">
        <v>75.64</v>
      </c>
      <c r="G174" s="79"/>
      <c r="H174" s="68">
        <f>(E174+F174+G174)/2</f>
        <v>60.59</v>
      </c>
      <c r="I174" s="68">
        <f t="shared" si="18"/>
        <v>3029.5</v>
      </c>
      <c r="J174" s="68"/>
    </row>
    <row r="175" spans="1:12" s="80" customFormat="1" outlineLevel="2" x14ac:dyDescent="0.25">
      <c r="A175" s="70" t="s">
        <v>158</v>
      </c>
      <c r="B175" s="97"/>
      <c r="C175" s="71" t="s">
        <v>1</v>
      </c>
      <c r="D175" s="71" t="s">
        <v>1</v>
      </c>
      <c r="E175" s="71" t="s">
        <v>1</v>
      </c>
      <c r="F175" s="71" t="s">
        <v>1</v>
      </c>
      <c r="G175" s="71" t="s">
        <v>1</v>
      </c>
      <c r="H175" s="71" t="s">
        <v>1</v>
      </c>
      <c r="I175" s="77">
        <f>SUM(I176:I208)</f>
        <v>90744.493333333332</v>
      </c>
      <c r="J175" s="77"/>
      <c r="L175" s="96"/>
    </row>
    <row r="176" spans="1:12" s="96" customFormat="1" ht="12.75" customHeight="1" outlineLevel="3" x14ac:dyDescent="0.25">
      <c r="A176" s="66" t="s">
        <v>260</v>
      </c>
      <c r="B176" s="69" t="s">
        <v>115</v>
      </c>
      <c r="C176" s="67">
        <v>210</v>
      </c>
      <c r="D176" s="79" t="s">
        <v>92</v>
      </c>
      <c r="E176" s="79">
        <v>259.16000000000003</v>
      </c>
      <c r="F176" s="79">
        <v>187</v>
      </c>
      <c r="G176" s="79">
        <v>280</v>
      </c>
      <c r="H176" s="68">
        <f>(E176+F176+G176)/3</f>
        <v>242.05333333333337</v>
      </c>
      <c r="I176" s="68">
        <f t="shared" ref="I176:I208" si="20">C176*H176</f>
        <v>50831.200000000004</v>
      </c>
      <c r="J176" s="68"/>
    </row>
    <row r="177" spans="1:10" s="96" customFormat="1" ht="12.75" customHeight="1" outlineLevel="3" x14ac:dyDescent="0.25">
      <c r="A177" s="66" t="s">
        <v>160</v>
      </c>
      <c r="B177" s="69" t="s">
        <v>7</v>
      </c>
      <c r="C177" s="67">
        <v>56</v>
      </c>
      <c r="D177" s="79" t="s">
        <v>92</v>
      </c>
      <c r="E177" s="79">
        <v>27.96</v>
      </c>
      <c r="F177" s="79">
        <v>20.9</v>
      </c>
      <c r="G177" s="79"/>
      <c r="H177" s="68">
        <f>(E177+F177+G177)/2</f>
        <v>24.43</v>
      </c>
      <c r="I177" s="68">
        <f t="shared" si="20"/>
        <v>1368.08</v>
      </c>
      <c r="J177" s="68"/>
    </row>
    <row r="178" spans="1:10" s="96" customFormat="1" ht="12.75" customHeight="1" outlineLevel="3" x14ac:dyDescent="0.25">
      <c r="A178" s="66" t="s">
        <v>161</v>
      </c>
      <c r="B178" s="69" t="s">
        <v>7</v>
      </c>
      <c r="C178" s="67">
        <v>43</v>
      </c>
      <c r="D178" s="79" t="s">
        <v>92</v>
      </c>
      <c r="E178" s="79">
        <v>6.14</v>
      </c>
      <c r="F178" s="79">
        <v>4.95</v>
      </c>
      <c r="G178" s="79">
        <v>8</v>
      </c>
      <c r="H178" s="68">
        <f>(E178+F178+G178)/3</f>
        <v>6.3633333333333333</v>
      </c>
      <c r="I178" s="68">
        <f>C178*H178</f>
        <v>273.62333333333333</v>
      </c>
      <c r="J178" s="68"/>
    </row>
    <row r="179" spans="1:10" s="96" customFormat="1" ht="12.75" customHeight="1" outlineLevel="3" x14ac:dyDescent="0.25">
      <c r="A179" s="66" t="s">
        <v>180</v>
      </c>
      <c r="B179" s="69" t="s">
        <v>7</v>
      </c>
      <c r="C179" s="67">
        <v>74</v>
      </c>
      <c r="D179" s="79" t="s">
        <v>92</v>
      </c>
      <c r="E179" s="79">
        <v>11.83</v>
      </c>
      <c r="F179" s="79">
        <v>11.3</v>
      </c>
      <c r="G179" s="79">
        <v>7</v>
      </c>
      <c r="H179" s="68">
        <f>(E179+F179+G179)/3</f>
        <v>10.043333333333335</v>
      </c>
      <c r="I179" s="68">
        <f t="shared" si="20"/>
        <v>743.20666666666682</v>
      </c>
      <c r="J179" s="68"/>
    </row>
    <row r="180" spans="1:10" s="96" customFormat="1" ht="12.75" customHeight="1" outlineLevel="3" x14ac:dyDescent="0.25">
      <c r="A180" s="66" t="s">
        <v>162</v>
      </c>
      <c r="B180" s="69" t="s">
        <v>7</v>
      </c>
      <c r="C180" s="67">
        <v>4</v>
      </c>
      <c r="D180" s="79" t="s">
        <v>92</v>
      </c>
      <c r="E180" s="79">
        <v>77.98</v>
      </c>
      <c r="F180" s="79">
        <v>69.349999999999994</v>
      </c>
      <c r="G180" s="79"/>
      <c r="H180" s="68">
        <f t="shared" ref="H180:H183" si="21">(E180+F180+G180)/2</f>
        <v>73.664999999999992</v>
      </c>
      <c r="I180" s="68">
        <f t="shared" si="20"/>
        <v>294.65999999999997</v>
      </c>
      <c r="J180" s="68"/>
    </row>
    <row r="181" spans="1:10" s="96" customFormat="1" ht="12.75" customHeight="1" outlineLevel="3" x14ac:dyDescent="0.25">
      <c r="A181" s="66" t="s">
        <v>163</v>
      </c>
      <c r="B181" s="69" t="s">
        <v>7</v>
      </c>
      <c r="C181" s="67">
        <v>4</v>
      </c>
      <c r="D181" s="79" t="s">
        <v>92</v>
      </c>
      <c r="E181" s="79">
        <v>123.44</v>
      </c>
      <c r="F181" s="79">
        <v>271.70999999999998</v>
      </c>
      <c r="G181" s="79"/>
      <c r="H181" s="68">
        <f t="shared" si="21"/>
        <v>197.57499999999999</v>
      </c>
      <c r="I181" s="68">
        <f t="shared" si="20"/>
        <v>790.3</v>
      </c>
      <c r="J181" s="68"/>
    </row>
    <row r="182" spans="1:10" s="96" customFormat="1" ht="12.75" customHeight="1" outlineLevel="3" x14ac:dyDescent="0.25">
      <c r="A182" s="66" t="s">
        <v>187</v>
      </c>
      <c r="B182" s="69" t="s">
        <v>7</v>
      </c>
      <c r="C182" s="67">
        <v>12</v>
      </c>
      <c r="D182" s="79" t="s">
        <v>92</v>
      </c>
      <c r="E182" s="79">
        <v>17.7</v>
      </c>
      <c r="F182" s="79">
        <v>34.6</v>
      </c>
      <c r="G182" s="79"/>
      <c r="H182" s="68">
        <f t="shared" si="21"/>
        <v>26.15</v>
      </c>
      <c r="I182" s="68">
        <f t="shared" si="20"/>
        <v>313.79999999999995</v>
      </c>
      <c r="J182" s="68"/>
    </row>
    <row r="183" spans="1:10" s="96" customFormat="1" ht="12.75" customHeight="1" outlineLevel="3" x14ac:dyDescent="0.25">
      <c r="A183" s="66" t="s">
        <v>183</v>
      </c>
      <c r="B183" s="69" t="s">
        <v>7</v>
      </c>
      <c r="C183" s="67">
        <v>7</v>
      </c>
      <c r="D183" s="79" t="s">
        <v>92</v>
      </c>
      <c r="E183" s="79">
        <v>149.6</v>
      </c>
      <c r="F183" s="79">
        <v>180.49</v>
      </c>
      <c r="G183" s="79"/>
      <c r="H183" s="68">
        <f t="shared" si="21"/>
        <v>165.04500000000002</v>
      </c>
      <c r="I183" s="68">
        <f t="shared" si="20"/>
        <v>1155.3150000000001</v>
      </c>
      <c r="J183" s="68"/>
    </row>
    <row r="184" spans="1:10" s="96" customFormat="1" ht="12.75" customHeight="1" outlineLevel="3" x14ac:dyDescent="0.25">
      <c r="A184" s="66" t="s">
        <v>186</v>
      </c>
      <c r="B184" s="69" t="s">
        <v>16</v>
      </c>
      <c r="C184" s="67">
        <v>35</v>
      </c>
      <c r="D184" s="79" t="s">
        <v>92</v>
      </c>
      <c r="E184" s="79">
        <v>32.25</v>
      </c>
      <c r="F184" s="79">
        <v>13.1</v>
      </c>
      <c r="G184" s="79">
        <v>22</v>
      </c>
      <c r="H184" s="68">
        <f t="shared" ref="H184:H208" si="22">(E184+F184+G184)/3</f>
        <v>22.45</v>
      </c>
      <c r="I184" s="68">
        <f t="shared" si="20"/>
        <v>785.75</v>
      </c>
      <c r="J184" s="68"/>
    </row>
    <row r="185" spans="1:10" s="96" customFormat="1" ht="12.75" customHeight="1" outlineLevel="3" x14ac:dyDescent="0.25">
      <c r="A185" s="66" t="s">
        <v>164</v>
      </c>
      <c r="B185" s="69" t="s">
        <v>7</v>
      </c>
      <c r="C185" s="67">
        <v>3</v>
      </c>
      <c r="D185" s="79" t="s">
        <v>92</v>
      </c>
      <c r="E185" s="79">
        <v>88.23</v>
      </c>
      <c r="F185" s="79">
        <v>44.27</v>
      </c>
      <c r="G185" s="79"/>
      <c r="H185" s="68">
        <f>(E185+F185+G185)/2</f>
        <v>66.25</v>
      </c>
      <c r="I185" s="68">
        <f t="shared" si="20"/>
        <v>198.75</v>
      </c>
      <c r="J185" s="68"/>
    </row>
    <row r="186" spans="1:10" s="96" customFormat="1" ht="12.75" customHeight="1" outlineLevel="3" x14ac:dyDescent="0.25">
      <c r="A186" s="66" t="s">
        <v>188</v>
      </c>
      <c r="B186" s="69" t="s">
        <v>16</v>
      </c>
      <c r="C186" s="67">
        <v>28</v>
      </c>
      <c r="D186" s="79" t="s">
        <v>92</v>
      </c>
      <c r="E186" s="79">
        <v>10.68</v>
      </c>
      <c r="F186" s="79">
        <v>8.5</v>
      </c>
      <c r="G186" s="79">
        <v>13</v>
      </c>
      <c r="H186" s="68">
        <f t="shared" si="22"/>
        <v>10.726666666666667</v>
      </c>
      <c r="I186" s="68">
        <f t="shared" si="20"/>
        <v>300.34666666666669</v>
      </c>
      <c r="J186" s="68"/>
    </row>
    <row r="187" spans="1:10" s="96" customFormat="1" ht="12.75" customHeight="1" outlineLevel="3" x14ac:dyDescent="0.25">
      <c r="A187" s="66" t="s">
        <v>165</v>
      </c>
      <c r="B187" s="69" t="s">
        <v>7</v>
      </c>
      <c r="C187" s="67">
        <v>14</v>
      </c>
      <c r="D187" s="79" t="s">
        <v>92</v>
      </c>
      <c r="E187" s="79">
        <v>8.5</v>
      </c>
      <c r="F187" s="79">
        <v>8.9</v>
      </c>
      <c r="G187" s="79"/>
      <c r="H187" s="68">
        <f>(E187+F187+G187)/2</f>
        <v>8.6999999999999993</v>
      </c>
      <c r="I187" s="68">
        <f t="shared" si="20"/>
        <v>121.79999999999998</v>
      </c>
      <c r="J187" s="68"/>
    </row>
    <row r="188" spans="1:10" s="96" customFormat="1" ht="12.75" customHeight="1" outlineLevel="3" x14ac:dyDescent="0.25">
      <c r="A188" s="66" t="s">
        <v>159</v>
      </c>
      <c r="B188" s="69" t="s">
        <v>7</v>
      </c>
      <c r="C188" s="67">
        <v>27</v>
      </c>
      <c r="D188" s="79" t="s">
        <v>92</v>
      </c>
      <c r="E188" s="79">
        <v>31.07</v>
      </c>
      <c r="F188" s="79">
        <v>27.5</v>
      </c>
      <c r="G188" s="79">
        <v>45</v>
      </c>
      <c r="H188" s="68">
        <f t="shared" si="22"/>
        <v>34.523333333333333</v>
      </c>
      <c r="I188" s="68">
        <f t="shared" si="20"/>
        <v>932.13</v>
      </c>
      <c r="J188" s="68"/>
    </row>
    <row r="189" spans="1:10" s="96" customFormat="1" ht="12.75" customHeight="1" outlineLevel="3" x14ac:dyDescent="0.25">
      <c r="A189" s="66" t="s">
        <v>184</v>
      </c>
      <c r="B189" s="69" t="s">
        <v>16</v>
      </c>
      <c r="C189" s="67">
        <v>20</v>
      </c>
      <c r="D189" s="79" t="s">
        <v>92</v>
      </c>
      <c r="E189" s="79">
        <v>129.49</v>
      </c>
      <c r="F189" s="79">
        <v>89.6</v>
      </c>
      <c r="G189" s="79">
        <v>20</v>
      </c>
      <c r="H189" s="68">
        <f t="shared" si="22"/>
        <v>79.696666666666673</v>
      </c>
      <c r="I189" s="68">
        <f t="shared" si="20"/>
        <v>1593.9333333333334</v>
      </c>
      <c r="J189" s="68"/>
    </row>
    <row r="190" spans="1:10" s="96" customFormat="1" ht="12.75" customHeight="1" outlineLevel="3" x14ac:dyDescent="0.25">
      <c r="A190" s="66" t="s">
        <v>185</v>
      </c>
      <c r="B190" s="69" t="s">
        <v>16</v>
      </c>
      <c r="C190" s="67">
        <v>18</v>
      </c>
      <c r="D190" s="79" t="s">
        <v>92</v>
      </c>
      <c r="E190" s="79">
        <v>16.190000000000001</v>
      </c>
      <c r="F190" s="79">
        <v>14</v>
      </c>
      <c r="G190" s="79">
        <v>14.5</v>
      </c>
      <c r="H190" s="68">
        <f t="shared" si="22"/>
        <v>14.896666666666667</v>
      </c>
      <c r="I190" s="68">
        <f t="shared" si="20"/>
        <v>268.14</v>
      </c>
      <c r="J190" s="68"/>
    </row>
    <row r="191" spans="1:10" s="96" customFormat="1" ht="12.75" customHeight="1" outlineLevel="3" x14ac:dyDescent="0.25">
      <c r="A191" s="66" t="s">
        <v>182</v>
      </c>
      <c r="B191" s="69" t="s">
        <v>16</v>
      </c>
      <c r="C191" s="67">
        <v>25</v>
      </c>
      <c r="D191" s="79" t="s">
        <v>92</v>
      </c>
      <c r="E191" s="79">
        <v>135.37</v>
      </c>
      <c r="F191" s="79">
        <v>99</v>
      </c>
      <c r="G191" s="79">
        <f>28*4</f>
        <v>112</v>
      </c>
      <c r="H191" s="68">
        <f t="shared" si="22"/>
        <v>115.45666666666666</v>
      </c>
      <c r="I191" s="68">
        <f t="shared" si="20"/>
        <v>2886.4166666666665</v>
      </c>
      <c r="J191" s="68"/>
    </row>
    <row r="192" spans="1:10" s="96" customFormat="1" ht="12.75" customHeight="1" outlineLevel="3" x14ac:dyDescent="0.25">
      <c r="A192" s="66" t="s">
        <v>166</v>
      </c>
      <c r="B192" s="69" t="s">
        <v>7</v>
      </c>
      <c r="C192" s="67">
        <v>24</v>
      </c>
      <c r="D192" s="79" t="s">
        <v>92</v>
      </c>
      <c r="E192" s="79">
        <v>27.17</v>
      </c>
      <c r="F192" s="79">
        <v>18.899999999999999</v>
      </c>
      <c r="G192" s="79">
        <v>60</v>
      </c>
      <c r="H192" s="68">
        <f t="shared" si="22"/>
        <v>35.356666666666662</v>
      </c>
      <c r="I192" s="68">
        <f t="shared" si="20"/>
        <v>848.56</v>
      </c>
      <c r="J192" s="68"/>
    </row>
    <row r="193" spans="1:10" s="96" customFormat="1" ht="12.75" customHeight="1" outlineLevel="3" x14ac:dyDescent="0.25">
      <c r="A193" s="66" t="s">
        <v>181</v>
      </c>
      <c r="B193" s="69" t="s">
        <v>16</v>
      </c>
      <c r="C193" s="67">
        <v>70</v>
      </c>
      <c r="D193" s="79" t="s">
        <v>92</v>
      </c>
      <c r="E193" s="79">
        <v>130.80000000000001</v>
      </c>
      <c r="F193" s="79">
        <v>92</v>
      </c>
      <c r="G193" s="79">
        <v>150</v>
      </c>
      <c r="H193" s="68">
        <f>(E193+F193+G193)/3</f>
        <v>124.26666666666667</v>
      </c>
      <c r="I193" s="68">
        <f t="shared" si="20"/>
        <v>8698.6666666666661</v>
      </c>
      <c r="J193" s="68"/>
    </row>
    <row r="194" spans="1:10" s="96" customFormat="1" ht="12.75" customHeight="1" outlineLevel="3" x14ac:dyDescent="0.25">
      <c r="A194" s="66" t="s">
        <v>167</v>
      </c>
      <c r="B194" s="69" t="s">
        <v>7</v>
      </c>
      <c r="C194" s="67">
        <v>42</v>
      </c>
      <c r="D194" s="79" t="s">
        <v>92</v>
      </c>
      <c r="E194" s="79">
        <v>9.49</v>
      </c>
      <c r="F194" s="79">
        <v>9</v>
      </c>
      <c r="G194" s="79">
        <v>9</v>
      </c>
      <c r="H194" s="68">
        <f t="shared" si="22"/>
        <v>9.163333333333334</v>
      </c>
      <c r="I194" s="68">
        <f t="shared" si="20"/>
        <v>384.86</v>
      </c>
      <c r="J194" s="68"/>
    </row>
    <row r="195" spans="1:10" s="96" customFormat="1" ht="12.75" customHeight="1" outlineLevel="3" x14ac:dyDescent="0.25">
      <c r="A195" s="66" t="s">
        <v>168</v>
      </c>
      <c r="B195" s="69" t="s">
        <v>7</v>
      </c>
      <c r="C195" s="67">
        <v>22</v>
      </c>
      <c r="D195" s="79" t="s">
        <v>92</v>
      </c>
      <c r="E195" s="79">
        <v>19.579999999999998</v>
      </c>
      <c r="F195" s="79">
        <v>30.3</v>
      </c>
      <c r="G195" s="79"/>
      <c r="H195" s="68">
        <f>(E195+F195+G195)/2</f>
        <v>24.939999999999998</v>
      </c>
      <c r="I195" s="68">
        <f t="shared" si="20"/>
        <v>548.67999999999995</v>
      </c>
      <c r="J195" s="68"/>
    </row>
    <row r="196" spans="1:10" s="96" customFormat="1" ht="12.75" customHeight="1" outlineLevel="3" x14ac:dyDescent="0.25">
      <c r="A196" s="66" t="s">
        <v>169</v>
      </c>
      <c r="B196" s="69" t="s">
        <v>7</v>
      </c>
      <c r="C196" s="67">
        <v>105</v>
      </c>
      <c r="D196" s="79" t="s">
        <v>92</v>
      </c>
      <c r="E196" s="79">
        <v>20.86</v>
      </c>
      <c r="F196" s="79">
        <v>22.28</v>
      </c>
      <c r="G196" s="79"/>
      <c r="H196" s="68">
        <f>(E196+F196+G196)/2</f>
        <v>21.57</v>
      </c>
      <c r="I196" s="68">
        <f t="shared" si="20"/>
        <v>2264.85</v>
      </c>
      <c r="J196" s="68"/>
    </row>
    <row r="197" spans="1:10" s="96" customFormat="1" ht="12.75" customHeight="1" outlineLevel="3" x14ac:dyDescent="0.25">
      <c r="A197" s="66" t="s">
        <v>170</v>
      </c>
      <c r="B197" s="69" t="s">
        <v>7</v>
      </c>
      <c r="C197" s="67">
        <v>7</v>
      </c>
      <c r="D197" s="79" t="s">
        <v>92</v>
      </c>
      <c r="E197" s="79">
        <v>583.51</v>
      </c>
      <c r="F197" s="79">
        <v>433</v>
      </c>
      <c r="G197" s="79"/>
      <c r="H197" s="68">
        <f>(E197+F197+G197)/2</f>
        <v>508.255</v>
      </c>
      <c r="I197" s="68">
        <f t="shared" si="20"/>
        <v>3557.7849999999999</v>
      </c>
      <c r="J197" s="68"/>
    </row>
    <row r="198" spans="1:10" s="96" customFormat="1" ht="12.75" customHeight="1" outlineLevel="3" x14ac:dyDescent="0.25">
      <c r="A198" s="66" t="s">
        <v>171</v>
      </c>
      <c r="B198" s="69" t="s">
        <v>7</v>
      </c>
      <c r="C198" s="67">
        <v>8</v>
      </c>
      <c r="D198" s="79" t="s">
        <v>92</v>
      </c>
      <c r="E198" s="79">
        <v>41.95</v>
      </c>
      <c r="F198" s="79">
        <v>43.1</v>
      </c>
      <c r="G198" s="79"/>
      <c r="H198" s="68">
        <f>(E198+F198+G198)/2</f>
        <v>42.525000000000006</v>
      </c>
      <c r="I198" s="68">
        <f t="shared" si="20"/>
        <v>340.20000000000005</v>
      </c>
      <c r="J198" s="68"/>
    </row>
    <row r="199" spans="1:10" s="96" customFormat="1" ht="12.75" customHeight="1" outlineLevel="3" x14ac:dyDescent="0.25">
      <c r="A199" s="66" t="s">
        <v>172</v>
      </c>
      <c r="B199" s="69" t="s">
        <v>7</v>
      </c>
      <c r="C199" s="67">
        <v>11</v>
      </c>
      <c r="D199" s="79" t="s">
        <v>92</v>
      </c>
      <c r="E199" s="79">
        <v>9.5299999999999994</v>
      </c>
      <c r="F199" s="79">
        <v>9.1</v>
      </c>
      <c r="G199" s="79">
        <v>15</v>
      </c>
      <c r="H199" s="68">
        <f t="shared" si="22"/>
        <v>11.209999999999999</v>
      </c>
      <c r="I199" s="68">
        <f t="shared" si="20"/>
        <v>123.30999999999999</v>
      </c>
      <c r="J199" s="68"/>
    </row>
    <row r="200" spans="1:10" s="96" customFormat="1" ht="12.75" customHeight="1" outlineLevel="3" x14ac:dyDescent="0.25">
      <c r="A200" s="66" t="s">
        <v>173</v>
      </c>
      <c r="B200" s="69" t="s">
        <v>7</v>
      </c>
      <c r="C200" s="67">
        <v>10</v>
      </c>
      <c r="D200" s="79" t="s">
        <v>92</v>
      </c>
      <c r="E200" s="79">
        <v>27.15</v>
      </c>
      <c r="F200" s="79">
        <v>17.399999999999999</v>
      </c>
      <c r="G200" s="79">
        <v>95</v>
      </c>
      <c r="H200" s="68">
        <f t="shared" si="22"/>
        <v>46.516666666666673</v>
      </c>
      <c r="I200" s="68">
        <f t="shared" si="20"/>
        <v>465.16666666666674</v>
      </c>
      <c r="J200" s="68"/>
    </row>
    <row r="201" spans="1:10" s="96" customFormat="1" ht="12.75" customHeight="1" outlineLevel="3" x14ac:dyDescent="0.25">
      <c r="A201" s="66" t="s">
        <v>118</v>
      </c>
      <c r="B201" s="69" t="s">
        <v>7</v>
      </c>
      <c r="C201" s="67">
        <v>4</v>
      </c>
      <c r="D201" s="79" t="s">
        <v>92</v>
      </c>
      <c r="E201" s="79">
        <v>17.2</v>
      </c>
      <c r="F201" s="79">
        <v>15.9</v>
      </c>
      <c r="G201" s="79"/>
      <c r="H201" s="68">
        <f>(E201+F201+G201)/2</f>
        <v>16.55</v>
      </c>
      <c r="I201" s="68">
        <f t="shared" si="20"/>
        <v>66.2</v>
      </c>
      <c r="J201" s="68"/>
    </row>
    <row r="202" spans="1:10" s="96" customFormat="1" ht="12.75" customHeight="1" outlineLevel="3" x14ac:dyDescent="0.25">
      <c r="A202" s="66" t="s">
        <v>333</v>
      </c>
      <c r="B202" s="69" t="s">
        <v>7</v>
      </c>
      <c r="C202" s="67">
        <v>8</v>
      </c>
      <c r="D202" s="79" t="s">
        <v>92</v>
      </c>
      <c r="E202" s="79">
        <v>375.29</v>
      </c>
      <c r="F202" s="79">
        <v>289</v>
      </c>
      <c r="G202" s="79"/>
      <c r="H202" s="68">
        <f>(E202+F202+G202)/2</f>
        <v>332.14499999999998</v>
      </c>
      <c r="I202" s="68">
        <f t="shared" si="20"/>
        <v>2657.16</v>
      </c>
      <c r="J202" s="68"/>
    </row>
    <row r="203" spans="1:10" s="96" customFormat="1" ht="12.75" customHeight="1" outlineLevel="3" x14ac:dyDescent="0.25">
      <c r="A203" s="66" t="s">
        <v>175</v>
      </c>
      <c r="B203" s="69" t="s">
        <v>7</v>
      </c>
      <c r="C203" s="67">
        <v>15</v>
      </c>
      <c r="D203" s="79" t="s">
        <v>92</v>
      </c>
      <c r="E203" s="79">
        <v>287.77999999999997</v>
      </c>
      <c r="F203" s="79">
        <v>140</v>
      </c>
      <c r="G203" s="79"/>
      <c r="H203" s="68">
        <f>(E203+F203+G203)/2</f>
        <v>213.89</v>
      </c>
      <c r="I203" s="68">
        <f t="shared" si="20"/>
        <v>3208.35</v>
      </c>
      <c r="J203" s="68"/>
    </row>
    <row r="204" spans="1:10" s="96" customFormat="1" ht="12.75" customHeight="1" outlineLevel="3" x14ac:dyDescent="0.25">
      <c r="A204" s="66" t="s">
        <v>176</v>
      </c>
      <c r="B204" s="69" t="s">
        <v>7</v>
      </c>
      <c r="C204" s="67">
        <v>6</v>
      </c>
      <c r="D204" s="79" t="s">
        <v>92</v>
      </c>
      <c r="E204" s="79">
        <v>403.86</v>
      </c>
      <c r="F204" s="79">
        <v>254.05</v>
      </c>
      <c r="G204" s="79"/>
      <c r="H204" s="68">
        <f>(E204+F204+G204)/2</f>
        <v>328.95500000000004</v>
      </c>
      <c r="I204" s="68">
        <f t="shared" si="20"/>
        <v>1973.7300000000002</v>
      </c>
      <c r="J204" s="68"/>
    </row>
    <row r="205" spans="1:10" s="96" customFormat="1" ht="12.75" customHeight="1" outlineLevel="3" x14ac:dyDescent="0.25">
      <c r="A205" s="66" t="s">
        <v>177</v>
      </c>
      <c r="B205" s="69" t="s">
        <v>7</v>
      </c>
      <c r="C205" s="67">
        <v>4</v>
      </c>
      <c r="D205" s="79" t="s">
        <v>92</v>
      </c>
      <c r="E205" s="79">
        <v>326.45999999999998</v>
      </c>
      <c r="F205" s="79">
        <v>494.74</v>
      </c>
      <c r="G205" s="79"/>
      <c r="H205" s="68">
        <f>(E205+F205+G205)/2</f>
        <v>410.6</v>
      </c>
      <c r="I205" s="68">
        <f t="shared" si="20"/>
        <v>1642.4</v>
      </c>
      <c r="J205" s="68"/>
    </row>
    <row r="206" spans="1:10" s="96" customFormat="1" ht="12.75" customHeight="1" outlineLevel="3" x14ac:dyDescent="0.25">
      <c r="A206" s="66" t="s">
        <v>117</v>
      </c>
      <c r="B206" s="69" t="s">
        <v>7</v>
      </c>
      <c r="C206" s="67">
        <v>17</v>
      </c>
      <c r="D206" s="79" t="s">
        <v>92</v>
      </c>
      <c r="E206" s="79">
        <v>17.41</v>
      </c>
      <c r="F206" s="79">
        <v>26</v>
      </c>
      <c r="G206" s="79">
        <v>40</v>
      </c>
      <c r="H206" s="68">
        <f t="shared" si="22"/>
        <v>27.803333333333331</v>
      </c>
      <c r="I206" s="68">
        <f t="shared" si="20"/>
        <v>472.65666666666664</v>
      </c>
      <c r="J206" s="68"/>
    </row>
    <row r="207" spans="1:10" s="96" customFormat="1" ht="12.75" customHeight="1" outlineLevel="3" x14ac:dyDescent="0.25">
      <c r="A207" s="66" t="s">
        <v>178</v>
      </c>
      <c r="B207" s="69" t="s">
        <v>7</v>
      </c>
      <c r="C207" s="67">
        <v>6</v>
      </c>
      <c r="D207" s="79" t="s">
        <v>92</v>
      </c>
      <c r="E207" s="79">
        <v>42.56</v>
      </c>
      <c r="F207" s="79">
        <v>29.5</v>
      </c>
      <c r="G207" s="79">
        <v>60</v>
      </c>
      <c r="H207" s="68">
        <f t="shared" si="22"/>
        <v>44.02</v>
      </c>
      <c r="I207" s="68">
        <f t="shared" si="20"/>
        <v>264.12</v>
      </c>
      <c r="J207" s="68"/>
    </row>
    <row r="208" spans="1:10" s="96" customFormat="1" ht="12.75" customHeight="1" outlineLevel="3" x14ac:dyDescent="0.25">
      <c r="A208" s="66" t="s">
        <v>179</v>
      </c>
      <c r="B208" s="69" t="s">
        <v>7</v>
      </c>
      <c r="C208" s="67">
        <v>14</v>
      </c>
      <c r="D208" s="79" t="s">
        <v>92</v>
      </c>
      <c r="E208" s="79">
        <v>25.21</v>
      </c>
      <c r="F208" s="79">
        <v>18.149999999999999</v>
      </c>
      <c r="G208" s="79">
        <v>36</v>
      </c>
      <c r="H208" s="68">
        <f t="shared" si="22"/>
        <v>26.453333333333333</v>
      </c>
      <c r="I208" s="68">
        <f t="shared" si="20"/>
        <v>370.34666666666669</v>
      </c>
      <c r="J208" s="68"/>
    </row>
    <row r="209" spans="1:10" s="81" customFormat="1" ht="27.75" customHeight="1" outlineLevel="2" x14ac:dyDescent="0.25">
      <c r="A209" s="70" t="s">
        <v>122</v>
      </c>
      <c r="B209" s="97"/>
      <c r="C209" s="71" t="s">
        <v>1</v>
      </c>
      <c r="D209" s="71" t="s">
        <v>1</v>
      </c>
      <c r="E209" s="71" t="s">
        <v>1</v>
      </c>
      <c r="F209" s="71" t="s">
        <v>1</v>
      </c>
      <c r="G209" s="71" t="s">
        <v>1</v>
      </c>
      <c r="H209" s="71" t="s">
        <v>1</v>
      </c>
      <c r="I209" s="77">
        <f>SUM(I210:I215)</f>
        <v>94862.493333333332</v>
      </c>
      <c r="J209" s="77"/>
    </row>
    <row r="210" spans="1:10" s="96" customFormat="1" ht="12.75" customHeight="1" outlineLevel="3" x14ac:dyDescent="0.25">
      <c r="A210" s="66" t="s">
        <v>312</v>
      </c>
      <c r="B210" s="69" t="s">
        <v>16</v>
      </c>
      <c r="C210" s="67">
        <v>150</v>
      </c>
      <c r="D210" s="79" t="s">
        <v>92</v>
      </c>
      <c r="E210" s="79">
        <v>245</v>
      </c>
      <c r="F210" s="79">
        <v>163.78</v>
      </c>
      <c r="G210" s="79">
        <v>100</v>
      </c>
      <c r="H210" s="68">
        <f>(E210+F210+G210)/3</f>
        <v>169.59333333333333</v>
      </c>
      <c r="I210" s="68">
        <f>C210*H210</f>
        <v>25439</v>
      </c>
      <c r="J210" s="68"/>
    </row>
    <row r="211" spans="1:10" s="96" customFormat="1" ht="12.75" customHeight="1" outlineLevel="3" x14ac:dyDescent="0.25">
      <c r="A211" s="66" t="s">
        <v>311</v>
      </c>
      <c r="B211" s="69" t="s">
        <v>16</v>
      </c>
      <c r="C211" s="67">
        <v>130</v>
      </c>
      <c r="D211" s="79" t="s">
        <v>92</v>
      </c>
      <c r="E211" s="79">
        <v>45.49</v>
      </c>
      <c r="F211" s="79">
        <v>51.04</v>
      </c>
      <c r="G211" s="79">
        <v>50</v>
      </c>
      <c r="H211" s="68">
        <f>(E211+F211+G211)/3</f>
        <v>48.843333333333334</v>
      </c>
      <c r="I211" s="68">
        <f>C211*H211</f>
        <v>6349.6333333333332</v>
      </c>
      <c r="J211" s="68"/>
    </row>
    <row r="212" spans="1:10" s="96" customFormat="1" ht="12.75" customHeight="1" outlineLevel="3" x14ac:dyDescent="0.25">
      <c r="A212" s="66" t="s">
        <v>322</v>
      </c>
      <c r="B212" s="69" t="s">
        <v>7</v>
      </c>
      <c r="C212" s="67">
        <v>1</v>
      </c>
      <c r="D212" s="79" t="s">
        <v>92</v>
      </c>
      <c r="E212" s="79">
        <v>3500</v>
      </c>
      <c r="F212" s="79"/>
      <c r="G212" s="79"/>
      <c r="H212" s="68">
        <f>E212</f>
        <v>3500</v>
      </c>
      <c r="I212" s="68">
        <f>C212*H212</f>
        <v>3500</v>
      </c>
      <c r="J212" s="68"/>
    </row>
    <row r="213" spans="1:10" s="96" customFormat="1" ht="12.75" customHeight="1" outlineLevel="3" x14ac:dyDescent="0.25">
      <c r="A213" s="66" t="s">
        <v>237</v>
      </c>
      <c r="B213" s="69" t="s">
        <v>7</v>
      </c>
      <c r="C213" s="67">
        <v>220</v>
      </c>
      <c r="D213" s="79" t="s">
        <v>92</v>
      </c>
      <c r="E213" s="79">
        <v>190</v>
      </c>
      <c r="F213" s="79">
        <v>65</v>
      </c>
      <c r="G213" s="79">
        <v>115</v>
      </c>
      <c r="H213" s="68">
        <f>(E213+F213+G213)/3</f>
        <v>123.33333333333333</v>
      </c>
      <c r="I213" s="68">
        <f>C213*H213</f>
        <v>27133.333333333332</v>
      </c>
      <c r="J213" s="68"/>
    </row>
    <row r="214" spans="1:10" s="96" customFormat="1" outlineLevel="3" x14ac:dyDescent="0.25">
      <c r="A214" s="66" t="s">
        <v>310</v>
      </c>
      <c r="B214" s="69" t="s">
        <v>7</v>
      </c>
      <c r="C214" s="67">
        <v>60</v>
      </c>
      <c r="D214" s="79" t="s">
        <v>92</v>
      </c>
      <c r="E214" s="79">
        <v>545</v>
      </c>
      <c r="F214" s="79">
        <v>483</v>
      </c>
      <c r="G214" s="79">
        <v>545</v>
      </c>
      <c r="H214" s="68">
        <f>(E214+F214+G214)/3</f>
        <v>524.33333333333337</v>
      </c>
      <c r="I214" s="68">
        <f>C214*H214</f>
        <v>31460.000000000004</v>
      </c>
      <c r="J214" s="68"/>
    </row>
    <row r="215" spans="1:10" s="96" customFormat="1" ht="12.75" customHeight="1" outlineLevel="3" x14ac:dyDescent="0.25">
      <c r="A215" s="66" t="s">
        <v>248</v>
      </c>
      <c r="B215" s="69" t="s">
        <v>7</v>
      </c>
      <c r="C215" s="67">
        <v>1</v>
      </c>
      <c r="D215" s="68" t="s">
        <v>92</v>
      </c>
      <c r="E215" s="68">
        <v>920</v>
      </c>
      <c r="F215" s="68">
        <v>1031.58</v>
      </c>
      <c r="G215" s="68">
        <v>990</v>
      </c>
      <c r="H215" s="68">
        <f t="shared" ref="H215" si="23">(E215+F215+G215)/3</f>
        <v>980.52666666666664</v>
      </c>
      <c r="I215" s="68">
        <f t="shared" ref="I215" si="24">C215*H215</f>
        <v>980.52666666666664</v>
      </c>
      <c r="J215" s="68"/>
    </row>
    <row r="216" spans="1:10" x14ac:dyDescent="0.25">
      <c r="A216" s="202" t="s">
        <v>59</v>
      </c>
      <c r="B216" s="202"/>
      <c r="C216" s="202"/>
      <c r="D216" s="202"/>
      <c r="E216" s="202"/>
      <c r="F216" s="202"/>
      <c r="G216" s="202"/>
      <c r="H216" s="202"/>
      <c r="I216" s="41">
        <f>I3+I127</f>
        <v>34483879.099645332</v>
      </c>
      <c r="J216" s="41"/>
    </row>
    <row r="219" spans="1:10" x14ac:dyDescent="0.25">
      <c r="I219" s="193">
        <f>I4+I146</f>
        <v>29560742.374212001</v>
      </c>
    </row>
    <row r="220" spans="1:10" x14ac:dyDescent="0.25">
      <c r="I220" s="193">
        <f>I3-I4</f>
        <v>3036926.9919999987</v>
      </c>
    </row>
    <row r="221" spans="1:10" x14ac:dyDescent="0.25">
      <c r="I221" s="193">
        <f>I128</f>
        <v>1046559.0301</v>
      </c>
    </row>
    <row r="222" spans="1:10" x14ac:dyDescent="0.25">
      <c r="I222" s="193">
        <f>I127-I128-I146</f>
        <v>839650.70333333407</v>
      </c>
    </row>
  </sheetData>
  <sheetProtection password="C71F" sheet="1" objects="1" scenarios="1"/>
  <mergeCells count="17">
    <mergeCell ref="A216:H216"/>
    <mergeCell ref="A128:H128"/>
    <mergeCell ref="A135:H135"/>
    <mergeCell ref="A138:H138"/>
    <mergeCell ref="A140:H140"/>
    <mergeCell ref="A143:H143"/>
    <mergeCell ref="A146:H146"/>
    <mergeCell ref="A1:A2"/>
    <mergeCell ref="B1:B2"/>
    <mergeCell ref="C1:C2"/>
    <mergeCell ref="D1:D2"/>
    <mergeCell ref="A149:H149"/>
    <mergeCell ref="A3:H3"/>
    <mergeCell ref="A4:H4"/>
    <mergeCell ref="A8:H8"/>
    <mergeCell ref="A68:H68"/>
    <mergeCell ref="A127:H127"/>
  </mergeCells>
  <pageMargins left="0.27559055118110237" right="0.19685039370078741" top="0.15748031496062992" bottom="0.15748031496062992" header="0.11811023622047245" footer="0.11811023622047245"/>
  <pageSetup paperSize="9" scale="70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L20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D20" sqref="D20"/>
    </sheetView>
  </sheetViews>
  <sheetFormatPr defaultColWidth="9.109375" defaultRowHeight="14.4" outlineLevelRow="1" x14ac:dyDescent="0.3"/>
  <cols>
    <col min="1" max="1" width="34.88671875" style="6" customWidth="1"/>
    <col min="2" max="8" width="20.6640625" style="6" customWidth="1"/>
    <col min="9" max="9" width="13" style="6" customWidth="1"/>
    <col min="10" max="10" width="12" style="38" bestFit="1" customWidth="1"/>
    <col min="11" max="11" width="10.6640625" style="6" customWidth="1"/>
    <col min="12" max="12" width="12" style="6" bestFit="1" customWidth="1"/>
    <col min="13" max="16384" width="9.109375" style="6"/>
  </cols>
  <sheetData>
    <row r="1" spans="1:12" x14ac:dyDescent="0.3">
      <c r="A1" s="5"/>
      <c r="G1" s="8"/>
      <c r="H1" s="2" t="s">
        <v>403</v>
      </c>
    </row>
    <row r="2" spans="1:12" ht="61.2" customHeight="1" x14ac:dyDescent="0.3">
      <c r="A2" s="5"/>
      <c r="G2" s="9"/>
      <c r="H2" s="3" t="s">
        <v>401</v>
      </c>
    </row>
    <row r="3" spans="1:12" x14ac:dyDescent="0.3">
      <c r="A3" s="12"/>
    </row>
    <row r="4" spans="1:12" x14ac:dyDescent="0.3">
      <c r="A4" s="7"/>
    </row>
    <row r="5" spans="1:12" x14ac:dyDescent="0.3">
      <c r="A5" s="241" t="s">
        <v>77</v>
      </c>
      <c r="B5" s="241"/>
      <c r="C5" s="241"/>
      <c r="D5" s="241"/>
      <c r="E5" s="241"/>
      <c r="F5" s="241"/>
      <c r="G5" s="241"/>
      <c r="H5" s="241"/>
    </row>
    <row r="6" spans="1:12" x14ac:dyDescent="0.3">
      <c r="A6" s="241" t="s">
        <v>393</v>
      </c>
      <c r="B6" s="241"/>
      <c r="C6" s="241"/>
      <c r="D6" s="241"/>
      <c r="E6" s="241"/>
      <c r="F6" s="241"/>
      <c r="G6" s="241"/>
      <c r="H6" s="241"/>
    </row>
    <row r="7" spans="1:12" x14ac:dyDescent="0.3">
      <c r="A7" s="4"/>
      <c r="B7" s="1"/>
      <c r="C7" s="1"/>
      <c r="D7" s="1"/>
      <c r="E7" s="1"/>
      <c r="F7" s="1"/>
      <c r="G7" s="1"/>
      <c r="H7" s="1"/>
    </row>
    <row r="8" spans="1:12" ht="56.4" customHeight="1" x14ac:dyDescent="0.3">
      <c r="A8" s="244" t="s">
        <v>78</v>
      </c>
      <c r="B8" s="244" t="s">
        <v>79</v>
      </c>
      <c r="C8" s="244" t="s">
        <v>80</v>
      </c>
      <c r="D8" s="244"/>
      <c r="E8" s="244"/>
      <c r="F8" s="244"/>
      <c r="G8" s="244"/>
      <c r="H8" s="244" t="s">
        <v>81</v>
      </c>
    </row>
    <row r="9" spans="1:12" x14ac:dyDescent="0.3">
      <c r="A9" s="244"/>
      <c r="B9" s="244"/>
      <c r="C9" s="244" t="s">
        <v>82</v>
      </c>
      <c r="D9" s="244" t="s">
        <v>83</v>
      </c>
      <c r="E9" s="244"/>
      <c r="F9" s="244"/>
      <c r="G9" s="244"/>
      <c r="H9" s="244"/>
    </row>
    <row r="10" spans="1:12" ht="55.2" x14ac:dyDescent="0.3">
      <c r="A10" s="244"/>
      <c r="B10" s="244"/>
      <c r="C10" s="244"/>
      <c r="D10" s="13" t="s">
        <v>84</v>
      </c>
      <c r="E10" s="13" t="s">
        <v>85</v>
      </c>
      <c r="F10" s="13" t="s">
        <v>86</v>
      </c>
      <c r="G10" s="13" t="s">
        <v>87</v>
      </c>
      <c r="H10" s="244"/>
    </row>
    <row r="11" spans="1:12" x14ac:dyDescent="0.3">
      <c r="A11" s="13">
        <v>1</v>
      </c>
      <c r="B11" s="13">
        <v>2</v>
      </c>
      <c r="C11" s="13" t="s">
        <v>88</v>
      </c>
      <c r="D11" s="13">
        <v>4</v>
      </c>
      <c r="E11" s="13">
        <v>5</v>
      </c>
      <c r="F11" s="13">
        <v>6</v>
      </c>
      <c r="G11" s="13">
        <v>7</v>
      </c>
      <c r="H11" s="13" t="s">
        <v>89</v>
      </c>
    </row>
    <row r="12" spans="1:12" s="34" customFormat="1" ht="27.6" x14ac:dyDescent="0.3">
      <c r="A12" s="173" t="s">
        <v>332</v>
      </c>
      <c r="B12" s="174">
        <f>SUM(B13:B13)</f>
        <v>1826.1</v>
      </c>
      <c r="C12" s="175" t="s">
        <v>90</v>
      </c>
      <c r="D12" s="49" t="s">
        <v>90</v>
      </c>
      <c r="E12" s="49" t="s">
        <v>90</v>
      </c>
      <c r="F12" s="49" t="s">
        <v>90</v>
      </c>
      <c r="G12" s="49" t="s">
        <v>90</v>
      </c>
      <c r="H12" s="50">
        <f>SUM(H13:H13)</f>
        <v>34483879.109645329</v>
      </c>
      <c r="J12" s="53"/>
    </row>
    <row r="13" spans="1:12" ht="32.25" customHeight="1" outlineLevel="1" x14ac:dyDescent="0.3">
      <c r="A13" s="176" t="s">
        <v>331</v>
      </c>
      <c r="B13" s="177">
        <v>1826.1</v>
      </c>
      <c r="C13" s="181">
        <f>D13*E13*F13*G13</f>
        <v>18883.894145799975</v>
      </c>
      <c r="D13" s="182">
        <f>'3.1'!$C$16</f>
        <v>18883.894145799975</v>
      </c>
      <c r="E13" s="182">
        <v>1</v>
      </c>
      <c r="F13" s="182">
        <v>1</v>
      </c>
      <c r="G13" s="183">
        <v>1</v>
      </c>
      <c r="H13" s="47">
        <f>B13*C13+0.01</f>
        <v>34483879.109645329</v>
      </c>
      <c r="I13" s="54"/>
      <c r="L13" s="38"/>
    </row>
    <row r="14" spans="1:12" s="34" customFormat="1" x14ac:dyDescent="0.3">
      <c r="A14" s="33" t="s">
        <v>66</v>
      </c>
      <c r="B14" s="51" t="s">
        <v>90</v>
      </c>
      <c r="C14" s="51" t="s">
        <v>90</v>
      </c>
      <c r="D14" s="51" t="s">
        <v>90</v>
      </c>
      <c r="E14" s="51" t="s">
        <v>90</v>
      </c>
      <c r="F14" s="51" t="s">
        <v>90</v>
      </c>
      <c r="G14" s="51" t="s">
        <v>90</v>
      </c>
      <c r="H14" s="52">
        <f>H12</f>
        <v>34483879.109645329</v>
      </c>
      <c r="J14" s="53"/>
    </row>
    <row r="15" spans="1:12" x14ac:dyDescent="0.3">
      <c r="B15" s="38"/>
    </row>
    <row r="16" spans="1:12" x14ac:dyDescent="0.3">
      <c r="B16" s="38"/>
    </row>
    <row r="17" spans="2:2" x14ac:dyDescent="0.3">
      <c r="B17" s="38"/>
    </row>
    <row r="18" spans="2:2" x14ac:dyDescent="0.3">
      <c r="B18" s="38"/>
    </row>
    <row r="19" spans="2:2" x14ac:dyDescent="0.3">
      <c r="B19" s="38"/>
    </row>
    <row r="20" spans="2:2" x14ac:dyDescent="0.3">
      <c r="B20" s="38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3"/>
  <sheetViews>
    <sheetView view="pageBreakPreview" zoomScale="80" zoomScaleNormal="100" zoomScaleSheetLayoutView="80" workbookViewId="0">
      <selection activeCell="F4" sqref="A4:G9"/>
    </sheetView>
  </sheetViews>
  <sheetFormatPr defaultColWidth="9.109375" defaultRowHeight="14.4" x14ac:dyDescent="0.3"/>
  <cols>
    <col min="1" max="2" width="20.6640625" style="158" customWidth="1"/>
    <col min="3" max="3" width="32.88671875" style="158" customWidth="1"/>
    <col min="4" max="7" width="20.6640625" style="158" customWidth="1"/>
    <col min="8" max="8" width="12.44140625" style="158" bestFit="1" customWidth="1"/>
    <col min="9" max="16384" width="9.109375" style="158"/>
  </cols>
  <sheetData>
    <row r="1" spans="1:8" x14ac:dyDescent="0.3">
      <c r="A1" s="165"/>
      <c r="F1" s="154"/>
      <c r="G1" s="155" t="s">
        <v>404</v>
      </c>
    </row>
    <row r="2" spans="1:8" ht="65.400000000000006" customHeight="1" x14ac:dyDescent="0.3">
      <c r="A2" s="165"/>
      <c r="F2" s="156"/>
      <c r="G2" s="114" t="s">
        <v>401</v>
      </c>
    </row>
    <row r="3" spans="1:8" x14ac:dyDescent="0.3">
      <c r="A3" s="166"/>
    </row>
    <row r="4" spans="1:8" x14ac:dyDescent="0.3">
      <c r="A4" s="168"/>
    </row>
    <row r="5" spans="1:8" x14ac:dyDescent="0.3">
      <c r="A5" s="237" t="s">
        <v>367</v>
      </c>
      <c r="B5" s="237"/>
      <c r="C5" s="237"/>
      <c r="D5" s="237"/>
      <c r="E5" s="237"/>
      <c r="F5" s="237"/>
      <c r="G5" s="237"/>
    </row>
    <row r="6" spans="1:8" x14ac:dyDescent="0.3">
      <c r="A6" s="237" t="s">
        <v>394</v>
      </c>
      <c r="B6" s="237"/>
      <c r="C6" s="237"/>
      <c r="D6" s="237"/>
      <c r="E6" s="237"/>
      <c r="F6" s="237"/>
      <c r="G6" s="237"/>
    </row>
    <row r="7" spans="1:8" x14ac:dyDescent="0.3">
      <c r="A7" s="169"/>
      <c r="B7" s="167"/>
      <c r="C7" s="167"/>
      <c r="D7" s="167"/>
      <c r="E7" s="167"/>
      <c r="F7" s="167"/>
      <c r="G7" s="167"/>
    </row>
    <row r="8" spans="1:8" ht="69.599999999999994" customHeight="1" x14ac:dyDescent="0.3">
      <c r="A8" s="252" t="s">
        <v>368</v>
      </c>
      <c r="B8" s="252"/>
      <c r="C8" s="170" t="s">
        <v>369</v>
      </c>
      <c r="D8" s="252" t="s">
        <v>370</v>
      </c>
      <c r="E8" s="252"/>
      <c r="F8" s="252" t="s">
        <v>371</v>
      </c>
      <c r="G8" s="252"/>
    </row>
    <row r="9" spans="1:8" x14ac:dyDescent="0.3">
      <c r="A9" s="252">
        <v>1</v>
      </c>
      <c r="B9" s="252"/>
      <c r="C9" s="170">
        <v>2</v>
      </c>
      <c r="D9" s="252">
        <v>3</v>
      </c>
      <c r="E9" s="252"/>
      <c r="F9" s="252" t="s">
        <v>372</v>
      </c>
      <c r="G9" s="252"/>
    </row>
    <row r="10" spans="1:8" ht="43.5" customHeight="1" x14ac:dyDescent="0.3">
      <c r="A10" s="253" t="s">
        <v>377</v>
      </c>
      <c r="B10" s="254"/>
      <c r="C10" s="171">
        <v>1342</v>
      </c>
      <c r="D10" s="251">
        <f>'2.2.'!E36</f>
        <v>1145.8047690014903</v>
      </c>
      <c r="E10" s="251"/>
      <c r="F10" s="251">
        <f>C10*D10</f>
        <v>1537670</v>
      </c>
      <c r="G10" s="251"/>
      <c r="H10" s="172">
        <f>F10</f>
        <v>1537670</v>
      </c>
    </row>
    <row r="11" spans="1:8" x14ac:dyDescent="0.3">
      <c r="A11" s="250"/>
      <c r="B11" s="250"/>
      <c r="C11" s="170"/>
      <c r="D11" s="251"/>
      <c r="E11" s="252"/>
      <c r="F11" s="251"/>
      <c r="G11" s="252"/>
    </row>
    <row r="12" spans="1:8" hidden="1" x14ac:dyDescent="0.3">
      <c r="A12" s="168"/>
      <c r="G12" s="172">
        <f>F11</f>
        <v>0</v>
      </c>
    </row>
    <row r="13" spans="1:8" x14ac:dyDescent="0.3">
      <c r="A13" s="168"/>
    </row>
  </sheetData>
  <mergeCells count="14">
    <mergeCell ref="A9:B9"/>
    <mergeCell ref="D9:E9"/>
    <mergeCell ref="F9:G9"/>
    <mergeCell ref="A5:G5"/>
    <mergeCell ref="A6:G6"/>
    <mergeCell ref="A8:B8"/>
    <mergeCell ref="D8:E8"/>
    <mergeCell ref="F8:G8"/>
    <mergeCell ref="A11:B11"/>
    <mergeCell ref="D11:E11"/>
    <mergeCell ref="F11:G11"/>
    <mergeCell ref="A10:B10"/>
    <mergeCell ref="D10:E10"/>
    <mergeCell ref="F10:G10"/>
  </mergeCells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G16"/>
  <sheetViews>
    <sheetView tabSelected="1" view="pageBreakPreview" zoomScale="85" zoomScaleSheetLayoutView="85" workbookViewId="0">
      <selection activeCell="F4" sqref="A4:G9"/>
    </sheetView>
  </sheetViews>
  <sheetFormatPr defaultColWidth="9.109375" defaultRowHeight="14.4" x14ac:dyDescent="0.3"/>
  <cols>
    <col min="1" max="7" width="20.6640625" style="1" customWidth="1"/>
    <col min="8" max="8" width="9.109375" style="6"/>
    <col min="9" max="9" width="9.109375" style="6" customWidth="1"/>
    <col min="10" max="16384" width="9.109375" style="6"/>
  </cols>
  <sheetData>
    <row r="1" spans="1:7" x14ac:dyDescent="0.3">
      <c r="A1" s="11"/>
      <c r="F1" s="8"/>
      <c r="G1" s="2" t="s">
        <v>405</v>
      </c>
    </row>
    <row r="2" spans="1:7" ht="59.4" customHeight="1" x14ac:dyDescent="0.3">
      <c r="A2" s="11"/>
      <c r="F2" s="9"/>
      <c r="G2" s="3" t="s">
        <v>401</v>
      </c>
    </row>
    <row r="3" spans="1:7" x14ac:dyDescent="0.3">
      <c r="A3" s="10"/>
    </row>
    <row r="4" spans="1:7" x14ac:dyDescent="0.3">
      <c r="A4" s="4"/>
    </row>
    <row r="5" spans="1:7" x14ac:dyDescent="0.3">
      <c r="A5" s="241" t="s">
        <v>93</v>
      </c>
      <c r="B5" s="241"/>
      <c r="C5" s="241"/>
      <c r="D5" s="241"/>
      <c r="E5" s="241"/>
      <c r="F5" s="241"/>
      <c r="G5" s="241"/>
    </row>
    <row r="6" spans="1:7" x14ac:dyDescent="0.3">
      <c r="A6" s="241" t="s">
        <v>94</v>
      </c>
      <c r="B6" s="241"/>
      <c r="C6" s="241"/>
      <c r="D6" s="241"/>
      <c r="E6" s="241"/>
      <c r="F6" s="241"/>
      <c r="G6" s="241"/>
    </row>
    <row r="7" spans="1:7" x14ac:dyDescent="0.3">
      <c r="A7" s="241" t="s">
        <v>395</v>
      </c>
      <c r="B7" s="241"/>
      <c r="C7" s="241"/>
      <c r="D7" s="241"/>
      <c r="E7" s="241"/>
      <c r="F7" s="241"/>
      <c r="G7" s="241"/>
    </row>
    <row r="8" spans="1:7" x14ac:dyDescent="0.3">
      <c r="A8" s="4"/>
    </row>
    <row r="9" spans="1:7" ht="162.6" customHeight="1" x14ac:dyDescent="0.3">
      <c r="A9" s="13" t="s">
        <v>95</v>
      </c>
      <c r="B9" s="13" t="s">
        <v>96</v>
      </c>
      <c r="C9" s="13" t="s">
        <v>97</v>
      </c>
      <c r="D9" s="13" t="s">
        <v>98</v>
      </c>
      <c r="E9" s="13" t="s">
        <v>99</v>
      </c>
      <c r="F9" s="244" t="s">
        <v>100</v>
      </c>
      <c r="G9" s="244"/>
    </row>
    <row r="10" spans="1:7" x14ac:dyDescent="0.3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244" t="s">
        <v>101</v>
      </c>
      <c r="G10" s="244"/>
    </row>
    <row r="11" spans="1:7" ht="27.6" x14ac:dyDescent="0.3">
      <c r="A11" s="15" t="s">
        <v>331</v>
      </c>
      <c r="B11" s="57">
        <f>'4.1'!H13</f>
        <v>34483879.109645329</v>
      </c>
      <c r="C11" s="111">
        <f>'4.2'!H10</f>
        <v>1537670</v>
      </c>
      <c r="D11" s="48"/>
      <c r="E11" s="48"/>
      <c r="F11" s="255">
        <f>B11+C11+E11-D11</f>
        <v>36021549.109645329</v>
      </c>
      <c r="G11" s="255"/>
    </row>
    <row r="12" spans="1:7" x14ac:dyDescent="0.3">
      <c r="A12" s="14" t="s">
        <v>66</v>
      </c>
      <c r="B12" s="48">
        <f>SUM(B11:B11)</f>
        <v>34483879.109645329</v>
      </c>
      <c r="C12" s="48">
        <f>SUM(C11:C11)</f>
        <v>1537670</v>
      </c>
      <c r="D12" s="48">
        <f>SUM(D11:D11)</f>
        <v>0</v>
      </c>
      <c r="E12" s="48">
        <f>SUM(E11:E11)</f>
        <v>0</v>
      </c>
      <c r="F12" s="255">
        <f>SUM(F11:G11)</f>
        <v>36021549.109645329</v>
      </c>
      <c r="G12" s="255"/>
    </row>
    <row r="13" spans="1:7" x14ac:dyDescent="0.3">
      <c r="A13" s="4"/>
    </row>
    <row r="14" spans="1:7" ht="45.6" customHeight="1" x14ac:dyDescent="0.3">
      <c r="A14" s="256" t="s">
        <v>392</v>
      </c>
      <c r="B14" s="256"/>
      <c r="D14" s="36"/>
      <c r="E14" s="36"/>
      <c r="G14" s="36"/>
    </row>
    <row r="15" spans="1:7" x14ac:dyDescent="0.3">
      <c r="A15" s="10"/>
      <c r="D15" s="257" t="s">
        <v>102</v>
      </c>
      <c r="E15" s="257"/>
      <c r="G15" s="37" t="s">
        <v>103</v>
      </c>
    </row>
    <row r="16" spans="1:7" x14ac:dyDescent="0.3">
      <c r="A16" s="10"/>
    </row>
  </sheetData>
  <mergeCells count="9">
    <mergeCell ref="F12:G12"/>
    <mergeCell ref="A14:B14"/>
    <mergeCell ref="D15:E15"/>
    <mergeCell ref="A5:G5"/>
    <mergeCell ref="A6:G6"/>
    <mergeCell ref="A7:G7"/>
    <mergeCell ref="F9:G9"/>
    <mergeCell ref="F10:G10"/>
    <mergeCell ref="F11:G11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</sheetPr>
  <dimension ref="A1:K61"/>
  <sheetViews>
    <sheetView view="pageBreakPreview" zoomScale="80" zoomScaleSheetLayoutView="80" workbookViewId="0">
      <pane ySplit="1" topLeftCell="A20" activePane="bottomLeft" state="frozen"/>
      <selection activeCell="D349" sqref="D349"/>
      <selection pane="bottomLeft" activeCell="C23" sqref="C23"/>
    </sheetView>
  </sheetViews>
  <sheetFormatPr defaultColWidth="9.109375" defaultRowHeight="13.2" outlineLevelRow="3" outlineLevelCol="1" x14ac:dyDescent="0.25"/>
  <cols>
    <col min="1" max="1" width="43.5546875" style="23" customWidth="1"/>
    <col min="2" max="2" width="15.5546875" style="24" customWidth="1"/>
    <col min="3" max="3" width="17.6640625" style="104" customWidth="1"/>
    <col min="4" max="4" width="16.88671875" style="23" customWidth="1"/>
    <col min="5" max="5" width="15" style="23" customWidth="1" outlineLevel="1"/>
    <col min="6" max="6" width="15.88671875" style="23" customWidth="1" outlineLevel="1"/>
    <col min="7" max="7" width="14.33203125" style="23" customWidth="1" outlineLevel="1"/>
    <col min="8" max="8" width="18.44140625" style="23" customWidth="1"/>
    <col min="9" max="9" width="18" style="23" customWidth="1"/>
    <col min="10" max="10" width="19" style="23" hidden="1" customWidth="1"/>
    <col min="11" max="11" width="0" style="23" hidden="1" customWidth="1"/>
    <col min="12" max="16384" width="9.109375" style="23"/>
  </cols>
  <sheetData>
    <row r="1" spans="1:11" ht="42.75" customHeight="1" x14ac:dyDescent="0.25">
      <c r="A1" s="194" t="s">
        <v>0</v>
      </c>
      <c r="B1" s="194" t="s">
        <v>124</v>
      </c>
      <c r="C1" s="195" t="s">
        <v>121</v>
      </c>
      <c r="D1" s="194" t="s">
        <v>22</v>
      </c>
      <c r="E1" s="189" t="s">
        <v>126</v>
      </c>
      <c r="F1" s="189" t="s">
        <v>127</v>
      </c>
      <c r="G1" s="189" t="s">
        <v>128</v>
      </c>
      <c r="H1" s="189" t="s">
        <v>23</v>
      </c>
      <c r="I1" s="189" t="s">
        <v>24</v>
      </c>
    </row>
    <row r="2" spans="1:11" s="80" customFormat="1" ht="12.75" customHeight="1" outlineLevel="2" x14ac:dyDescent="0.25">
      <c r="A2" s="70" t="s">
        <v>189</v>
      </c>
      <c r="B2" s="97"/>
      <c r="C2" s="71" t="s">
        <v>1</v>
      </c>
      <c r="D2" s="71" t="s">
        <v>1</v>
      </c>
      <c r="E2" s="71" t="s">
        <v>1</v>
      </c>
      <c r="F2" s="71" t="s">
        <v>1</v>
      </c>
      <c r="G2" s="71" t="s">
        <v>1</v>
      </c>
      <c r="H2" s="71" t="s">
        <v>1</v>
      </c>
      <c r="I2" s="73">
        <f>SUM(I3:I56)</f>
        <v>16326459.76</v>
      </c>
      <c r="J2" s="80">
        <v>16326459.76</v>
      </c>
      <c r="K2" s="80">
        <v>0.2919737029096644</v>
      </c>
    </row>
    <row r="3" spans="1:11" s="81" customFormat="1" ht="12.75" customHeight="1" outlineLevel="3" x14ac:dyDescent="0.25">
      <c r="A3" s="66" t="s">
        <v>190</v>
      </c>
      <c r="B3" s="69" t="s">
        <v>191</v>
      </c>
      <c r="C3" s="196">
        <f>J3*$K$2</f>
        <v>2098.9989502175772</v>
      </c>
      <c r="D3" s="74" t="s">
        <v>92</v>
      </c>
      <c r="E3" s="74">
        <v>150</v>
      </c>
      <c r="F3" s="74">
        <v>110</v>
      </c>
      <c r="G3" s="74">
        <v>120</v>
      </c>
      <c r="H3" s="75">
        <f>(E3+F3+G3)/3</f>
        <v>126.66666666666667</v>
      </c>
      <c r="I3" s="75">
        <f>C3*H3</f>
        <v>265873.2003608931</v>
      </c>
      <c r="J3" s="81">
        <v>7189</v>
      </c>
    </row>
    <row r="4" spans="1:11" s="81" customFormat="1" ht="12.75" customHeight="1" outlineLevel="3" x14ac:dyDescent="0.25">
      <c r="A4" s="66" t="s">
        <v>294</v>
      </c>
      <c r="B4" s="69" t="s">
        <v>191</v>
      </c>
      <c r="C4" s="196">
        <f t="shared" ref="C4:C56" si="0">J4*$K$2</f>
        <v>1704.8344512895305</v>
      </c>
      <c r="D4" s="74" t="s">
        <v>92</v>
      </c>
      <c r="E4" s="74">
        <v>250</v>
      </c>
      <c r="F4" s="74">
        <v>220.6</v>
      </c>
      <c r="G4" s="74"/>
      <c r="H4" s="75">
        <f>(E4+F4+G4)/2</f>
        <v>235.3</v>
      </c>
      <c r="I4" s="75">
        <f>C4*H4</f>
        <v>401147.54638842656</v>
      </c>
      <c r="J4" s="81">
        <v>5839</v>
      </c>
    </row>
    <row r="5" spans="1:11" s="81" customFormat="1" ht="12.75" customHeight="1" outlineLevel="3" x14ac:dyDescent="0.25">
      <c r="A5" s="66" t="s">
        <v>295</v>
      </c>
      <c r="B5" s="69" t="s">
        <v>191</v>
      </c>
      <c r="C5" s="196">
        <f t="shared" si="0"/>
        <v>2621.9238521287862</v>
      </c>
      <c r="D5" s="74" t="s">
        <v>92</v>
      </c>
      <c r="E5" s="74">
        <v>47</v>
      </c>
      <c r="F5" s="74">
        <v>69</v>
      </c>
      <c r="G5" s="74">
        <v>64.7</v>
      </c>
      <c r="H5" s="75">
        <f t="shared" ref="H5:H55" si="1">(E5+F5+G5)/3</f>
        <v>60.233333333333327</v>
      </c>
      <c r="I5" s="75">
        <f t="shared" ref="I5:I9" si="2">C5*H5</f>
        <v>157927.21335989053</v>
      </c>
      <c r="J5" s="81">
        <v>8980</v>
      </c>
    </row>
    <row r="6" spans="1:11" s="81" customFormat="1" ht="12.75" customHeight="1" outlineLevel="3" x14ac:dyDescent="0.25">
      <c r="A6" s="66" t="s">
        <v>192</v>
      </c>
      <c r="B6" s="69" t="s">
        <v>191</v>
      </c>
      <c r="C6" s="196">
        <f t="shared" si="0"/>
        <v>2524.9885827627777</v>
      </c>
      <c r="D6" s="74" t="s">
        <v>92</v>
      </c>
      <c r="E6" s="74">
        <v>180</v>
      </c>
      <c r="F6" s="74">
        <v>158</v>
      </c>
      <c r="G6" s="74">
        <v>450</v>
      </c>
      <c r="H6" s="75">
        <f t="shared" si="1"/>
        <v>262.66666666666669</v>
      </c>
      <c r="I6" s="75">
        <f t="shared" si="2"/>
        <v>663230.33440568962</v>
      </c>
      <c r="J6" s="81">
        <v>8648</v>
      </c>
    </row>
    <row r="7" spans="1:11" s="84" customFormat="1" ht="12.75" customHeight="1" outlineLevel="3" x14ac:dyDescent="0.25">
      <c r="A7" s="82" t="s">
        <v>296</v>
      </c>
      <c r="B7" s="83" t="s">
        <v>191</v>
      </c>
      <c r="C7" s="196">
        <f t="shared" si="0"/>
        <v>79.708820894338388</v>
      </c>
      <c r="D7" s="74" t="s">
        <v>92</v>
      </c>
      <c r="E7" s="78">
        <v>410</v>
      </c>
      <c r="F7" s="78">
        <v>450</v>
      </c>
      <c r="G7" s="78">
        <v>600</v>
      </c>
      <c r="H7" s="68">
        <f t="shared" si="1"/>
        <v>486.66666666666669</v>
      </c>
      <c r="I7" s="68">
        <f t="shared" si="2"/>
        <v>38791.626168578019</v>
      </c>
      <c r="J7" s="84">
        <v>273</v>
      </c>
    </row>
    <row r="8" spans="1:11" s="81" customFormat="1" ht="12.75" customHeight="1" outlineLevel="3" x14ac:dyDescent="0.25">
      <c r="A8" s="66" t="s">
        <v>225</v>
      </c>
      <c r="B8" s="69" t="s">
        <v>191</v>
      </c>
      <c r="C8" s="196">
        <f t="shared" si="0"/>
        <v>5742.2468151243702</v>
      </c>
      <c r="D8" s="74" t="s">
        <v>92</v>
      </c>
      <c r="E8" s="74">
        <v>54</v>
      </c>
      <c r="F8" s="74">
        <v>65</v>
      </c>
      <c r="G8" s="74">
        <v>51</v>
      </c>
      <c r="H8" s="75">
        <f t="shared" si="1"/>
        <v>56.666666666666664</v>
      </c>
      <c r="I8" s="75">
        <f t="shared" si="2"/>
        <v>325393.98619038094</v>
      </c>
      <c r="J8" s="85">
        <v>19667</v>
      </c>
    </row>
    <row r="9" spans="1:11" s="84" customFormat="1" ht="12.75" customHeight="1" outlineLevel="3" x14ac:dyDescent="0.25">
      <c r="A9" s="82" t="s">
        <v>297</v>
      </c>
      <c r="B9" s="83" t="s">
        <v>191</v>
      </c>
      <c r="C9" s="196">
        <f t="shared" si="0"/>
        <v>1805.2734050904551</v>
      </c>
      <c r="D9" s="74" t="s">
        <v>92</v>
      </c>
      <c r="E9" s="78">
        <v>116.583</v>
      </c>
      <c r="F9" s="78">
        <v>100</v>
      </c>
      <c r="G9" s="78">
        <v>130.55600000000001</v>
      </c>
      <c r="H9" s="68">
        <f t="shared" si="1"/>
        <v>115.71300000000001</v>
      </c>
      <c r="I9" s="68">
        <f t="shared" si="2"/>
        <v>208893.60152323183</v>
      </c>
      <c r="J9" s="84">
        <v>6183</v>
      </c>
    </row>
    <row r="10" spans="1:11" s="81" customFormat="1" ht="12.75" customHeight="1" outlineLevel="3" x14ac:dyDescent="0.25">
      <c r="A10" s="66" t="s">
        <v>193</v>
      </c>
      <c r="B10" s="69" t="s">
        <v>191</v>
      </c>
      <c r="C10" s="196">
        <f t="shared" si="0"/>
        <v>6858.4622813480164</v>
      </c>
      <c r="D10" s="74" t="s">
        <v>92</v>
      </c>
      <c r="E10" s="74">
        <v>15</v>
      </c>
      <c r="F10" s="74">
        <v>30</v>
      </c>
      <c r="G10" s="74">
        <v>38</v>
      </c>
      <c r="H10" s="75">
        <f t="shared" si="1"/>
        <v>27.666666666666668</v>
      </c>
      <c r="I10" s="75">
        <f>C10*H10</f>
        <v>189750.78978396181</v>
      </c>
      <c r="J10" s="81">
        <v>23490</v>
      </c>
    </row>
    <row r="11" spans="1:11" s="81" customFormat="1" ht="12.75" customHeight="1" outlineLevel="3" x14ac:dyDescent="0.25">
      <c r="A11" s="66" t="s">
        <v>194</v>
      </c>
      <c r="B11" s="69" t="s">
        <v>191</v>
      </c>
      <c r="C11" s="196">
        <f t="shared" si="0"/>
        <v>16902.357661440474</v>
      </c>
      <c r="D11" s="74" t="s">
        <v>92</v>
      </c>
      <c r="E11" s="74">
        <v>18</v>
      </c>
      <c r="F11" s="74">
        <v>26</v>
      </c>
      <c r="G11" s="74">
        <v>37</v>
      </c>
      <c r="H11" s="75">
        <f t="shared" si="1"/>
        <v>27</v>
      </c>
      <c r="I11" s="75">
        <f t="shared" ref="I11:I13" si="3">C11*H11</f>
        <v>456363.65685889276</v>
      </c>
      <c r="J11" s="81">
        <v>57890</v>
      </c>
    </row>
    <row r="12" spans="1:11" s="81" customFormat="1" ht="12.75" customHeight="1" outlineLevel="3" x14ac:dyDescent="0.25">
      <c r="A12" s="66" t="s">
        <v>195</v>
      </c>
      <c r="B12" s="69" t="s">
        <v>191</v>
      </c>
      <c r="C12" s="196">
        <f t="shared" si="0"/>
        <v>5135.8174341809972</v>
      </c>
      <c r="D12" s="74" t="s">
        <v>92</v>
      </c>
      <c r="E12" s="74">
        <v>22</v>
      </c>
      <c r="F12" s="74">
        <v>38</v>
      </c>
      <c r="G12" s="74">
        <v>40</v>
      </c>
      <c r="H12" s="75">
        <f t="shared" si="1"/>
        <v>33.333333333333336</v>
      </c>
      <c r="I12" s="75">
        <f t="shared" si="3"/>
        <v>171193.91447269992</v>
      </c>
      <c r="J12" s="81">
        <v>17590</v>
      </c>
    </row>
    <row r="13" spans="1:11" s="81" customFormat="1" ht="12.75" customHeight="1" outlineLevel="3" x14ac:dyDescent="0.25">
      <c r="A13" s="66" t="s">
        <v>196</v>
      </c>
      <c r="B13" s="69" t="s">
        <v>191</v>
      </c>
      <c r="C13" s="196">
        <f t="shared" si="0"/>
        <v>2546.0106893722736</v>
      </c>
      <c r="D13" s="74" t="s">
        <v>92</v>
      </c>
      <c r="E13" s="74">
        <v>20</v>
      </c>
      <c r="F13" s="74">
        <v>26</v>
      </c>
      <c r="G13" s="74">
        <v>38</v>
      </c>
      <c r="H13" s="75">
        <f t="shared" si="1"/>
        <v>28</v>
      </c>
      <c r="I13" s="75">
        <f t="shared" si="3"/>
        <v>71288.299302423664</v>
      </c>
      <c r="J13" s="81">
        <v>8720</v>
      </c>
    </row>
    <row r="14" spans="1:11" s="81" customFormat="1" ht="12.75" customHeight="1" outlineLevel="3" x14ac:dyDescent="0.25">
      <c r="A14" s="66" t="s">
        <v>197</v>
      </c>
      <c r="B14" s="69" t="s">
        <v>224</v>
      </c>
      <c r="C14" s="196">
        <f t="shared" si="0"/>
        <v>15217.669395651708</v>
      </c>
      <c r="D14" s="74" t="s">
        <v>92</v>
      </c>
      <c r="E14" s="74">
        <v>58</v>
      </c>
      <c r="F14" s="74">
        <v>61</v>
      </c>
      <c r="G14" s="74">
        <v>68</v>
      </c>
      <c r="H14" s="75">
        <f t="shared" si="1"/>
        <v>62.333333333333336</v>
      </c>
      <c r="I14" s="75">
        <f>C14*H14</f>
        <v>948568.05899562314</v>
      </c>
      <c r="J14" s="81">
        <v>52120</v>
      </c>
    </row>
    <row r="15" spans="1:11" s="81" customFormat="1" ht="12.75" customHeight="1" outlineLevel="3" x14ac:dyDescent="0.25">
      <c r="A15" s="66" t="s">
        <v>256</v>
      </c>
      <c r="B15" s="69" t="s">
        <v>191</v>
      </c>
      <c r="C15" s="196">
        <f t="shared" si="0"/>
        <v>649.64148897400332</v>
      </c>
      <c r="D15" s="74" t="s">
        <v>92</v>
      </c>
      <c r="E15" s="74">
        <v>125</v>
      </c>
      <c r="F15" s="74">
        <v>110</v>
      </c>
      <c r="G15" s="74"/>
      <c r="H15" s="75">
        <f>(E15+F15+G15)/2</f>
        <v>117.5</v>
      </c>
      <c r="I15" s="75">
        <f>C15*H15</f>
        <v>76332.874954445389</v>
      </c>
      <c r="J15" s="81">
        <v>2225</v>
      </c>
    </row>
    <row r="16" spans="1:11" s="81" customFormat="1" ht="12.75" customHeight="1" outlineLevel="3" x14ac:dyDescent="0.25">
      <c r="A16" s="66" t="s">
        <v>259</v>
      </c>
      <c r="B16" s="69" t="s">
        <v>191</v>
      </c>
      <c r="C16" s="196">
        <f t="shared" si="0"/>
        <v>598.54609096481204</v>
      </c>
      <c r="D16" s="74" t="s">
        <v>92</v>
      </c>
      <c r="E16" s="74">
        <v>235</v>
      </c>
      <c r="F16" s="74">
        <v>210</v>
      </c>
      <c r="G16" s="74"/>
      <c r="H16" s="75">
        <f>(E16+F16+G16)/2</f>
        <v>222.5</v>
      </c>
      <c r="I16" s="75">
        <f>C16*H16</f>
        <v>133176.50523967069</v>
      </c>
      <c r="J16" s="81">
        <v>2050</v>
      </c>
    </row>
    <row r="17" spans="1:10" s="81" customFormat="1" ht="12.75" customHeight="1" outlineLevel="3" x14ac:dyDescent="0.25">
      <c r="A17" s="66" t="s">
        <v>298</v>
      </c>
      <c r="B17" s="69" t="s">
        <v>191</v>
      </c>
      <c r="C17" s="196">
        <f t="shared" si="0"/>
        <v>3901.0606445760259</v>
      </c>
      <c r="D17" s="74" t="s">
        <v>92</v>
      </c>
      <c r="E17" s="78">
        <v>26</v>
      </c>
      <c r="F17" s="78">
        <v>28</v>
      </c>
      <c r="G17" s="86">
        <v>37.270000000000003</v>
      </c>
      <c r="H17" s="75">
        <f>(E17+F17+G17)/3</f>
        <v>30.423333333333336</v>
      </c>
      <c r="I17" s="75">
        <f t="shared" ref="I17:I25" si="4">C17*H17</f>
        <v>118683.26834348464</v>
      </c>
      <c r="J17" s="81">
        <v>13361</v>
      </c>
    </row>
    <row r="18" spans="1:10" s="81" customFormat="1" ht="12.75" customHeight="1" outlineLevel="3" x14ac:dyDescent="0.25">
      <c r="A18" s="66" t="s">
        <v>299</v>
      </c>
      <c r="B18" s="69" t="s">
        <v>191</v>
      </c>
      <c r="C18" s="196">
        <f t="shared" si="0"/>
        <v>2432.1409452375046</v>
      </c>
      <c r="D18" s="74" t="s">
        <v>92</v>
      </c>
      <c r="E18" s="74">
        <v>45.5</v>
      </c>
      <c r="F18" s="74">
        <v>43</v>
      </c>
      <c r="G18" s="86">
        <v>63.33</v>
      </c>
      <c r="H18" s="75">
        <f>(E18+F18+G18)/3</f>
        <v>50.609999999999992</v>
      </c>
      <c r="I18" s="75">
        <f t="shared" si="4"/>
        <v>123090.65323847008</v>
      </c>
      <c r="J18" s="81">
        <v>8330</v>
      </c>
    </row>
    <row r="19" spans="1:10" s="81" customFormat="1" ht="12.75" customHeight="1" outlineLevel="3" x14ac:dyDescent="0.25">
      <c r="A19" s="66" t="s">
        <v>198</v>
      </c>
      <c r="B19" s="69" t="s">
        <v>7</v>
      </c>
      <c r="C19" s="196">
        <f t="shared" si="0"/>
        <v>39337.616993019088</v>
      </c>
      <c r="D19" s="74" t="s">
        <v>92</v>
      </c>
      <c r="E19" s="74">
        <v>5.5</v>
      </c>
      <c r="F19" s="74">
        <v>7.6</v>
      </c>
      <c r="G19" s="74">
        <v>5.8</v>
      </c>
      <c r="H19" s="75">
        <f t="shared" si="1"/>
        <v>6.3</v>
      </c>
      <c r="I19" s="75">
        <f t="shared" si="4"/>
        <v>247826.98705602024</v>
      </c>
      <c r="J19" s="81">
        <v>134730</v>
      </c>
    </row>
    <row r="20" spans="1:10" s="81" customFormat="1" ht="12.75" customHeight="1" outlineLevel="3" x14ac:dyDescent="0.25">
      <c r="A20" s="66" t="s">
        <v>199</v>
      </c>
      <c r="B20" s="69" t="s">
        <v>191</v>
      </c>
      <c r="C20" s="196">
        <f t="shared" si="0"/>
        <v>8988.1184703711097</v>
      </c>
      <c r="D20" s="74" t="s">
        <v>92</v>
      </c>
      <c r="E20" s="78">
        <v>71</v>
      </c>
      <c r="F20" s="78">
        <v>72.89</v>
      </c>
      <c r="G20" s="78">
        <v>70.78</v>
      </c>
      <c r="H20" s="75">
        <f t="shared" si="1"/>
        <v>71.556666666666658</v>
      </c>
      <c r="I20" s="75">
        <f t="shared" si="4"/>
        <v>643159.79734485527</v>
      </c>
      <c r="J20" s="81">
        <v>30784</v>
      </c>
    </row>
    <row r="21" spans="1:10" s="81" customFormat="1" ht="12.75" customHeight="1" outlineLevel="3" x14ac:dyDescent="0.25">
      <c r="A21" s="66" t="s">
        <v>200</v>
      </c>
      <c r="B21" s="69" t="s">
        <v>191</v>
      </c>
      <c r="C21" s="196">
        <f t="shared" si="0"/>
        <v>4896.690971497982</v>
      </c>
      <c r="D21" s="74" t="s">
        <v>92</v>
      </c>
      <c r="E21" s="74">
        <v>53</v>
      </c>
      <c r="F21" s="74">
        <v>53.92</v>
      </c>
      <c r="G21" s="74">
        <v>52.43</v>
      </c>
      <c r="H21" s="75">
        <f t="shared" si="1"/>
        <v>53.116666666666667</v>
      </c>
      <c r="I21" s="75">
        <f t="shared" si="4"/>
        <v>260095.90210273449</v>
      </c>
      <c r="J21" s="81">
        <v>16771</v>
      </c>
    </row>
    <row r="22" spans="1:10" s="81" customFormat="1" ht="12.75" customHeight="1" outlineLevel="3" x14ac:dyDescent="0.25">
      <c r="A22" s="66" t="s">
        <v>300</v>
      </c>
      <c r="B22" s="69" t="s">
        <v>191</v>
      </c>
      <c r="C22" s="196">
        <f t="shared" si="0"/>
        <v>1280.8886346646977</v>
      </c>
      <c r="D22" s="74" t="s">
        <v>92</v>
      </c>
      <c r="E22" s="74">
        <v>70</v>
      </c>
      <c r="F22" s="74">
        <v>119</v>
      </c>
      <c r="G22" s="74">
        <v>41.53</v>
      </c>
      <c r="H22" s="75">
        <f>(E22+F22+G22)/3</f>
        <v>76.843333333333334</v>
      </c>
      <c r="I22" s="75">
        <f>C22*H22</f>
        <v>98427.752316417595</v>
      </c>
      <c r="J22" s="81">
        <v>4387</v>
      </c>
    </row>
    <row r="23" spans="1:10" s="81" customFormat="1" ht="12.75" customHeight="1" outlineLevel="3" x14ac:dyDescent="0.25">
      <c r="A23" s="66" t="s">
        <v>201</v>
      </c>
      <c r="B23" s="69" t="s">
        <v>191</v>
      </c>
      <c r="C23" s="196">
        <f t="shared" si="0"/>
        <v>33.576975834611403</v>
      </c>
      <c r="D23" s="74" t="s">
        <v>92</v>
      </c>
      <c r="E23" s="74">
        <v>778.75</v>
      </c>
      <c r="F23" s="74">
        <v>450</v>
      </c>
      <c r="G23" s="74">
        <v>875</v>
      </c>
      <c r="H23" s="75">
        <f t="shared" si="1"/>
        <v>701.25</v>
      </c>
      <c r="I23" s="75">
        <f t="shared" si="4"/>
        <v>23545.854304021246</v>
      </c>
      <c r="J23" s="81">
        <v>115</v>
      </c>
    </row>
    <row r="24" spans="1:10" s="81" customFormat="1" ht="12.75" customHeight="1" outlineLevel="3" x14ac:dyDescent="0.25">
      <c r="A24" s="66" t="s">
        <v>250</v>
      </c>
      <c r="B24" s="69" t="s">
        <v>191</v>
      </c>
      <c r="C24" s="196">
        <f t="shared" si="0"/>
        <v>58.394740581932879</v>
      </c>
      <c r="D24" s="74" t="s">
        <v>92</v>
      </c>
      <c r="E24" s="74">
        <v>395</v>
      </c>
      <c r="F24" s="74">
        <v>379.5</v>
      </c>
      <c r="G24" s="74">
        <v>590</v>
      </c>
      <c r="H24" s="75">
        <f t="shared" si="1"/>
        <v>454.83333333333331</v>
      </c>
      <c r="I24" s="75">
        <f t="shared" si="4"/>
        <v>26559.874508015804</v>
      </c>
      <c r="J24" s="81">
        <v>200</v>
      </c>
    </row>
    <row r="25" spans="1:10" s="81" customFormat="1" ht="12.75" customHeight="1" outlineLevel="3" x14ac:dyDescent="0.25">
      <c r="A25" s="66" t="s">
        <v>202</v>
      </c>
      <c r="B25" s="69" t="s">
        <v>191</v>
      </c>
      <c r="C25" s="196">
        <f t="shared" si="0"/>
        <v>243.79804192956976</v>
      </c>
      <c r="D25" s="74" t="s">
        <v>92</v>
      </c>
      <c r="E25" s="74">
        <v>53</v>
      </c>
      <c r="F25" s="74">
        <v>43.75</v>
      </c>
      <c r="G25" s="74">
        <v>45.75</v>
      </c>
      <c r="H25" s="75">
        <f t="shared" si="1"/>
        <v>47.5</v>
      </c>
      <c r="I25" s="75">
        <f t="shared" si="4"/>
        <v>11580.406991654563</v>
      </c>
      <c r="J25" s="81">
        <v>835</v>
      </c>
    </row>
    <row r="26" spans="1:10" s="81" customFormat="1" ht="12.75" customHeight="1" outlineLevel="3" x14ac:dyDescent="0.25">
      <c r="A26" s="66" t="s">
        <v>203</v>
      </c>
      <c r="B26" s="69" t="s">
        <v>191</v>
      </c>
      <c r="C26" s="196">
        <f t="shared" si="0"/>
        <v>12039.535639480011</v>
      </c>
      <c r="D26" s="74" t="s">
        <v>92</v>
      </c>
      <c r="E26" s="74">
        <v>80</v>
      </c>
      <c r="F26" s="74">
        <v>70</v>
      </c>
      <c r="G26" s="74">
        <v>95</v>
      </c>
      <c r="H26" s="75">
        <f t="shared" si="1"/>
        <v>81.666666666666671</v>
      </c>
      <c r="I26" s="75">
        <f>C26*H26</f>
        <v>983228.74389086757</v>
      </c>
      <c r="J26" s="81">
        <v>41235</v>
      </c>
    </row>
    <row r="27" spans="1:10" s="81" customFormat="1" ht="12.75" customHeight="1" outlineLevel="3" x14ac:dyDescent="0.25">
      <c r="A27" s="66" t="s">
        <v>204</v>
      </c>
      <c r="B27" s="69" t="s">
        <v>191</v>
      </c>
      <c r="C27" s="196">
        <f t="shared" si="0"/>
        <v>2096.6631605943003</v>
      </c>
      <c r="D27" s="74" t="s">
        <v>92</v>
      </c>
      <c r="E27" s="74">
        <v>150</v>
      </c>
      <c r="F27" s="74">
        <v>120</v>
      </c>
      <c r="G27" s="74">
        <v>160</v>
      </c>
      <c r="H27" s="75">
        <f t="shared" si="1"/>
        <v>143.33333333333334</v>
      </c>
      <c r="I27" s="75">
        <f>C27*H27</f>
        <v>300521.71968518308</v>
      </c>
      <c r="J27" s="81">
        <v>7181</v>
      </c>
    </row>
    <row r="28" spans="1:10" s="81" customFormat="1" ht="12.75" customHeight="1" outlineLevel="3" x14ac:dyDescent="0.25">
      <c r="A28" s="66" t="s">
        <v>205</v>
      </c>
      <c r="B28" s="69" t="s">
        <v>191</v>
      </c>
      <c r="C28" s="196">
        <f t="shared" si="0"/>
        <v>1439.4303553446455</v>
      </c>
      <c r="D28" s="74" t="s">
        <v>92</v>
      </c>
      <c r="E28" s="74">
        <v>320</v>
      </c>
      <c r="F28" s="74">
        <v>315</v>
      </c>
      <c r="G28" s="74"/>
      <c r="H28" s="75">
        <f>(E28+F28+G28)/2</f>
        <v>317.5</v>
      </c>
      <c r="I28" s="75">
        <f t="shared" ref="I28" si="5">C28*H28</f>
        <v>457019.13782192493</v>
      </c>
      <c r="J28" s="81">
        <v>4930</v>
      </c>
    </row>
    <row r="29" spans="1:10" s="81" customFormat="1" ht="12.75" customHeight="1" outlineLevel="3" x14ac:dyDescent="0.25">
      <c r="A29" s="66" t="s">
        <v>206</v>
      </c>
      <c r="B29" s="69" t="s">
        <v>191</v>
      </c>
      <c r="C29" s="196">
        <f t="shared" si="0"/>
        <v>232.9950149219122</v>
      </c>
      <c r="D29" s="74" t="s">
        <v>92</v>
      </c>
      <c r="E29" s="74">
        <v>160</v>
      </c>
      <c r="F29" s="74">
        <v>190</v>
      </c>
      <c r="G29" s="74">
        <v>235</v>
      </c>
      <c r="H29" s="75">
        <f t="shared" si="1"/>
        <v>195</v>
      </c>
      <c r="I29" s="75">
        <f>C29*H29</f>
        <v>45434.027909772878</v>
      </c>
      <c r="J29" s="81">
        <v>798</v>
      </c>
    </row>
    <row r="30" spans="1:10" s="81" customFormat="1" ht="12.75" customHeight="1" outlineLevel="3" x14ac:dyDescent="0.25">
      <c r="A30" s="66" t="s">
        <v>207</v>
      </c>
      <c r="B30" s="69" t="s">
        <v>191</v>
      </c>
      <c r="C30" s="196">
        <f t="shared" si="0"/>
        <v>1577.5339168209168</v>
      </c>
      <c r="D30" s="74" t="s">
        <v>92</v>
      </c>
      <c r="E30" s="74">
        <v>20</v>
      </c>
      <c r="F30" s="74">
        <v>26</v>
      </c>
      <c r="G30" s="74">
        <v>39</v>
      </c>
      <c r="H30" s="75">
        <f t="shared" si="1"/>
        <v>28.333333333333332</v>
      </c>
      <c r="I30" s="75">
        <f>C30*H30</f>
        <v>44696.794309925972</v>
      </c>
      <c r="J30" s="81">
        <v>5403</v>
      </c>
    </row>
    <row r="31" spans="1:10" s="81" customFormat="1" ht="12.75" customHeight="1" outlineLevel="3" x14ac:dyDescent="0.25">
      <c r="A31" s="66" t="s">
        <v>208</v>
      </c>
      <c r="B31" s="69" t="s">
        <v>224</v>
      </c>
      <c r="C31" s="196">
        <f t="shared" si="0"/>
        <v>11562.15863522271</v>
      </c>
      <c r="D31" s="74" t="s">
        <v>92</v>
      </c>
      <c r="E31" s="74">
        <v>53</v>
      </c>
      <c r="F31" s="74">
        <v>40</v>
      </c>
      <c r="G31" s="74">
        <v>37.15</v>
      </c>
      <c r="H31" s="75">
        <f t="shared" si="1"/>
        <v>43.383333333333333</v>
      </c>
      <c r="I31" s="75">
        <f t="shared" ref="I31:I56" si="6">C31*H31</f>
        <v>501604.98212474521</v>
      </c>
      <c r="J31" s="81">
        <v>39600</v>
      </c>
    </row>
    <row r="32" spans="1:10" s="81" customFormat="1" ht="12.75" customHeight="1" outlineLevel="3" x14ac:dyDescent="0.25">
      <c r="A32" s="66" t="s">
        <v>209</v>
      </c>
      <c r="B32" s="69" t="s">
        <v>191</v>
      </c>
      <c r="C32" s="196">
        <f t="shared" si="0"/>
        <v>1455.488909004677</v>
      </c>
      <c r="D32" s="74" t="s">
        <v>92</v>
      </c>
      <c r="E32" s="74">
        <v>25</v>
      </c>
      <c r="F32" s="74">
        <v>22.6</v>
      </c>
      <c r="G32" s="74">
        <v>32.229999999999997</v>
      </c>
      <c r="H32" s="75">
        <f t="shared" si="1"/>
        <v>26.61</v>
      </c>
      <c r="I32" s="75">
        <f t="shared" si="6"/>
        <v>38730.559868614451</v>
      </c>
      <c r="J32" s="81">
        <v>4985</v>
      </c>
    </row>
    <row r="33" spans="1:10" s="81" customFormat="1" ht="12.75" customHeight="1" outlineLevel="3" x14ac:dyDescent="0.25">
      <c r="A33" s="66" t="s">
        <v>255</v>
      </c>
      <c r="B33" s="69" t="s">
        <v>191</v>
      </c>
      <c r="C33" s="196">
        <f t="shared" si="0"/>
        <v>5781.0793176113548</v>
      </c>
      <c r="D33" s="74" t="s">
        <v>92</v>
      </c>
      <c r="E33" s="74">
        <v>510</v>
      </c>
      <c r="F33" s="74">
        <v>225</v>
      </c>
      <c r="G33" s="74"/>
      <c r="H33" s="75">
        <f>(E33+F33+G33)/2</f>
        <v>367.5</v>
      </c>
      <c r="I33" s="75">
        <f t="shared" si="6"/>
        <v>2124546.6492221728</v>
      </c>
      <c r="J33" s="81">
        <v>19800</v>
      </c>
    </row>
    <row r="34" spans="1:10" s="81" customFormat="1" ht="12.75" customHeight="1" outlineLevel="3" x14ac:dyDescent="0.25">
      <c r="A34" s="66" t="s">
        <v>287</v>
      </c>
      <c r="B34" s="69" t="s">
        <v>191</v>
      </c>
      <c r="C34" s="196">
        <f t="shared" si="0"/>
        <v>2270.0955401226406</v>
      </c>
      <c r="D34" s="74" t="s">
        <v>92</v>
      </c>
      <c r="E34" s="74">
        <v>158</v>
      </c>
      <c r="F34" s="74">
        <v>145</v>
      </c>
      <c r="G34" s="74">
        <v>152.5</v>
      </c>
      <c r="H34" s="75">
        <f t="shared" si="1"/>
        <v>151.83333333333334</v>
      </c>
      <c r="I34" s="75">
        <f t="shared" si="6"/>
        <v>344676.17284195428</v>
      </c>
      <c r="J34" s="81">
        <v>7775</v>
      </c>
    </row>
    <row r="35" spans="1:10" s="81" customFormat="1" ht="12.75" customHeight="1" outlineLevel="3" x14ac:dyDescent="0.25">
      <c r="A35" s="66" t="s">
        <v>210</v>
      </c>
      <c r="B35" s="69" t="s">
        <v>191</v>
      </c>
      <c r="C35" s="196">
        <f t="shared" si="0"/>
        <v>35.912765457888725</v>
      </c>
      <c r="D35" s="74" t="s">
        <v>92</v>
      </c>
      <c r="E35" s="74">
        <v>38</v>
      </c>
      <c r="F35" s="74">
        <v>28.25</v>
      </c>
      <c r="G35" s="74">
        <v>47.5</v>
      </c>
      <c r="H35" s="75">
        <f t="shared" si="1"/>
        <v>37.916666666666664</v>
      </c>
      <c r="I35" s="75">
        <f t="shared" si="6"/>
        <v>1361.6923569449473</v>
      </c>
      <c r="J35" s="81">
        <v>123</v>
      </c>
    </row>
    <row r="36" spans="1:10" s="81" customFormat="1" ht="12.75" customHeight="1" outlineLevel="3" x14ac:dyDescent="0.25">
      <c r="A36" s="66" t="s">
        <v>211</v>
      </c>
      <c r="B36" s="69" t="s">
        <v>191</v>
      </c>
      <c r="C36" s="196">
        <f t="shared" si="0"/>
        <v>483.50845201840423</v>
      </c>
      <c r="D36" s="74" t="s">
        <v>92</v>
      </c>
      <c r="E36" s="74">
        <v>120</v>
      </c>
      <c r="F36" s="74">
        <v>120</v>
      </c>
      <c r="G36" s="74">
        <v>84.5</v>
      </c>
      <c r="H36" s="75">
        <f t="shared" si="1"/>
        <v>108.16666666666667</v>
      </c>
      <c r="I36" s="75">
        <f t="shared" si="6"/>
        <v>52299.497559990727</v>
      </c>
      <c r="J36" s="81">
        <v>1656</v>
      </c>
    </row>
    <row r="37" spans="1:10" s="81" customFormat="1" ht="12.75" customHeight="1" outlineLevel="3" x14ac:dyDescent="0.25">
      <c r="A37" s="66" t="s">
        <v>212</v>
      </c>
      <c r="B37" s="69" t="s">
        <v>191</v>
      </c>
      <c r="C37" s="196">
        <f t="shared" si="0"/>
        <v>611.1009601899276</v>
      </c>
      <c r="D37" s="74" t="s">
        <v>92</v>
      </c>
      <c r="E37" s="74">
        <v>72</v>
      </c>
      <c r="F37" s="74">
        <v>90</v>
      </c>
      <c r="G37" s="74">
        <v>92.67</v>
      </c>
      <c r="H37" s="75">
        <f>(E37+F37+G37)/3</f>
        <v>84.89</v>
      </c>
      <c r="I37" s="75">
        <f t="shared" si="6"/>
        <v>51876.360510522958</v>
      </c>
      <c r="J37" s="81">
        <v>2093</v>
      </c>
    </row>
    <row r="38" spans="1:10" s="81" customFormat="1" ht="12.75" customHeight="1" outlineLevel="3" x14ac:dyDescent="0.25">
      <c r="A38" s="66" t="s">
        <v>292</v>
      </c>
      <c r="B38" s="69" t="s">
        <v>191</v>
      </c>
      <c r="C38" s="196">
        <f t="shared" si="0"/>
        <v>146.86277256356118</v>
      </c>
      <c r="D38" s="74" t="s">
        <v>92</v>
      </c>
      <c r="E38" s="74">
        <v>240</v>
      </c>
      <c r="F38" s="74">
        <v>180</v>
      </c>
      <c r="G38" s="74">
        <v>220</v>
      </c>
      <c r="H38" s="75">
        <f t="shared" si="1"/>
        <v>213.33333333333334</v>
      </c>
      <c r="I38" s="75">
        <f t="shared" si="6"/>
        <v>31330.724813559718</v>
      </c>
      <c r="J38" s="81">
        <v>503</v>
      </c>
    </row>
    <row r="39" spans="1:10" s="81" customFormat="1" ht="12.75" customHeight="1" outlineLevel="3" x14ac:dyDescent="0.25">
      <c r="A39" s="66" t="s">
        <v>293</v>
      </c>
      <c r="B39" s="69" t="s">
        <v>191</v>
      </c>
      <c r="C39" s="196">
        <f t="shared" si="0"/>
        <v>746.40157411826613</v>
      </c>
      <c r="D39" s="74" t="s">
        <v>92</v>
      </c>
      <c r="E39" s="74">
        <v>180</v>
      </c>
      <c r="F39" s="74">
        <v>171.05</v>
      </c>
      <c r="G39" s="74">
        <v>108.11</v>
      </c>
      <c r="H39" s="75">
        <f t="shared" si="1"/>
        <v>153.05333333333334</v>
      </c>
      <c r="I39" s="75">
        <f t="shared" si="6"/>
        <v>114239.2489240477</v>
      </c>
      <c r="J39" s="81">
        <v>2556.4</v>
      </c>
    </row>
    <row r="40" spans="1:10" s="81" customFormat="1" ht="12.75" customHeight="1" outlineLevel="3" x14ac:dyDescent="0.25">
      <c r="A40" s="66" t="s">
        <v>213</v>
      </c>
      <c r="B40" s="69" t="s">
        <v>191</v>
      </c>
      <c r="C40" s="196">
        <f t="shared" si="0"/>
        <v>72.701452024506438</v>
      </c>
      <c r="D40" s="74" t="s">
        <v>92</v>
      </c>
      <c r="E40" s="74">
        <v>344.44</v>
      </c>
      <c r="F40" s="74">
        <v>293.89</v>
      </c>
      <c r="G40" s="74"/>
      <c r="H40" s="75">
        <f>(E40+F40+G40)/2</f>
        <v>319.16499999999996</v>
      </c>
      <c r="I40" s="75">
        <f t="shared" si="6"/>
        <v>23203.758935401594</v>
      </c>
      <c r="J40" s="81">
        <v>249</v>
      </c>
    </row>
    <row r="41" spans="1:10" s="81" customFormat="1" ht="12.75" customHeight="1" outlineLevel="3" x14ac:dyDescent="0.25">
      <c r="A41" s="66" t="s">
        <v>214</v>
      </c>
      <c r="B41" s="69" t="s">
        <v>191</v>
      </c>
      <c r="C41" s="196">
        <f t="shared" si="0"/>
        <v>440.88029139359327</v>
      </c>
      <c r="D41" s="74" t="s">
        <v>92</v>
      </c>
      <c r="E41" s="74">
        <v>120</v>
      </c>
      <c r="F41" s="74">
        <v>110</v>
      </c>
      <c r="G41" s="74">
        <v>160</v>
      </c>
      <c r="H41" s="75">
        <f t="shared" si="1"/>
        <v>130</v>
      </c>
      <c r="I41" s="75">
        <f t="shared" si="6"/>
        <v>57314.437881167127</v>
      </c>
      <c r="J41" s="81">
        <v>1510</v>
      </c>
    </row>
    <row r="42" spans="1:10" s="81" customFormat="1" ht="12.75" customHeight="1" outlineLevel="3" x14ac:dyDescent="0.25">
      <c r="A42" s="66" t="s">
        <v>215</v>
      </c>
      <c r="B42" s="69" t="s">
        <v>224</v>
      </c>
      <c r="C42" s="196">
        <f t="shared" si="0"/>
        <v>7007.3688698319456</v>
      </c>
      <c r="D42" s="74" t="s">
        <v>92</v>
      </c>
      <c r="E42" s="74">
        <v>64</v>
      </c>
      <c r="F42" s="74">
        <v>62</v>
      </c>
      <c r="G42" s="74">
        <v>55</v>
      </c>
      <c r="H42" s="75">
        <f t="shared" si="1"/>
        <v>60.333333333333336</v>
      </c>
      <c r="I42" s="75">
        <f t="shared" si="6"/>
        <v>422777.92181319406</v>
      </c>
      <c r="J42" s="81">
        <v>24000</v>
      </c>
    </row>
    <row r="43" spans="1:10" s="81" customFormat="1" ht="12.75" customHeight="1" outlineLevel="3" x14ac:dyDescent="0.25">
      <c r="A43" s="66" t="s">
        <v>216</v>
      </c>
      <c r="B43" s="69" t="s">
        <v>191</v>
      </c>
      <c r="C43" s="196">
        <f t="shared" si="0"/>
        <v>1313.8816630934898</v>
      </c>
      <c r="D43" s="74" t="s">
        <v>92</v>
      </c>
      <c r="E43" s="74">
        <v>13</v>
      </c>
      <c r="F43" s="74">
        <v>20</v>
      </c>
      <c r="G43" s="74">
        <v>10.8</v>
      </c>
      <c r="H43" s="75">
        <f t="shared" si="1"/>
        <v>14.6</v>
      </c>
      <c r="I43" s="75">
        <f t="shared" si="6"/>
        <v>19182.672281164952</v>
      </c>
      <c r="J43" s="81">
        <v>4500</v>
      </c>
    </row>
    <row r="44" spans="1:10" s="81" customFormat="1" ht="12.75" customHeight="1" outlineLevel="3" x14ac:dyDescent="0.25">
      <c r="A44" s="66" t="s">
        <v>217</v>
      </c>
      <c r="B44" s="69" t="s">
        <v>191</v>
      </c>
      <c r="C44" s="196">
        <f t="shared" si="0"/>
        <v>2995.6501918531567</v>
      </c>
      <c r="D44" s="74" t="s">
        <v>92</v>
      </c>
      <c r="E44" s="74">
        <v>250</v>
      </c>
      <c r="F44" s="74">
        <v>229</v>
      </c>
      <c r="G44" s="74">
        <v>237</v>
      </c>
      <c r="H44" s="75">
        <f>(E44+F44+G44)/3</f>
        <v>238.66666666666666</v>
      </c>
      <c r="I44" s="75">
        <f t="shared" si="6"/>
        <v>714961.84578895336</v>
      </c>
      <c r="J44" s="81">
        <v>10260</v>
      </c>
    </row>
    <row r="45" spans="1:10" s="81" customFormat="1" ht="12.75" customHeight="1" outlineLevel="3" x14ac:dyDescent="0.25">
      <c r="A45" s="66" t="s">
        <v>218</v>
      </c>
      <c r="B45" s="69" t="s">
        <v>191</v>
      </c>
      <c r="C45" s="196">
        <f t="shared" si="0"/>
        <v>105.11053304747918</v>
      </c>
      <c r="D45" s="74" t="s">
        <v>92</v>
      </c>
      <c r="E45" s="74">
        <v>381</v>
      </c>
      <c r="F45" s="74">
        <v>1000</v>
      </c>
      <c r="G45" s="74">
        <v>1200</v>
      </c>
      <c r="H45" s="75">
        <f t="shared" si="1"/>
        <v>860.33333333333337</v>
      </c>
      <c r="I45" s="75">
        <f t="shared" si="6"/>
        <v>90430.095265181255</v>
      </c>
      <c r="J45" s="81">
        <v>360</v>
      </c>
    </row>
    <row r="46" spans="1:10" s="81" customFormat="1" ht="12.75" customHeight="1" outlineLevel="3" x14ac:dyDescent="0.25">
      <c r="A46" s="66" t="s">
        <v>219</v>
      </c>
      <c r="B46" s="69" t="s">
        <v>191</v>
      </c>
      <c r="C46" s="196">
        <f t="shared" si="0"/>
        <v>81.752636814706037</v>
      </c>
      <c r="D46" s="74" t="s">
        <v>92</v>
      </c>
      <c r="E46" s="74">
        <v>1000</v>
      </c>
      <c r="F46" s="74">
        <v>1309</v>
      </c>
      <c r="G46" s="74">
        <v>2120</v>
      </c>
      <c r="H46" s="75">
        <f>(E46+F46+G46)/3</f>
        <v>1476.3333333333333</v>
      </c>
      <c r="I46" s="75">
        <f t="shared" si="6"/>
        <v>120694.14281744434</v>
      </c>
      <c r="J46" s="81">
        <v>280</v>
      </c>
    </row>
    <row r="47" spans="1:10" s="81" customFormat="1" ht="12.75" customHeight="1" outlineLevel="3" x14ac:dyDescent="0.25">
      <c r="A47" s="66" t="s">
        <v>220</v>
      </c>
      <c r="B47" s="69" t="s">
        <v>191</v>
      </c>
      <c r="C47" s="196">
        <f t="shared" si="0"/>
        <v>29.19737029096644</v>
      </c>
      <c r="D47" s="74" t="s">
        <v>92</v>
      </c>
      <c r="E47" s="74">
        <v>1000</v>
      </c>
      <c r="F47" s="74">
        <v>302</v>
      </c>
      <c r="G47" s="74">
        <v>610</v>
      </c>
      <c r="H47" s="75">
        <f>(E47+F47+G47)/3</f>
        <v>637.33333333333337</v>
      </c>
      <c r="I47" s="75">
        <f t="shared" si="6"/>
        <v>18608.457332109279</v>
      </c>
      <c r="J47" s="81">
        <v>100</v>
      </c>
    </row>
    <row r="48" spans="1:10" s="81" customFormat="1" ht="12.75" customHeight="1" outlineLevel="3" x14ac:dyDescent="0.25">
      <c r="A48" s="66" t="s">
        <v>221</v>
      </c>
      <c r="B48" s="69" t="s">
        <v>191</v>
      </c>
      <c r="C48" s="196">
        <f t="shared" si="0"/>
        <v>5255.5266523739592</v>
      </c>
      <c r="D48" s="74" t="s">
        <v>92</v>
      </c>
      <c r="E48" s="74">
        <v>100</v>
      </c>
      <c r="F48" s="74">
        <v>85</v>
      </c>
      <c r="G48" s="74">
        <v>110</v>
      </c>
      <c r="H48" s="75">
        <f t="shared" si="1"/>
        <v>98.333333333333329</v>
      </c>
      <c r="I48" s="75">
        <f>C48*H48</f>
        <v>516793.45415010594</v>
      </c>
      <c r="J48" s="81">
        <v>18000</v>
      </c>
    </row>
    <row r="49" spans="1:10" s="81" customFormat="1" ht="12.75" customHeight="1" outlineLevel="3" x14ac:dyDescent="0.25">
      <c r="A49" s="66" t="s">
        <v>222</v>
      </c>
      <c r="B49" s="69" t="s">
        <v>191</v>
      </c>
      <c r="C49" s="196">
        <f t="shared" si="0"/>
        <v>5255.5266523739592</v>
      </c>
      <c r="D49" s="74" t="s">
        <v>92</v>
      </c>
      <c r="E49" s="74">
        <v>150</v>
      </c>
      <c r="F49" s="74">
        <v>110</v>
      </c>
      <c r="G49" s="74">
        <v>160</v>
      </c>
      <c r="H49" s="75">
        <f t="shared" si="1"/>
        <v>140</v>
      </c>
      <c r="I49" s="75">
        <f t="shared" si="6"/>
        <v>735773.73133235425</v>
      </c>
      <c r="J49" s="81">
        <v>18000</v>
      </c>
    </row>
    <row r="50" spans="1:10" s="81" customFormat="1" ht="12.75" customHeight="1" outlineLevel="3" x14ac:dyDescent="0.25">
      <c r="A50" s="66" t="s">
        <v>288</v>
      </c>
      <c r="B50" s="69" t="s">
        <v>191</v>
      </c>
      <c r="C50" s="196">
        <f t="shared" si="0"/>
        <v>105.11053304747918</v>
      </c>
      <c r="D50" s="74" t="s">
        <v>92</v>
      </c>
      <c r="E50" s="74">
        <v>840</v>
      </c>
      <c r="F50" s="74">
        <v>1023.33</v>
      </c>
      <c r="G50" s="74">
        <v>1000</v>
      </c>
      <c r="H50" s="75">
        <f>(E50+F50+G50)/3</f>
        <v>954.44333333333327</v>
      </c>
      <c r="I50" s="75">
        <f t="shared" si="6"/>
        <v>100322.04753027951</v>
      </c>
      <c r="J50" s="81">
        <v>360</v>
      </c>
    </row>
    <row r="51" spans="1:10" s="81" customFormat="1" ht="12.75" customHeight="1" outlineLevel="3" x14ac:dyDescent="0.25">
      <c r="A51" s="66" t="s">
        <v>289</v>
      </c>
      <c r="B51" s="69" t="s">
        <v>191</v>
      </c>
      <c r="C51" s="196">
        <f t="shared" si="0"/>
        <v>105.11053304747918</v>
      </c>
      <c r="D51" s="74" t="s">
        <v>92</v>
      </c>
      <c r="E51" s="74">
        <v>800</v>
      </c>
      <c r="F51" s="74">
        <v>1023.33</v>
      </c>
      <c r="G51" s="74">
        <v>1000</v>
      </c>
      <c r="H51" s="75">
        <f>(E51+F51+G51)/3</f>
        <v>941.11</v>
      </c>
      <c r="I51" s="75">
        <f t="shared" si="6"/>
        <v>98920.573756313126</v>
      </c>
      <c r="J51" s="81">
        <v>360</v>
      </c>
    </row>
    <row r="52" spans="1:10" s="81" customFormat="1" ht="12.75" customHeight="1" outlineLevel="3" x14ac:dyDescent="0.25">
      <c r="A52" s="66" t="s">
        <v>223</v>
      </c>
      <c r="B52" s="69" t="s">
        <v>191</v>
      </c>
      <c r="C52" s="196">
        <f t="shared" si="0"/>
        <v>2104.7479124278684</v>
      </c>
      <c r="D52" s="74" t="s">
        <v>92</v>
      </c>
      <c r="E52" s="74">
        <v>460</v>
      </c>
      <c r="F52" s="74">
        <v>420</v>
      </c>
      <c r="G52" s="74">
        <v>390</v>
      </c>
      <c r="H52" s="75">
        <f t="shared" si="1"/>
        <v>423.33333333333331</v>
      </c>
      <c r="I52" s="75">
        <f t="shared" si="6"/>
        <v>891009.94959446427</v>
      </c>
      <c r="J52" s="81">
        <v>7208.69</v>
      </c>
    </row>
    <row r="53" spans="1:10" s="81" customFormat="1" ht="12.75" customHeight="1" outlineLevel="3" x14ac:dyDescent="0.25">
      <c r="A53" s="66" t="s">
        <v>291</v>
      </c>
      <c r="B53" s="69" t="s">
        <v>191</v>
      </c>
      <c r="C53" s="196">
        <f t="shared" si="0"/>
        <v>332.85002131701742</v>
      </c>
      <c r="D53" s="74" t="s">
        <v>92</v>
      </c>
      <c r="E53" s="74">
        <v>131.6</v>
      </c>
      <c r="F53" s="74">
        <v>233.77</v>
      </c>
      <c r="G53" s="74">
        <v>155</v>
      </c>
      <c r="H53" s="75">
        <f t="shared" si="1"/>
        <v>173.45666666666668</v>
      </c>
      <c r="I53" s="75">
        <f t="shared" si="6"/>
        <v>57735.055197578789</v>
      </c>
      <c r="J53" s="81">
        <v>1140</v>
      </c>
    </row>
    <row r="54" spans="1:10" s="81" customFormat="1" ht="12.75" customHeight="1" outlineLevel="3" x14ac:dyDescent="0.25">
      <c r="A54" s="66" t="s">
        <v>290</v>
      </c>
      <c r="B54" s="69" t="s">
        <v>224</v>
      </c>
      <c r="C54" s="196">
        <f t="shared" si="0"/>
        <v>1504.5550897786461</v>
      </c>
      <c r="D54" s="74" t="s">
        <v>92</v>
      </c>
      <c r="E54" s="74">
        <v>125</v>
      </c>
      <c r="F54" s="74">
        <v>85</v>
      </c>
      <c r="G54" s="74">
        <v>95</v>
      </c>
      <c r="H54" s="75">
        <f t="shared" si="1"/>
        <v>101.66666666666667</v>
      </c>
      <c r="I54" s="75">
        <f t="shared" si="6"/>
        <v>152963.10079416237</v>
      </c>
      <c r="J54" s="81">
        <v>5153.05</v>
      </c>
    </row>
    <row r="55" spans="1:10" s="81" customFormat="1" ht="12.75" customHeight="1" outlineLevel="3" x14ac:dyDescent="0.25">
      <c r="A55" s="66" t="s">
        <v>257</v>
      </c>
      <c r="B55" s="69" t="s">
        <v>224</v>
      </c>
      <c r="C55" s="196">
        <f t="shared" si="0"/>
        <v>7007.3688698319456</v>
      </c>
      <c r="D55" s="74" t="s">
        <v>92</v>
      </c>
      <c r="E55" s="74">
        <v>70</v>
      </c>
      <c r="F55" s="74">
        <v>65</v>
      </c>
      <c r="G55" s="74">
        <v>80</v>
      </c>
      <c r="H55" s="75">
        <f t="shared" si="1"/>
        <v>71.666666666666671</v>
      </c>
      <c r="I55" s="75">
        <f t="shared" si="6"/>
        <v>502194.76900462282</v>
      </c>
      <c r="J55" s="81">
        <v>24000</v>
      </c>
    </row>
    <row r="56" spans="1:10" s="81" customFormat="1" ht="12.75" customHeight="1" outlineLevel="3" x14ac:dyDescent="0.25">
      <c r="A56" s="66" t="s">
        <v>258</v>
      </c>
      <c r="B56" s="69" t="s">
        <v>224</v>
      </c>
      <c r="C56" s="196">
        <f t="shared" si="0"/>
        <v>7007.3688698319456</v>
      </c>
      <c r="D56" s="74" t="s">
        <v>92</v>
      </c>
      <c r="E56" s="74">
        <v>140</v>
      </c>
      <c r="F56" s="74">
        <v>180</v>
      </c>
      <c r="G56" s="74">
        <v>130</v>
      </c>
      <c r="H56" s="75">
        <f>(E56+F56+G56)/3</f>
        <v>150</v>
      </c>
      <c r="I56" s="75">
        <f t="shared" si="6"/>
        <v>1051105.3304747918</v>
      </c>
      <c r="J56" s="81">
        <v>24000</v>
      </c>
    </row>
    <row r="58" spans="1:10" x14ac:dyDescent="0.25">
      <c r="I58" s="193" t="e">
        <f>#REF!+#REF!</f>
        <v>#REF!</v>
      </c>
    </row>
    <row r="59" spans="1:10" x14ac:dyDescent="0.25">
      <c r="I59" s="193" t="e">
        <f>#REF!-#REF!</f>
        <v>#REF!</v>
      </c>
    </row>
    <row r="60" spans="1:10" x14ac:dyDescent="0.25">
      <c r="I60" s="193" t="e">
        <f>#REF!</f>
        <v>#REF!</v>
      </c>
    </row>
    <row r="61" spans="1:10" x14ac:dyDescent="0.25">
      <c r="I61" s="193" t="e">
        <f>#REF!-#REF!-#REF!</f>
        <v>#REF!</v>
      </c>
    </row>
  </sheetData>
  <sheetProtection password="C71F" sheet="1" objects="1" scenarios="1"/>
  <pageMargins left="1.2598425196850394" right="0.70866141732283472" top="0.74803149606299213" bottom="0.74803149606299213" header="0.31496062992125984" footer="0.31496062992125984"/>
  <pageSetup paperSize="9" scale="4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9"/>
  <sheetViews>
    <sheetView workbookViewId="0">
      <selection activeCell="E10" sqref="E10"/>
    </sheetView>
  </sheetViews>
  <sheetFormatPr defaultColWidth="9.109375" defaultRowHeight="13.2" x14ac:dyDescent="0.3"/>
  <cols>
    <col min="1" max="1" width="39" style="45" customWidth="1"/>
    <col min="2" max="2" width="30" style="45" customWidth="1"/>
    <col min="3" max="3" width="36.33203125" style="45" customWidth="1"/>
    <col min="4" max="4" width="15.88671875" style="45" customWidth="1"/>
    <col min="5" max="16384" width="9.109375" style="45"/>
  </cols>
  <sheetData>
    <row r="1" spans="1:4" ht="24" customHeight="1" x14ac:dyDescent="0.3">
      <c r="A1" s="203" t="s">
        <v>110</v>
      </c>
      <c r="B1" s="203"/>
      <c r="C1" s="203"/>
      <c r="D1" s="203"/>
    </row>
    <row r="2" spans="1:4" ht="27" customHeight="1" x14ac:dyDescent="0.3">
      <c r="A2" s="46" t="s">
        <v>108</v>
      </c>
      <c r="B2" s="46" t="s">
        <v>109</v>
      </c>
      <c r="C2" s="46" t="s">
        <v>106</v>
      </c>
      <c r="D2" s="46" t="s">
        <v>105</v>
      </c>
    </row>
    <row r="3" spans="1:4" ht="52.8" x14ac:dyDescent="0.3">
      <c r="A3" s="204" t="s">
        <v>326</v>
      </c>
      <c r="B3" s="208" t="s">
        <v>328</v>
      </c>
      <c r="C3" s="184" t="s">
        <v>107</v>
      </c>
      <c r="D3" s="185" t="s">
        <v>380</v>
      </c>
    </row>
    <row r="4" spans="1:4" ht="26.4" x14ac:dyDescent="0.3">
      <c r="A4" s="205"/>
      <c r="B4" s="209"/>
      <c r="C4" s="184" t="s">
        <v>111</v>
      </c>
      <c r="D4" s="185" t="s">
        <v>381</v>
      </c>
    </row>
    <row r="5" spans="1:4" ht="40.5" customHeight="1" x14ac:dyDescent="0.3">
      <c r="A5" s="204" t="s">
        <v>377</v>
      </c>
      <c r="B5" s="206" t="s">
        <v>388</v>
      </c>
      <c r="C5" s="186" t="s">
        <v>382</v>
      </c>
      <c r="D5" s="185" t="s">
        <v>383</v>
      </c>
    </row>
    <row r="6" spans="1:4" ht="30.75" customHeight="1" x14ac:dyDescent="0.3">
      <c r="A6" s="205"/>
      <c r="B6" s="207"/>
      <c r="C6" s="186" t="s">
        <v>384</v>
      </c>
      <c r="D6" s="187" t="s">
        <v>385</v>
      </c>
    </row>
    <row r="7" spans="1:4" ht="42.75" customHeight="1" x14ac:dyDescent="0.3">
      <c r="A7" s="185" t="s">
        <v>1</v>
      </c>
      <c r="B7" s="185" t="s">
        <v>1</v>
      </c>
      <c r="C7" s="184" t="s">
        <v>386</v>
      </c>
      <c r="D7" s="185" t="s">
        <v>389</v>
      </c>
    </row>
    <row r="8" spans="1:4" ht="39.75" customHeight="1" x14ac:dyDescent="0.3">
      <c r="A8" s="185" t="s">
        <v>1</v>
      </c>
      <c r="B8" s="185" t="s">
        <v>1</v>
      </c>
      <c r="C8" s="184" t="s">
        <v>387</v>
      </c>
      <c r="D8" s="185" t="s">
        <v>390</v>
      </c>
    </row>
    <row r="9" spans="1:4" ht="40.5" customHeight="1" x14ac:dyDescent="0.3">
      <c r="A9" s="185" t="s">
        <v>1</v>
      </c>
      <c r="B9" s="185" t="s">
        <v>1</v>
      </c>
      <c r="C9" s="184" t="s">
        <v>112</v>
      </c>
      <c r="D9" s="185" t="s">
        <v>391</v>
      </c>
    </row>
  </sheetData>
  <sheetProtection password="C71F" sheet="1" objects="1" scenarios="1"/>
  <mergeCells count="5">
    <mergeCell ref="A1:D1"/>
    <mergeCell ref="A3:A4"/>
    <mergeCell ref="A5:A6"/>
    <mergeCell ref="B5:B6"/>
    <mergeCell ref="B3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outlinePr summaryBelow="0" summaryRight="0"/>
    <pageSetUpPr fitToPage="1"/>
  </sheetPr>
  <dimension ref="A1:D238"/>
  <sheetViews>
    <sheetView view="pageBreakPreview" zoomScale="85" zoomScaleSheetLayoutView="85" workbookViewId="0">
      <selection activeCell="A7" sqref="A7:D7"/>
    </sheetView>
  </sheetViews>
  <sheetFormatPr defaultColWidth="8.88671875" defaultRowHeight="13.2" outlineLevelRow="5" x14ac:dyDescent="0.25"/>
  <cols>
    <col min="1" max="1" width="30.6640625" style="23" customWidth="1"/>
    <col min="2" max="2" width="28.88671875" style="23" customWidth="1"/>
    <col min="3" max="4" width="30.6640625" style="23" customWidth="1"/>
    <col min="5" max="16384" width="8.88671875" style="23"/>
  </cols>
  <sheetData>
    <row r="1" spans="1:4" ht="14.4" customHeight="1" x14ac:dyDescent="0.25">
      <c r="D1" s="24" t="s">
        <v>396</v>
      </c>
    </row>
    <row r="2" spans="1:4" ht="43.8" customHeight="1" x14ac:dyDescent="0.25">
      <c r="D2" s="25" t="s">
        <v>397</v>
      </c>
    </row>
    <row r="4" spans="1:4" x14ac:dyDescent="0.25">
      <c r="A4" s="217" t="s">
        <v>27</v>
      </c>
      <c r="B4" s="217"/>
      <c r="C4" s="217"/>
      <c r="D4" s="217"/>
    </row>
    <row r="5" spans="1:4" x14ac:dyDescent="0.25">
      <c r="A5" s="217" t="s">
        <v>28</v>
      </c>
      <c r="B5" s="217"/>
      <c r="C5" s="217"/>
      <c r="D5" s="217"/>
    </row>
    <row r="6" spans="1:4" x14ac:dyDescent="0.25">
      <c r="A6" s="217" t="s">
        <v>29</v>
      </c>
      <c r="B6" s="217"/>
      <c r="C6" s="217"/>
      <c r="D6" s="217"/>
    </row>
    <row r="7" spans="1:4" x14ac:dyDescent="0.25">
      <c r="A7" s="217" t="s">
        <v>30</v>
      </c>
      <c r="B7" s="217"/>
      <c r="C7" s="217"/>
      <c r="D7" s="217"/>
    </row>
    <row r="8" spans="1:4" x14ac:dyDescent="0.25">
      <c r="A8" s="10"/>
    </row>
    <row r="9" spans="1:4" ht="16.5" customHeight="1" x14ac:dyDescent="0.25">
      <c r="A9" s="26" t="s">
        <v>31</v>
      </c>
      <c r="B9" s="26" t="s">
        <v>32</v>
      </c>
      <c r="C9" s="26" t="s">
        <v>33</v>
      </c>
      <c r="D9" s="26" t="s">
        <v>34</v>
      </c>
    </row>
    <row r="10" spans="1:4" x14ac:dyDescent="0.25">
      <c r="A10" s="26">
        <v>1</v>
      </c>
      <c r="B10" s="26">
        <v>2</v>
      </c>
      <c r="C10" s="26">
        <v>3</v>
      </c>
      <c r="D10" s="26">
        <v>4</v>
      </c>
    </row>
    <row r="11" spans="1:4" x14ac:dyDescent="0.25">
      <c r="A11" s="215" t="s">
        <v>35</v>
      </c>
      <c r="B11" s="215"/>
      <c r="C11" s="215"/>
      <c r="D11" s="215"/>
    </row>
    <row r="12" spans="1:4" x14ac:dyDescent="0.25">
      <c r="A12" s="202" t="s">
        <v>326</v>
      </c>
      <c r="B12" s="202"/>
      <c r="C12" s="202"/>
      <c r="D12" s="202"/>
    </row>
    <row r="13" spans="1:4" x14ac:dyDescent="0.25">
      <c r="A13" s="215" t="s">
        <v>36</v>
      </c>
      <c r="B13" s="215"/>
      <c r="C13" s="215"/>
      <c r="D13" s="215"/>
    </row>
    <row r="14" spans="1:4" x14ac:dyDescent="0.25">
      <c r="A14" s="216" t="s">
        <v>327</v>
      </c>
      <c r="B14" s="216"/>
      <c r="C14" s="216"/>
      <c r="D14" s="216"/>
    </row>
    <row r="15" spans="1:4" x14ac:dyDescent="0.25">
      <c r="A15" s="214" t="s">
        <v>37</v>
      </c>
      <c r="B15" s="214"/>
      <c r="C15" s="214"/>
      <c r="D15" s="214"/>
    </row>
    <row r="16" spans="1:4" ht="12.75" customHeight="1" outlineLevel="1" x14ac:dyDescent="0.25">
      <c r="A16" s="214" t="s">
        <v>38</v>
      </c>
      <c r="B16" s="214"/>
      <c r="C16" s="214"/>
      <c r="D16" s="214"/>
    </row>
    <row r="17" spans="1:4" ht="12.75" customHeight="1" outlineLevel="2" x14ac:dyDescent="0.25">
      <c r="A17" s="109" t="s">
        <v>336</v>
      </c>
      <c r="B17" s="110" t="s">
        <v>337</v>
      </c>
      <c r="C17" s="22">
        <f>Базовый!C5/1826.1</f>
        <v>5.476151360823613E-4</v>
      </c>
      <c r="D17" s="27"/>
    </row>
    <row r="18" spans="1:4" ht="12.75" customHeight="1" outlineLevel="2" x14ac:dyDescent="0.25">
      <c r="A18" s="109" t="s">
        <v>338</v>
      </c>
      <c r="B18" s="110" t="s">
        <v>337</v>
      </c>
      <c r="C18" s="22">
        <f>Базовый!C6/1826.1</f>
        <v>7.6666119051530587E-3</v>
      </c>
      <c r="D18" s="108"/>
    </row>
    <row r="19" spans="1:4" ht="12.75" customHeight="1" outlineLevel="2" x14ac:dyDescent="0.25">
      <c r="A19" s="108" t="s">
        <v>339</v>
      </c>
      <c r="B19" s="110" t="s">
        <v>337</v>
      </c>
      <c r="C19" s="22">
        <f>Базовый!C7/1826.1</f>
        <v>2.2452220579376816E-2</v>
      </c>
      <c r="D19" s="27"/>
    </row>
    <row r="20" spans="1:4" ht="12.75" customHeight="1" outlineLevel="1" x14ac:dyDescent="0.25">
      <c r="A20" s="214" t="s">
        <v>39</v>
      </c>
      <c r="B20" s="214"/>
      <c r="C20" s="214"/>
      <c r="D20" s="214"/>
    </row>
    <row r="21" spans="1:4" s="30" customFormat="1" ht="12.75" customHeight="1" outlineLevel="2" x14ac:dyDescent="0.25">
      <c r="A21" s="70" t="s">
        <v>123</v>
      </c>
      <c r="B21" s="18" t="s">
        <v>1</v>
      </c>
      <c r="C21" s="18" t="s">
        <v>1</v>
      </c>
      <c r="D21" s="211" t="s">
        <v>91</v>
      </c>
    </row>
    <row r="22" spans="1:4" outlineLevel="3" x14ac:dyDescent="0.25">
      <c r="A22" s="66" t="s">
        <v>227</v>
      </c>
      <c r="B22" s="69" t="s">
        <v>7</v>
      </c>
      <c r="C22" s="22">
        <f>Базовый!C10/1826.1</f>
        <v>0</v>
      </c>
      <c r="D22" s="212"/>
    </row>
    <row r="23" spans="1:4" outlineLevel="3" x14ac:dyDescent="0.25">
      <c r="A23" s="66" t="s">
        <v>228</v>
      </c>
      <c r="B23" s="69" t="s">
        <v>7</v>
      </c>
      <c r="C23" s="22">
        <f>Базовый!C11/1826.1</f>
        <v>0</v>
      </c>
      <c r="D23" s="212"/>
    </row>
    <row r="24" spans="1:4" outlineLevel="3" x14ac:dyDescent="0.25">
      <c r="A24" s="66" t="s">
        <v>229</v>
      </c>
      <c r="B24" s="69" t="s">
        <v>7</v>
      </c>
      <c r="C24" s="22">
        <f>Базовый!C12/1826.1</f>
        <v>0</v>
      </c>
      <c r="D24" s="212"/>
    </row>
    <row r="25" spans="1:4" s="30" customFormat="1" ht="12.75" customHeight="1" outlineLevel="2" x14ac:dyDescent="0.25">
      <c r="A25" s="17" t="s">
        <v>189</v>
      </c>
      <c r="B25" s="18" t="s">
        <v>1</v>
      </c>
      <c r="C25" s="21" t="s">
        <v>1</v>
      </c>
      <c r="D25" s="212"/>
    </row>
    <row r="26" spans="1:4" ht="12.75" customHeight="1" outlineLevel="3" x14ac:dyDescent="0.25">
      <c r="A26" s="66" t="s">
        <v>190</v>
      </c>
      <c r="B26" s="69" t="s">
        <v>191</v>
      </c>
      <c r="C26" s="22">
        <f>Базовый!C14/1826.1</f>
        <v>0.15899414198397055</v>
      </c>
      <c r="D26" s="212"/>
    </row>
    <row r="27" spans="1:4" ht="12.75" customHeight="1" outlineLevel="3" x14ac:dyDescent="0.25">
      <c r="A27" s="66" t="s">
        <v>294</v>
      </c>
      <c r="B27" s="69" t="s">
        <v>191</v>
      </c>
      <c r="C27" s="22">
        <f>Базовый!C15/1826.1</f>
        <v>0.1291371254756439</v>
      </c>
      <c r="D27" s="212"/>
    </row>
    <row r="28" spans="1:4" ht="12.75" customHeight="1" outlineLevel="3" x14ac:dyDescent="0.25">
      <c r="A28" s="66" t="s">
        <v>295</v>
      </c>
      <c r="B28" s="69" t="s">
        <v>191</v>
      </c>
      <c r="C28" s="22">
        <f>Базовый!C16/1826.1</f>
        <v>0.19860445055168388</v>
      </c>
      <c r="D28" s="212"/>
    </row>
    <row r="29" spans="1:4" ht="12.75" customHeight="1" outlineLevel="3" x14ac:dyDescent="0.25">
      <c r="A29" s="66" t="s">
        <v>192</v>
      </c>
      <c r="B29" s="69" t="s">
        <v>191</v>
      </c>
      <c r="C29" s="22">
        <f>Базовый!C17/1826.1</f>
        <v>0.191261836121488</v>
      </c>
      <c r="D29" s="212"/>
    </row>
    <row r="30" spans="1:4" ht="12.75" customHeight="1" outlineLevel="3" x14ac:dyDescent="0.25">
      <c r="A30" s="82" t="s">
        <v>296</v>
      </c>
      <c r="B30" s="83" t="s">
        <v>191</v>
      </c>
      <c r="C30" s="22">
        <f>Базовый!C18/1826.1</f>
        <v>6.0377522272393883E-3</v>
      </c>
      <c r="D30" s="212"/>
    </row>
    <row r="31" spans="1:4" ht="12.75" customHeight="1" outlineLevel="3" x14ac:dyDescent="0.25">
      <c r="A31" s="66" t="s">
        <v>225</v>
      </c>
      <c r="B31" s="69" t="s">
        <v>191</v>
      </c>
      <c r="C31" s="22">
        <f>Базовый!C19/1826.1</f>
        <v>0.43496143975500745</v>
      </c>
      <c r="D31" s="212"/>
    </row>
    <row r="32" spans="1:4" ht="12.75" customHeight="1" outlineLevel="3" x14ac:dyDescent="0.25">
      <c r="A32" s="82" t="s">
        <v>297</v>
      </c>
      <c r="B32" s="83" t="s">
        <v>191</v>
      </c>
      <c r="C32" s="22">
        <f>Базовый!C20/1826.1</f>
        <v>0.13674513560813603</v>
      </c>
      <c r="D32" s="212"/>
    </row>
    <row r="33" spans="1:4" ht="12.75" customHeight="1" outlineLevel="3" x14ac:dyDescent="0.25">
      <c r="A33" s="66" t="s">
        <v>193</v>
      </c>
      <c r="B33" s="69" t="s">
        <v>191</v>
      </c>
      <c r="C33" s="22">
        <f>Базовый!C21/1826.1</f>
        <v>0.51951208724488362</v>
      </c>
      <c r="D33" s="212"/>
    </row>
    <row r="34" spans="1:4" ht="12.75" customHeight="1" outlineLevel="3" x14ac:dyDescent="0.25">
      <c r="A34" s="66" t="s">
        <v>194</v>
      </c>
      <c r="B34" s="69" t="s">
        <v>191</v>
      </c>
      <c r="C34" s="22">
        <f>Базовый!C22/1826.1</f>
        <v>1.2803131004940957</v>
      </c>
      <c r="D34" s="212"/>
    </row>
    <row r="35" spans="1:4" ht="12.75" customHeight="1" outlineLevel="3" x14ac:dyDescent="0.25">
      <c r="A35" s="66" t="s">
        <v>195</v>
      </c>
      <c r="B35" s="69" t="s">
        <v>191</v>
      </c>
      <c r="C35" s="22">
        <f>Базовый!C23/1826.1</f>
        <v>0.38902586694923386</v>
      </c>
      <c r="D35" s="212"/>
    </row>
    <row r="36" spans="1:4" ht="12.75" customHeight="1" outlineLevel="3" x14ac:dyDescent="0.25">
      <c r="A36" s="66" t="s">
        <v>196</v>
      </c>
      <c r="B36" s="69" t="s">
        <v>191</v>
      </c>
      <c r="C36" s="22">
        <f>Базовый!C24/1826.1</f>
        <v>0.19285421033526542</v>
      </c>
      <c r="D36" s="212"/>
    </row>
    <row r="37" spans="1:4" ht="12.75" customHeight="1" outlineLevel="3" x14ac:dyDescent="0.25">
      <c r="A37" s="66" t="s">
        <v>197</v>
      </c>
      <c r="B37" s="69" t="s">
        <v>224</v>
      </c>
      <c r="C37" s="22">
        <f>Базовый!C25/1826.1</f>
        <v>1.1527020003066555</v>
      </c>
      <c r="D37" s="212"/>
    </row>
    <row r="38" spans="1:4" ht="12.75" customHeight="1" outlineLevel="3" x14ac:dyDescent="0.25">
      <c r="A38" s="66" t="s">
        <v>256</v>
      </c>
      <c r="B38" s="69" t="s">
        <v>191</v>
      </c>
      <c r="C38" s="22">
        <f>Базовый!C26/1826.1</f>
        <v>4.9208786467427247E-2</v>
      </c>
      <c r="D38" s="212"/>
    </row>
    <row r="39" spans="1:4" ht="12.75" customHeight="1" outlineLevel="3" x14ac:dyDescent="0.25">
      <c r="A39" s="66" t="s">
        <v>259</v>
      </c>
      <c r="B39" s="69" t="s">
        <v>191</v>
      </c>
      <c r="C39" s="22">
        <f>Базовый!C27/1826.1</f>
        <v>4.5338432475607128E-2</v>
      </c>
      <c r="D39" s="212"/>
    </row>
    <row r="40" spans="1:4" ht="12.75" customHeight="1" outlineLevel="3" x14ac:dyDescent="0.25">
      <c r="A40" s="66" t="s">
        <v>298</v>
      </c>
      <c r="B40" s="69" t="s">
        <v>191</v>
      </c>
      <c r="C40" s="22">
        <f>Базовый!C28/1826.1</f>
        <v>0.295495998198335</v>
      </c>
      <c r="D40" s="212"/>
    </row>
    <row r="41" spans="1:4" ht="12.75" customHeight="1" outlineLevel="3" x14ac:dyDescent="0.25">
      <c r="A41" s="66" t="s">
        <v>299</v>
      </c>
      <c r="B41" s="69" t="s">
        <v>191</v>
      </c>
      <c r="C41" s="22">
        <f>Базовый!C29/1826.1</f>
        <v>0.18422885001063771</v>
      </c>
      <c r="D41" s="212"/>
    </row>
    <row r="42" spans="1:4" ht="12.75" customHeight="1" outlineLevel="3" x14ac:dyDescent="0.25">
      <c r="A42" s="66" t="s">
        <v>198</v>
      </c>
      <c r="B42" s="69" t="s">
        <v>7</v>
      </c>
      <c r="C42" s="22">
        <f>Базовый!C30/1826.1</f>
        <v>2.9797302475309988</v>
      </c>
      <c r="D42" s="212"/>
    </row>
    <row r="43" spans="1:4" ht="12.75" customHeight="1" outlineLevel="3" x14ac:dyDescent="0.25">
      <c r="A43" s="66" t="s">
        <v>199</v>
      </c>
      <c r="B43" s="69" t="s">
        <v>191</v>
      </c>
      <c r="C43" s="22">
        <f>Базовый!C31/1826.1</f>
        <v>0.68082844162394618</v>
      </c>
      <c r="D43" s="212"/>
    </row>
    <row r="44" spans="1:4" ht="12.75" customHeight="1" outlineLevel="3" x14ac:dyDescent="0.25">
      <c r="A44" s="66" t="s">
        <v>200</v>
      </c>
      <c r="B44" s="69" t="s">
        <v>191</v>
      </c>
      <c r="C44" s="22">
        <f>Базовый!C32/1826.1</f>
        <v>0.37091261026751565</v>
      </c>
      <c r="D44" s="212"/>
    </row>
    <row r="45" spans="1:4" ht="12.75" customHeight="1" outlineLevel="3" x14ac:dyDescent="0.25">
      <c r="A45" s="66" t="s">
        <v>300</v>
      </c>
      <c r="B45" s="69" t="s">
        <v>191</v>
      </c>
      <c r="C45" s="22">
        <f>Базовый!C33/1826.1</f>
        <v>9.7024245497799255E-2</v>
      </c>
      <c r="D45" s="212"/>
    </row>
    <row r="46" spans="1:4" ht="12.75" customHeight="1" outlineLevel="3" x14ac:dyDescent="0.25">
      <c r="A46" s="66" t="s">
        <v>201</v>
      </c>
      <c r="B46" s="69" t="s">
        <v>191</v>
      </c>
      <c r="C46" s="22">
        <f>Базовый!C34/1826.1</f>
        <v>2.5433754803389362E-3</v>
      </c>
      <c r="D46" s="212"/>
    </row>
    <row r="47" spans="1:4" ht="12.75" customHeight="1" outlineLevel="3" x14ac:dyDescent="0.25">
      <c r="A47" s="66" t="s">
        <v>250</v>
      </c>
      <c r="B47" s="69" t="s">
        <v>191</v>
      </c>
      <c r="C47" s="22">
        <f>Базовый!C35/1826.1</f>
        <v>4.4232617049372808E-3</v>
      </c>
      <c r="D47" s="212"/>
    </row>
    <row r="48" spans="1:4" ht="12.75" customHeight="1" outlineLevel="3" x14ac:dyDescent="0.25">
      <c r="A48" s="66" t="s">
        <v>202</v>
      </c>
      <c r="B48" s="69" t="s">
        <v>191</v>
      </c>
      <c r="C48" s="22">
        <f>Базовый!C36/1826.1</f>
        <v>1.8467117618113146E-2</v>
      </c>
      <c r="D48" s="212"/>
    </row>
    <row r="49" spans="1:4" ht="12.75" customHeight="1" outlineLevel="3" x14ac:dyDescent="0.25">
      <c r="A49" s="66" t="s">
        <v>203</v>
      </c>
      <c r="B49" s="69" t="s">
        <v>191</v>
      </c>
      <c r="C49" s="22">
        <f>Базовый!C37/1826.1</f>
        <v>0.91196598201544377</v>
      </c>
      <c r="D49" s="212"/>
    </row>
    <row r="50" spans="1:4" ht="12.75" customHeight="1" outlineLevel="3" x14ac:dyDescent="0.25">
      <c r="A50" s="66" t="s">
        <v>204</v>
      </c>
      <c r="B50" s="69" t="s">
        <v>191</v>
      </c>
      <c r="C50" s="22">
        <f>Базовый!C38/1826.1</f>
        <v>0.15881721151577305</v>
      </c>
      <c r="D50" s="212"/>
    </row>
    <row r="51" spans="1:4" ht="12.75" customHeight="1" outlineLevel="3" x14ac:dyDescent="0.25">
      <c r="A51" s="66" t="s">
        <v>205</v>
      </c>
      <c r="B51" s="69" t="s">
        <v>191</v>
      </c>
      <c r="C51" s="22">
        <f>Базовый!C39/1826.1</f>
        <v>0.10903340102670396</v>
      </c>
      <c r="D51" s="212"/>
    </row>
    <row r="52" spans="1:4" ht="12.75" customHeight="1" outlineLevel="3" x14ac:dyDescent="0.25">
      <c r="A52" s="66" t="s">
        <v>206</v>
      </c>
      <c r="B52" s="69" t="s">
        <v>191</v>
      </c>
      <c r="C52" s="22">
        <f>Базовый!C40/1826.1</f>
        <v>1.7648814202699748E-2</v>
      </c>
      <c r="D52" s="212"/>
    </row>
    <row r="53" spans="1:4" ht="12.75" customHeight="1" outlineLevel="3" x14ac:dyDescent="0.25">
      <c r="A53" s="66" t="s">
        <v>207</v>
      </c>
      <c r="B53" s="69" t="s">
        <v>191</v>
      </c>
      <c r="C53" s="22">
        <f>Базовый!C41/1826.1</f>
        <v>0.11949441495888063</v>
      </c>
      <c r="D53" s="212"/>
    </row>
    <row r="54" spans="1:4" ht="12.75" customHeight="1" outlineLevel="3" x14ac:dyDescent="0.25">
      <c r="A54" s="66" t="s">
        <v>208</v>
      </c>
      <c r="B54" s="69" t="s">
        <v>224</v>
      </c>
      <c r="C54" s="22">
        <f>Базовый!C42/1826.1</f>
        <v>0.87580581757758158</v>
      </c>
      <c r="D54" s="212"/>
    </row>
    <row r="55" spans="1:4" ht="12.75" customHeight="1" outlineLevel="3" x14ac:dyDescent="0.25">
      <c r="A55" s="66" t="s">
        <v>209</v>
      </c>
      <c r="B55" s="69" t="s">
        <v>191</v>
      </c>
      <c r="C55" s="22">
        <f>Базовый!C43/1826.1</f>
        <v>0.11024979799556171</v>
      </c>
      <c r="D55" s="212"/>
    </row>
    <row r="56" spans="1:4" ht="12.75" customHeight="1" outlineLevel="3" x14ac:dyDescent="0.25">
      <c r="A56" s="66" t="s">
        <v>255</v>
      </c>
      <c r="B56" s="69" t="s">
        <v>191</v>
      </c>
      <c r="C56" s="22">
        <f>Базовый!C44/1826.1</f>
        <v>0.43790290878879079</v>
      </c>
      <c r="D56" s="212"/>
    </row>
    <row r="57" spans="1:4" ht="12.75" customHeight="1" outlineLevel="3" x14ac:dyDescent="0.25">
      <c r="A57" s="66" t="s">
        <v>287</v>
      </c>
      <c r="B57" s="69" t="s">
        <v>191</v>
      </c>
      <c r="C57" s="22">
        <f>Базовый!C45/1826.1</f>
        <v>0.17195429877943677</v>
      </c>
      <c r="D57" s="212"/>
    </row>
    <row r="58" spans="1:4" ht="12.75" customHeight="1" outlineLevel="3" x14ac:dyDescent="0.25">
      <c r="A58" s="66" t="s">
        <v>210</v>
      </c>
      <c r="B58" s="69" t="s">
        <v>191</v>
      </c>
      <c r="C58" s="22">
        <f>Базовый!C46/1826.1</f>
        <v>2.7203059485364275E-3</v>
      </c>
      <c r="D58" s="212"/>
    </row>
    <row r="59" spans="1:4" ht="12.75" customHeight="1" outlineLevel="3" x14ac:dyDescent="0.25">
      <c r="A59" s="66" t="s">
        <v>211</v>
      </c>
      <c r="B59" s="69" t="s">
        <v>191</v>
      </c>
      <c r="C59" s="22">
        <f>Базовый!C47/1826.1</f>
        <v>3.6624606916880686E-2</v>
      </c>
      <c r="D59" s="212"/>
    </row>
    <row r="60" spans="1:4" ht="12.75" customHeight="1" outlineLevel="3" x14ac:dyDescent="0.25">
      <c r="A60" s="66" t="s">
        <v>212</v>
      </c>
      <c r="B60" s="69" t="s">
        <v>191</v>
      </c>
      <c r="C60" s="22">
        <f>Базовый!C48/1826.1</f>
        <v>4.6289433742168644E-2</v>
      </c>
      <c r="D60" s="212"/>
    </row>
    <row r="61" spans="1:4" ht="12.75" customHeight="1" outlineLevel="3" x14ac:dyDescent="0.25">
      <c r="A61" s="66" t="s">
        <v>292</v>
      </c>
      <c r="B61" s="69" t="s">
        <v>191</v>
      </c>
      <c r="C61" s="22">
        <f>Базовый!C49/1826.1</f>
        <v>1.1124503187917259E-2</v>
      </c>
      <c r="D61" s="212"/>
    </row>
    <row r="62" spans="1:4" ht="12.75" customHeight="1" outlineLevel="3" x14ac:dyDescent="0.25">
      <c r="A62" s="66" t="s">
        <v>293</v>
      </c>
      <c r="B62" s="69" t="s">
        <v>191</v>
      </c>
      <c r="C62" s="22">
        <f>Базовый!C50/1826.1</f>
        <v>5.6538131112508321E-2</v>
      </c>
      <c r="D62" s="212"/>
    </row>
    <row r="63" spans="1:4" ht="12.75" customHeight="1" outlineLevel="3" x14ac:dyDescent="0.25">
      <c r="A63" s="66" t="s">
        <v>213</v>
      </c>
      <c r="B63" s="69" t="s">
        <v>191</v>
      </c>
      <c r="C63" s="22">
        <f>Базовый!C51/1826.1</f>
        <v>5.5069608226469141E-3</v>
      </c>
      <c r="D63" s="212"/>
    </row>
    <row r="64" spans="1:4" ht="12.75" customHeight="1" outlineLevel="3" x14ac:dyDescent="0.25">
      <c r="A64" s="66" t="s">
        <v>214</v>
      </c>
      <c r="B64" s="69" t="s">
        <v>191</v>
      </c>
      <c r="C64" s="22">
        <f>Базовый!C52/1826.1</f>
        <v>3.3395625872276472E-2</v>
      </c>
      <c r="D64" s="212"/>
    </row>
    <row r="65" spans="1:4" ht="12.75" customHeight="1" outlineLevel="3" x14ac:dyDescent="0.25">
      <c r="A65" s="66" t="s">
        <v>215</v>
      </c>
      <c r="B65" s="69" t="s">
        <v>224</v>
      </c>
      <c r="C65" s="22">
        <f>Базовый!C53/1826.1</f>
        <v>0.53079140459247365</v>
      </c>
      <c r="D65" s="212"/>
    </row>
    <row r="66" spans="1:4" ht="12.75" customHeight="1" outlineLevel="3" x14ac:dyDescent="0.25">
      <c r="A66" s="66" t="s">
        <v>216</v>
      </c>
      <c r="B66" s="69" t="s">
        <v>191</v>
      </c>
      <c r="C66" s="22">
        <f>Базовый!C54/1826.1</f>
        <v>9.9523388361088816E-2</v>
      </c>
      <c r="D66" s="212"/>
    </row>
    <row r="67" spans="1:4" ht="12.75" customHeight="1" outlineLevel="3" x14ac:dyDescent="0.25">
      <c r="A67" s="66" t="s">
        <v>217</v>
      </c>
      <c r="B67" s="69" t="s">
        <v>191</v>
      </c>
      <c r="C67" s="22">
        <f>Базовый!C55/1826.1</f>
        <v>0.22691332546328247</v>
      </c>
      <c r="D67" s="212"/>
    </row>
    <row r="68" spans="1:4" ht="12.75" customHeight="1" outlineLevel="3" x14ac:dyDescent="0.25">
      <c r="A68" s="66" t="s">
        <v>218</v>
      </c>
      <c r="B68" s="69" t="s">
        <v>191</v>
      </c>
      <c r="C68" s="22">
        <f>Базовый!C56/1826.1</f>
        <v>7.9618710688871049E-3</v>
      </c>
      <c r="D68" s="212"/>
    </row>
    <row r="69" spans="1:4" ht="12.75" customHeight="1" outlineLevel="3" x14ac:dyDescent="0.25">
      <c r="A69" s="66" t="s">
        <v>219</v>
      </c>
      <c r="B69" s="69" t="s">
        <v>191</v>
      </c>
      <c r="C69" s="22">
        <f>Базовый!C57/1826.1</f>
        <v>6.1925663869121933E-3</v>
      </c>
      <c r="D69" s="212"/>
    </row>
    <row r="70" spans="1:4" ht="12.75" customHeight="1" outlineLevel="3" x14ac:dyDescent="0.25">
      <c r="A70" s="66" t="s">
        <v>220</v>
      </c>
      <c r="B70" s="69" t="s">
        <v>191</v>
      </c>
      <c r="C70" s="22">
        <f>Базовый!C58/1826.1</f>
        <v>2.2116308524686404E-3</v>
      </c>
      <c r="D70" s="212"/>
    </row>
    <row r="71" spans="1:4" ht="12.75" customHeight="1" outlineLevel="3" x14ac:dyDescent="0.25">
      <c r="A71" s="66" t="s">
        <v>221</v>
      </c>
      <c r="B71" s="69" t="s">
        <v>191</v>
      </c>
      <c r="C71" s="22">
        <f>Базовый!C59/1826.1</f>
        <v>0.39809355344435526</v>
      </c>
      <c r="D71" s="212"/>
    </row>
    <row r="72" spans="1:4" ht="12.75" customHeight="1" outlineLevel="3" x14ac:dyDescent="0.25">
      <c r="A72" s="66" t="s">
        <v>222</v>
      </c>
      <c r="B72" s="69" t="s">
        <v>191</v>
      </c>
      <c r="C72" s="22">
        <f>Базовый!C60/1826.1</f>
        <v>0.39809355344435526</v>
      </c>
      <c r="D72" s="212"/>
    </row>
    <row r="73" spans="1:4" ht="12.75" customHeight="1" outlineLevel="3" x14ac:dyDescent="0.25">
      <c r="A73" s="66" t="s">
        <v>288</v>
      </c>
      <c r="B73" s="69" t="s">
        <v>191</v>
      </c>
      <c r="C73" s="22">
        <f>Базовый!C61/1826.1</f>
        <v>7.9618710688871049E-3</v>
      </c>
      <c r="D73" s="212"/>
    </row>
    <row r="74" spans="1:4" ht="12.75" customHeight="1" outlineLevel="3" x14ac:dyDescent="0.25">
      <c r="A74" s="66" t="s">
        <v>289</v>
      </c>
      <c r="B74" s="69" t="s">
        <v>191</v>
      </c>
      <c r="C74" s="22">
        <f>Базовый!C62/1826.1</f>
        <v>7.9618710688871049E-3</v>
      </c>
      <c r="D74" s="212"/>
    </row>
    <row r="75" spans="1:4" ht="12.75" customHeight="1" outlineLevel="3" x14ac:dyDescent="0.25">
      <c r="A75" s="66" t="s">
        <v>223</v>
      </c>
      <c r="B75" s="69" t="s">
        <v>191</v>
      </c>
      <c r="C75" s="22">
        <f>Базовый!C63/1826.1</f>
        <v>0.15942961209882162</v>
      </c>
      <c r="D75" s="212"/>
    </row>
    <row r="76" spans="1:4" ht="12.75" customHeight="1" outlineLevel="3" x14ac:dyDescent="0.25">
      <c r="A76" s="66" t="s">
        <v>291</v>
      </c>
      <c r="B76" s="69" t="s">
        <v>191</v>
      </c>
      <c r="C76" s="22">
        <f>Базовый!C64/1826.1</f>
        <v>2.52125917181425E-2</v>
      </c>
      <c r="D76" s="212"/>
    </row>
    <row r="77" spans="1:4" ht="12.75" customHeight="1" outlineLevel="3" x14ac:dyDescent="0.25">
      <c r="A77" s="66" t="s">
        <v>290</v>
      </c>
      <c r="B77" s="69" t="s">
        <v>224</v>
      </c>
      <c r="C77" s="22">
        <f>Базовый!C65/1826.1</f>
        <v>0.11396644364313527</v>
      </c>
      <c r="D77" s="212"/>
    </row>
    <row r="78" spans="1:4" ht="12.75" customHeight="1" outlineLevel="3" x14ac:dyDescent="0.25">
      <c r="A78" s="66" t="s">
        <v>257</v>
      </c>
      <c r="B78" s="69" t="s">
        <v>224</v>
      </c>
      <c r="C78" s="22">
        <f>Базовый!C66/1826.1</f>
        <v>0.53079140459247365</v>
      </c>
      <c r="D78" s="212"/>
    </row>
    <row r="79" spans="1:4" ht="12.75" customHeight="1" outlineLevel="3" x14ac:dyDescent="0.25">
      <c r="A79" s="66" t="s">
        <v>258</v>
      </c>
      <c r="B79" s="69" t="s">
        <v>224</v>
      </c>
      <c r="C79" s="22">
        <f>Базовый!C67/1826.1</f>
        <v>0.53079140459247365</v>
      </c>
      <c r="D79" s="212"/>
    </row>
    <row r="80" spans="1:4" ht="12.75" customHeight="1" outlineLevel="1" x14ac:dyDescent="0.25">
      <c r="A80" s="214" t="s">
        <v>40</v>
      </c>
      <c r="B80" s="214"/>
      <c r="C80" s="214"/>
      <c r="D80" s="214"/>
    </row>
    <row r="81" spans="1:4" s="30" customFormat="1" ht="24.75" customHeight="1" outlineLevel="2" x14ac:dyDescent="0.25">
      <c r="A81" s="17" t="s">
        <v>247</v>
      </c>
      <c r="B81" s="18" t="s">
        <v>1</v>
      </c>
      <c r="C81" s="29" t="s">
        <v>1</v>
      </c>
      <c r="D81" s="211" t="s">
        <v>91</v>
      </c>
    </row>
    <row r="82" spans="1:4" s="30" customFormat="1" ht="12.75" customHeight="1" outlineLevel="2" x14ac:dyDescent="0.25">
      <c r="A82" s="66" t="s">
        <v>313</v>
      </c>
      <c r="B82" s="69" t="s">
        <v>16</v>
      </c>
      <c r="C82" s="67">
        <f>Базовый!C70/1826.1</f>
        <v>0</v>
      </c>
      <c r="D82" s="212"/>
    </row>
    <row r="83" spans="1:4" ht="12.75" customHeight="1" outlineLevel="3" x14ac:dyDescent="0.25">
      <c r="A83" s="66" t="s">
        <v>314</v>
      </c>
      <c r="B83" s="69" t="s">
        <v>16</v>
      </c>
      <c r="C83" s="67">
        <f>Базовый!C71/1826.1</f>
        <v>0</v>
      </c>
      <c r="D83" s="212"/>
    </row>
    <row r="84" spans="1:4" ht="12.75" customHeight="1" outlineLevel="3" x14ac:dyDescent="0.25">
      <c r="A84" s="66" t="s">
        <v>315</v>
      </c>
      <c r="B84" s="69" t="s">
        <v>16</v>
      </c>
      <c r="C84" s="67">
        <f>Базовый!C72/1826.1</f>
        <v>0</v>
      </c>
      <c r="D84" s="212"/>
    </row>
    <row r="85" spans="1:4" ht="12.75" customHeight="1" outlineLevel="3" x14ac:dyDescent="0.25">
      <c r="A85" s="66" t="s">
        <v>249</v>
      </c>
      <c r="B85" s="69" t="s">
        <v>7</v>
      </c>
      <c r="C85" s="67">
        <f>Базовый!C73/1826.1</f>
        <v>0</v>
      </c>
      <c r="D85" s="212"/>
    </row>
    <row r="86" spans="1:4" ht="12.75" customHeight="1" outlineLevel="3" x14ac:dyDescent="0.25">
      <c r="A86" s="66" t="s">
        <v>307</v>
      </c>
      <c r="B86" s="69" t="s">
        <v>7</v>
      </c>
      <c r="C86" s="67">
        <f>Базовый!C74/1826.1</f>
        <v>0</v>
      </c>
      <c r="D86" s="212"/>
    </row>
    <row r="87" spans="1:4" outlineLevel="3" x14ac:dyDescent="0.25">
      <c r="A87" s="66" t="s">
        <v>251</v>
      </c>
      <c r="B87" s="69" t="s">
        <v>7</v>
      </c>
      <c r="C87" s="67">
        <f>Базовый!C75/1826.1</f>
        <v>0</v>
      </c>
      <c r="D87" s="212"/>
    </row>
    <row r="88" spans="1:4" s="30" customFormat="1" outlineLevel="2" x14ac:dyDescent="0.25">
      <c r="A88" s="17" t="s">
        <v>25</v>
      </c>
      <c r="B88" s="18" t="s">
        <v>1</v>
      </c>
      <c r="C88" s="29" t="s">
        <v>1</v>
      </c>
      <c r="D88" s="212"/>
    </row>
    <row r="89" spans="1:4" s="81" customFormat="1" outlineLevel="3" x14ac:dyDescent="0.25">
      <c r="A89" s="66" t="s">
        <v>113</v>
      </c>
      <c r="B89" s="69" t="s">
        <v>6</v>
      </c>
      <c r="C89" s="88">
        <f>Базовый!C77/1826.1</f>
        <v>3.7237829253600571E-2</v>
      </c>
      <c r="D89" s="212"/>
    </row>
    <row r="90" spans="1:4" s="81" customFormat="1" ht="12.75" customHeight="1" outlineLevel="3" x14ac:dyDescent="0.25">
      <c r="A90" s="87" t="s">
        <v>261</v>
      </c>
      <c r="B90" s="69" t="s">
        <v>270</v>
      </c>
      <c r="C90" s="88">
        <f>Базовый!C78/1826.1</f>
        <v>2.4095065987623898E-2</v>
      </c>
      <c r="D90" s="212"/>
    </row>
    <row r="91" spans="1:4" s="81" customFormat="1" ht="12.75" customHeight="1" outlineLevel="3" x14ac:dyDescent="0.25">
      <c r="A91" s="87" t="s">
        <v>114</v>
      </c>
      <c r="B91" s="69" t="s">
        <v>254</v>
      </c>
      <c r="C91" s="88">
        <f>Базовый!C79/1826.1</f>
        <v>3.7237829253600571E-2</v>
      </c>
      <c r="D91" s="212"/>
    </row>
    <row r="92" spans="1:4" s="81" customFormat="1" ht="12.75" customHeight="1" outlineLevel="3" x14ac:dyDescent="0.25">
      <c r="A92" s="66" t="s">
        <v>262</v>
      </c>
      <c r="B92" s="69" t="s">
        <v>270</v>
      </c>
      <c r="C92" s="88">
        <f>Базовый!C80/1826.1</f>
        <v>4.6547286567000717E-2</v>
      </c>
      <c r="D92" s="212"/>
    </row>
    <row r="93" spans="1:4" s="81" customFormat="1" ht="12.75" customHeight="1" outlineLevel="3" x14ac:dyDescent="0.25">
      <c r="A93" s="66" t="s">
        <v>263</v>
      </c>
      <c r="B93" s="69" t="s">
        <v>270</v>
      </c>
      <c r="C93" s="88">
        <f>Базовый!C81/1826.1</f>
        <v>1.4785608674223757E-2</v>
      </c>
      <c r="D93" s="212"/>
    </row>
    <row r="94" spans="1:4" s="81" customFormat="1" ht="12.75" customHeight="1" outlineLevel="3" x14ac:dyDescent="0.25">
      <c r="A94" s="66" t="s">
        <v>264</v>
      </c>
      <c r="B94" s="69" t="s">
        <v>270</v>
      </c>
      <c r="C94" s="88">
        <f>Базовый!C82/1826.1</f>
        <v>4.3809210886588904E-3</v>
      </c>
      <c r="D94" s="212"/>
    </row>
    <row r="95" spans="1:4" s="81" customFormat="1" ht="12.75" customHeight="1" outlineLevel="3" x14ac:dyDescent="0.25">
      <c r="A95" s="66" t="s">
        <v>265</v>
      </c>
      <c r="B95" s="69" t="s">
        <v>270</v>
      </c>
      <c r="C95" s="88">
        <f>Базовый!C83/1826.1</f>
        <v>3.2856908164941682E-2</v>
      </c>
      <c r="D95" s="212"/>
    </row>
    <row r="96" spans="1:4" s="81" customFormat="1" ht="12.75" customHeight="1" outlineLevel="3" x14ac:dyDescent="0.25">
      <c r="A96" s="66" t="s">
        <v>266</v>
      </c>
      <c r="B96" s="69" t="s">
        <v>270</v>
      </c>
      <c r="C96" s="88">
        <f>Базовый!C84/1826.1</f>
        <v>4.3809210886588904E-3</v>
      </c>
      <c r="D96" s="212"/>
    </row>
    <row r="97" spans="1:4" s="81" customFormat="1" ht="12.75" customHeight="1" outlineLevel="3" x14ac:dyDescent="0.25">
      <c r="A97" s="66" t="s">
        <v>267</v>
      </c>
      <c r="B97" s="69" t="s">
        <v>270</v>
      </c>
      <c r="C97" s="88">
        <f>Базовый!C85/1826.1</f>
        <v>8.7618421773177808E-3</v>
      </c>
      <c r="D97" s="212"/>
    </row>
    <row r="98" spans="1:4" s="81" customFormat="1" ht="12.75" customHeight="1" outlineLevel="3" x14ac:dyDescent="0.25">
      <c r="A98" s="87" t="s">
        <v>268</v>
      </c>
      <c r="B98" s="69" t="s">
        <v>270</v>
      </c>
      <c r="C98" s="88">
        <f>Базовый!C86/1826.1</f>
        <v>4.3809210886588904E-3</v>
      </c>
      <c r="D98" s="212"/>
    </row>
    <row r="99" spans="1:4" s="81" customFormat="1" ht="12.75" customHeight="1" outlineLevel="3" x14ac:dyDescent="0.25">
      <c r="A99" s="66" t="s">
        <v>252</v>
      </c>
      <c r="B99" s="69" t="s">
        <v>253</v>
      </c>
      <c r="C99" s="88">
        <f>Базовый!C87/1826.1</f>
        <v>0.17085592245769674</v>
      </c>
      <c r="D99" s="212"/>
    </row>
    <row r="100" spans="1:4" s="81" customFormat="1" ht="12.75" customHeight="1" outlineLevel="3" x14ac:dyDescent="0.25">
      <c r="A100" s="66" t="s">
        <v>269</v>
      </c>
      <c r="B100" s="69" t="s">
        <v>270</v>
      </c>
      <c r="C100" s="88">
        <f>Базовый!C88/1826.1</f>
        <v>8.7618421773177808E-3</v>
      </c>
      <c r="D100" s="212"/>
    </row>
    <row r="101" spans="1:4" s="30" customFormat="1" ht="12.75" customHeight="1" outlineLevel="2" x14ac:dyDescent="0.25">
      <c r="A101" s="17" t="s">
        <v>18</v>
      </c>
      <c r="B101" s="18" t="s">
        <v>1</v>
      </c>
      <c r="C101" s="21" t="s">
        <v>1</v>
      </c>
      <c r="D101" s="212"/>
    </row>
    <row r="102" spans="1:4" ht="12.75" customHeight="1" outlineLevel="3" x14ac:dyDescent="0.25">
      <c r="A102" s="66" t="s">
        <v>138</v>
      </c>
      <c r="B102" s="69" t="s">
        <v>7</v>
      </c>
      <c r="C102" s="22">
        <f>Базовый!C90/1826.1</f>
        <v>0</v>
      </c>
      <c r="D102" s="212"/>
    </row>
    <row r="103" spans="1:4" ht="12.75" customHeight="1" outlineLevel="3" x14ac:dyDescent="0.25">
      <c r="A103" s="66" t="s">
        <v>137</v>
      </c>
      <c r="B103" s="69" t="s">
        <v>7</v>
      </c>
      <c r="C103" s="22">
        <f>Базовый!C91/1826.1</f>
        <v>0</v>
      </c>
      <c r="D103" s="212"/>
    </row>
    <row r="104" spans="1:4" ht="12.75" customHeight="1" outlineLevel="3" x14ac:dyDescent="0.25">
      <c r="A104" s="66" t="s">
        <v>139</v>
      </c>
      <c r="B104" s="69" t="s">
        <v>7</v>
      </c>
      <c r="C104" s="22">
        <f>Базовый!C92/1826.1</f>
        <v>0</v>
      </c>
      <c r="D104" s="212"/>
    </row>
    <row r="105" spans="1:4" ht="12.75" customHeight="1" outlineLevel="3" x14ac:dyDescent="0.25">
      <c r="A105" s="66" t="s">
        <v>140</v>
      </c>
      <c r="B105" s="69" t="s">
        <v>7</v>
      </c>
      <c r="C105" s="22">
        <f>Базовый!C93/1826.1</f>
        <v>0</v>
      </c>
      <c r="D105" s="212"/>
    </row>
    <row r="106" spans="1:4" ht="12.75" customHeight="1" outlineLevel="3" x14ac:dyDescent="0.25">
      <c r="A106" s="66" t="s">
        <v>141</v>
      </c>
      <c r="B106" s="69" t="s">
        <v>7</v>
      </c>
      <c r="C106" s="22">
        <f>Базовый!C94/1826.1</f>
        <v>0</v>
      </c>
      <c r="D106" s="212"/>
    </row>
    <row r="107" spans="1:4" ht="12.75" customHeight="1" outlineLevel="3" x14ac:dyDescent="0.25">
      <c r="A107" s="66" t="s">
        <v>142</v>
      </c>
      <c r="B107" s="69" t="s">
        <v>7</v>
      </c>
      <c r="C107" s="22">
        <f>Базовый!C95/1826.1</f>
        <v>0</v>
      </c>
      <c r="D107" s="212"/>
    </row>
    <row r="108" spans="1:4" ht="12.75" customHeight="1" outlineLevel="3" x14ac:dyDescent="0.25">
      <c r="A108" s="66" t="s">
        <v>143</v>
      </c>
      <c r="B108" s="69" t="s">
        <v>7</v>
      </c>
      <c r="C108" s="22">
        <f>Базовый!C96/1826.1</f>
        <v>0</v>
      </c>
      <c r="D108" s="212"/>
    </row>
    <row r="109" spans="1:4" ht="12.75" customHeight="1" outlineLevel="3" x14ac:dyDescent="0.25">
      <c r="A109" s="66" t="s">
        <v>144</v>
      </c>
      <c r="B109" s="69" t="s">
        <v>7</v>
      </c>
      <c r="C109" s="22">
        <f>Базовый!C97/1826.1</f>
        <v>0</v>
      </c>
      <c r="D109" s="212"/>
    </row>
    <row r="110" spans="1:4" ht="12.75" customHeight="1" outlineLevel="3" x14ac:dyDescent="0.25">
      <c r="A110" s="66" t="s">
        <v>145</v>
      </c>
      <c r="B110" s="69" t="s">
        <v>17</v>
      </c>
      <c r="C110" s="22">
        <f>Базовый!C98/1826.1</f>
        <v>0</v>
      </c>
      <c r="D110" s="212"/>
    </row>
    <row r="111" spans="1:4" ht="12.75" customHeight="1" outlineLevel="3" x14ac:dyDescent="0.25">
      <c r="A111" s="66" t="s">
        <v>146</v>
      </c>
      <c r="B111" s="69" t="s">
        <v>17</v>
      </c>
      <c r="C111" s="22">
        <f>Базовый!C99/1826.1</f>
        <v>0</v>
      </c>
      <c r="D111" s="212"/>
    </row>
    <row r="112" spans="1:4" ht="12.75" customHeight="1" outlineLevel="3" x14ac:dyDescent="0.25">
      <c r="A112" s="66" t="s">
        <v>147</v>
      </c>
      <c r="B112" s="69" t="s">
        <v>17</v>
      </c>
      <c r="C112" s="22">
        <f>Базовый!C100/1826.1</f>
        <v>0</v>
      </c>
      <c r="D112" s="212"/>
    </row>
    <row r="113" spans="1:4" ht="12.75" customHeight="1" outlineLevel="3" x14ac:dyDescent="0.25">
      <c r="A113" s="66" t="s">
        <v>148</v>
      </c>
      <c r="B113" s="69" t="s">
        <v>7</v>
      </c>
      <c r="C113" s="22">
        <f>Базовый!C101/1826.1</f>
        <v>0</v>
      </c>
      <c r="D113" s="212"/>
    </row>
    <row r="114" spans="1:4" ht="12.75" customHeight="1" outlineLevel="3" x14ac:dyDescent="0.25">
      <c r="A114" s="66" t="s">
        <v>149</v>
      </c>
      <c r="B114" s="69" t="s">
        <v>7</v>
      </c>
      <c r="C114" s="22">
        <f>Базовый!C102/1826.1</f>
        <v>0</v>
      </c>
      <c r="D114" s="212"/>
    </row>
    <row r="115" spans="1:4" ht="12.75" customHeight="1" outlineLevel="3" x14ac:dyDescent="0.25">
      <c r="A115" s="66" t="s">
        <v>150</v>
      </c>
      <c r="B115" s="69" t="s">
        <v>7</v>
      </c>
      <c r="C115" s="22">
        <f>Базовый!C103/1826.1</f>
        <v>0</v>
      </c>
      <c r="D115" s="212"/>
    </row>
    <row r="116" spans="1:4" ht="12.75" customHeight="1" outlineLevel="3" x14ac:dyDescent="0.25">
      <c r="A116" s="66" t="s">
        <v>151</v>
      </c>
      <c r="B116" s="69" t="s">
        <v>7</v>
      </c>
      <c r="C116" s="22">
        <f>Базовый!C104/1826.1</f>
        <v>0</v>
      </c>
      <c r="D116" s="212"/>
    </row>
    <row r="117" spans="1:4" ht="12.75" customHeight="1" outlineLevel="3" x14ac:dyDescent="0.25">
      <c r="A117" s="66" t="s">
        <v>152</v>
      </c>
      <c r="B117" s="69" t="s">
        <v>7</v>
      </c>
      <c r="C117" s="22">
        <f>Базовый!C105/1826.1</f>
        <v>0</v>
      </c>
      <c r="D117" s="212"/>
    </row>
    <row r="118" spans="1:4" ht="12.75" customHeight="1" outlineLevel="3" x14ac:dyDescent="0.25">
      <c r="A118" s="66" t="s">
        <v>153</v>
      </c>
      <c r="B118" s="69" t="s">
        <v>17</v>
      </c>
      <c r="C118" s="22">
        <f>Базовый!C106/1826.1</f>
        <v>0</v>
      </c>
      <c r="D118" s="212"/>
    </row>
    <row r="119" spans="1:4" ht="12.75" customHeight="1" outlineLevel="3" x14ac:dyDescent="0.25">
      <c r="A119" s="66" t="s">
        <v>154</v>
      </c>
      <c r="B119" s="69" t="s">
        <v>7</v>
      </c>
      <c r="C119" s="22">
        <f>Базовый!C107/1826.1</f>
        <v>0</v>
      </c>
      <c r="D119" s="212"/>
    </row>
    <row r="120" spans="1:4" ht="12.75" customHeight="1" outlineLevel="3" x14ac:dyDescent="0.25">
      <c r="A120" s="66" t="s">
        <v>155</v>
      </c>
      <c r="B120" s="69" t="s">
        <v>7</v>
      </c>
      <c r="C120" s="22">
        <f>Базовый!C108/1826.1</f>
        <v>0</v>
      </c>
      <c r="D120" s="212"/>
    </row>
    <row r="121" spans="1:4" ht="12.75" customHeight="1" outlineLevel="3" x14ac:dyDescent="0.25">
      <c r="A121" s="66" t="s">
        <v>119</v>
      </c>
      <c r="B121" s="69" t="s">
        <v>17</v>
      </c>
      <c r="C121" s="22">
        <f>Базовый!C109/1826.1</f>
        <v>0</v>
      </c>
      <c r="D121" s="212"/>
    </row>
    <row r="122" spans="1:4" ht="12.75" customHeight="1" outlineLevel="3" x14ac:dyDescent="0.25">
      <c r="A122" s="66" t="s">
        <v>301</v>
      </c>
      <c r="B122" s="69" t="s">
        <v>7</v>
      </c>
      <c r="C122" s="22">
        <f>Базовый!C110/1826.1</f>
        <v>0</v>
      </c>
      <c r="D122" s="212"/>
    </row>
    <row r="123" spans="1:4" ht="12.75" customHeight="1" outlineLevel="3" x14ac:dyDescent="0.25">
      <c r="A123" s="66" t="s">
        <v>302</v>
      </c>
      <c r="B123" s="69" t="s">
        <v>17</v>
      </c>
      <c r="C123" s="22">
        <f>Базовый!C111/1826.1</f>
        <v>0</v>
      </c>
      <c r="D123" s="212"/>
    </row>
    <row r="124" spans="1:4" ht="12.75" customHeight="1" outlineLevel="3" x14ac:dyDescent="0.25">
      <c r="A124" s="66" t="s">
        <v>303</v>
      </c>
      <c r="B124" s="69" t="s">
        <v>7</v>
      </c>
      <c r="C124" s="22">
        <f>Базовый!C112/1826.1</f>
        <v>0</v>
      </c>
      <c r="D124" s="212"/>
    </row>
    <row r="125" spans="1:4" ht="12.75" customHeight="1" outlineLevel="3" x14ac:dyDescent="0.25">
      <c r="A125" s="66" t="s">
        <v>304</v>
      </c>
      <c r="B125" s="69" t="s">
        <v>7</v>
      </c>
      <c r="C125" s="22">
        <f>Базовый!C113/1826.1</f>
        <v>0</v>
      </c>
      <c r="D125" s="212"/>
    </row>
    <row r="126" spans="1:4" ht="12.75" customHeight="1" outlineLevel="3" x14ac:dyDescent="0.25">
      <c r="A126" s="66" t="s">
        <v>305</v>
      </c>
      <c r="B126" s="69" t="s">
        <v>7</v>
      </c>
      <c r="C126" s="22">
        <f>Базовый!C114/1826.1</f>
        <v>0</v>
      </c>
      <c r="D126" s="212"/>
    </row>
    <row r="127" spans="1:4" ht="12.75" customHeight="1" outlineLevel="3" x14ac:dyDescent="0.25">
      <c r="A127" s="66" t="s">
        <v>156</v>
      </c>
      <c r="B127" s="69" t="s">
        <v>17</v>
      </c>
      <c r="C127" s="22">
        <f>Базовый!C115/1826.1</f>
        <v>0</v>
      </c>
      <c r="D127" s="212"/>
    </row>
    <row r="128" spans="1:4" ht="12.75" customHeight="1" outlineLevel="3" x14ac:dyDescent="0.25">
      <c r="A128" s="66" t="s">
        <v>306</v>
      </c>
      <c r="B128" s="69" t="s">
        <v>7</v>
      </c>
      <c r="C128" s="22">
        <f>Базовый!C116/1826.1</f>
        <v>0</v>
      </c>
      <c r="D128" s="212"/>
    </row>
    <row r="129" spans="1:4" ht="12.75" customHeight="1" outlineLevel="3" x14ac:dyDescent="0.25">
      <c r="A129" s="66" t="s">
        <v>157</v>
      </c>
      <c r="B129" s="69" t="s">
        <v>7</v>
      </c>
      <c r="C129" s="22">
        <f>Базовый!C117/1826.1</f>
        <v>0</v>
      </c>
      <c r="D129" s="212"/>
    </row>
    <row r="130" spans="1:4" s="80" customFormat="1" ht="12.75" customHeight="1" outlineLevel="2" x14ac:dyDescent="0.25">
      <c r="A130" s="70" t="s">
        <v>226</v>
      </c>
      <c r="B130" s="72" t="s">
        <v>1</v>
      </c>
      <c r="C130" s="71" t="s">
        <v>1</v>
      </c>
      <c r="D130" s="212"/>
    </row>
    <row r="131" spans="1:4" s="81" customFormat="1" ht="12.75" customHeight="1" outlineLevel="3" x14ac:dyDescent="0.25">
      <c r="A131" s="66" t="s">
        <v>131</v>
      </c>
      <c r="B131" s="69" t="s">
        <v>7</v>
      </c>
      <c r="C131" s="67">
        <f>Базовый!C119/1826.1</f>
        <v>0</v>
      </c>
      <c r="D131" s="212"/>
    </row>
    <row r="132" spans="1:4" s="81" customFormat="1" ht="12.75" customHeight="1" outlineLevel="3" x14ac:dyDescent="0.25">
      <c r="A132" s="66" t="s">
        <v>130</v>
      </c>
      <c r="B132" s="69" t="s">
        <v>7</v>
      </c>
      <c r="C132" s="67">
        <f>Базовый!C120/1826.1</f>
        <v>0</v>
      </c>
      <c r="D132" s="212"/>
    </row>
    <row r="133" spans="1:4" s="81" customFormat="1" ht="12.75" customHeight="1" outlineLevel="3" x14ac:dyDescent="0.25">
      <c r="A133" s="66" t="s">
        <v>129</v>
      </c>
      <c r="B133" s="69" t="s">
        <v>7</v>
      </c>
      <c r="C133" s="67">
        <f>Базовый!C121/1826.1</f>
        <v>0</v>
      </c>
      <c r="D133" s="212"/>
    </row>
    <row r="134" spans="1:4" s="81" customFormat="1" ht="12.75" customHeight="1" outlineLevel="3" x14ac:dyDescent="0.25">
      <c r="A134" s="66" t="s">
        <v>132</v>
      </c>
      <c r="B134" s="69" t="s">
        <v>7</v>
      </c>
      <c r="C134" s="67">
        <f>Базовый!C122/1826.1</f>
        <v>0</v>
      </c>
      <c r="D134" s="212"/>
    </row>
    <row r="135" spans="1:4" s="81" customFormat="1" ht="12.75" customHeight="1" outlineLevel="3" x14ac:dyDescent="0.25">
      <c r="A135" s="66" t="s">
        <v>133</v>
      </c>
      <c r="B135" s="69" t="s">
        <v>7</v>
      </c>
      <c r="C135" s="67">
        <f>Базовый!C123/1826.1</f>
        <v>0</v>
      </c>
      <c r="D135" s="212"/>
    </row>
    <row r="136" spans="1:4" s="81" customFormat="1" ht="12.75" customHeight="1" outlineLevel="3" x14ac:dyDescent="0.25">
      <c r="A136" s="66" t="s">
        <v>134</v>
      </c>
      <c r="B136" s="69" t="s">
        <v>7</v>
      </c>
      <c r="C136" s="67">
        <f>Базовый!C124/1826.1</f>
        <v>0</v>
      </c>
      <c r="D136" s="212"/>
    </row>
    <row r="137" spans="1:4" s="81" customFormat="1" ht="12.75" customHeight="1" outlineLevel="3" x14ac:dyDescent="0.25">
      <c r="A137" s="66" t="s">
        <v>135</v>
      </c>
      <c r="B137" s="69" t="s">
        <v>7</v>
      </c>
      <c r="C137" s="67">
        <f>Базовый!C125/1826.1</f>
        <v>0</v>
      </c>
      <c r="D137" s="212"/>
    </row>
    <row r="138" spans="1:4" s="81" customFormat="1" ht="12.75" customHeight="1" outlineLevel="3" x14ac:dyDescent="0.25">
      <c r="A138" s="66" t="s">
        <v>136</v>
      </c>
      <c r="B138" s="69" t="s">
        <v>7</v>
      </c>
      <c r="C138" s="67">
        <f>Базовый!C126/1826.1</f>
        <v>0</v>
      </c>
      <c r="D138" s="212"/>
    </row>
    <row r="139" spans="1:4" ht="12.75" customHeight="1" x14ac:dyDescent="0.25">
      <c r="A139" s="213" t="s">
        <v>41</v>
      </c>
      <c r="B139" s="213"/>
      <c r="C139" s="213"/>
      <c r="D139" s="213"/>
    </row>
    <row r="140" spans="1:4" outlineLevel="1" x14ac:dyDescent="0.25">
      <c r="A140" s="213" t="s">
        <v>42</v>
      </c>
      <c r="B140" s="213"/>
      <c r="C140" s="213"/>
      <c r="D140" s="213"/>
    </row>
    <row r="141" spans="1:4" outlineLevel="2" x14ac:dyDescent="0.25">
      <c r="A141" s="66" t="s">
        <v>283</v>
      </c>
      <c r="B141" s="69" t="s">
        <v>20</v>
      </c>
      <c r="C141" s="35">
        <f>Базовый!C129/1826.1</f>
        <v>0.14425277914681564</v>
      </c>
      <c r="D141" s="211" t="s">
        <v>91</v>
      </c>
    </row>
    <row r="142" spans="1:4" outlineLevel="2" x14ac:dyDescent="0.25">
      <c r="A142" s="66" t="s">
        <v>318</v>
      </c>
      <c r="B142" s="69" t="s">
        <v>19</v>
      </c>
      <c r="C142" s="35">
        <f>Базовый!C130/1826.1</f>
        <v>0.38433820710804451</v>
      </c>
      <c r="D142" s="212"/>
    </row>
    <row r="143" spans="1:4" outlineLevel="2" x14ac:dyDescent="0.25">
      <c r="A143" s="66" t="s">
        <v>319</v>
      </c>
      <c r="B143" s="69" t="s">
        <v>19</v>
      </c>
      <c r="C143" s="35">
        <f>Базовый!C131/1826.1</f>
        <v>0.62471934724275779</v>
      </c>
      <c r="D143" s="212"/>
    </row>
    <row r="144" spans="1:4" outlineLevel="2" x14ac:dyDescent="0.25">
      <c r="A144" s="66" t="s">
        <v>284</v>
      </c>
      <c r="B144" s="69" t="s">
        <v>19</v>
      </c>
      <c r="C144" s="35">
        <f>Базовый!C132/1826.1</f>
        <v>0.4659164339302338</v>
      </c>
      <c r="D144" s="212"/>
    </row>
    <row r="145" spans="1:4" outlineLevel="2" x14ac:dyDescent="0.25">
      <c r="A145" s="66" t="s">
        <v>320</v>
      </c>
      <c r="B145" s="69" t="s">
        <v>19</v>
      </c>
      <c r="C145" s="35">
        <f>Базовый!C133/1826.1</f>
        <v>0.29864191446251576</v>
      </c>
      <c r="D145" s="212"/>
    </row>
    <row r="146" spans="1:4" outlineLevel="2" x14ac:dyDescent="0.25">
      <c r="A146" s="66" t="s">
        <v>285</v>
      </c>
      <c r="B146" s="69" t="s">
        <v>317</v>
      </c>
      <c r="C146" s="35">
        <f>Базовый!C134/1826.1</f>
        <v>18.633344285636056</v>
      </c>
      <c r="D146" s="212"/>
    </row>
    <row r="147" spans="1:4" ht="12.75" customHeight="1" outlineLevel="1" x14ac:dyDescent="0.25">
      <c r="A147" s="213" t="s">
        <v>43</v>
      </c>
      <c r="B147" s="213"/>
      <c r="C147" s="213"/>
      <c r="D147" s="213"/>
    </row>
    <row r="148" spans="1:4" ht="13.5" customHeight="1" outlineLevel="2" x14ac:dyDescent="0.25">
      <c r="A148" s="66" t="s">
        <v>286</v>
      </c>
      <c r="B148" s="69" t="s">
        <v>19</v>
      </c>
      <c r="C148" s="35">
        <f>Базовый!C136/1826.1</f>
        <v>0.20289140791851487</v>
      </c>
      <c r="D148" s="211"/>
    </row>
    <row r="149" spans="1:4" ht="24" customHeight="1" outlineLevel="2" x14ac:dyDescent="0.25">
      <c r="A149" s="87" t="s">
        <v>271</v>
      </c>
      <c r="B149" s="69" t="s">
        <v>270</v>
      </c>
      <c r="C149" s="35">
        <f>Базовый!C137/1826.1</f>
        <v>6.5713816329883365E-3</v>
      </c>
      <c r="D149" s="212"/>
    </row>
    <row r="150" spans="1:4" ht="12.75" customHeight="1" outlineLevel="1" x14ac:dyDescent="0.25">
      <c r="A150" s="213" t="s">
        <v>44</v>
      </c>
      <c r="B150" s="213"/>
      <c r="C150" s="213"/>
      <c r="D150" s="213"/>
    </row>
    <row r="151" spans="1:4" ht="12.75" customHeight="1" outlineLevel="2" x14ac:dyDescent="0.25">
      <c r="A151" s="27"/>
      <c r="B151" s="16"/>
      <c r="C151" s="35"/>
      <c r="D151" s="55" t="s">
        <v>91</v>
      </c>
    </row>
    <row r="152" spans="1:4" outlineLevel="1" x14ac:dyDescent="0.25">
      <c r="A152" s="213" t="s">
        <v>45</v>
      </c>
      <c r="B152" s="213"/>
      <c r="C152" s="213"/>
      <c r="D152" s="213"/>
    </row>
    <row r="153" spans="1:4" ht="12.75" customHeight="1" outlineLevel="2" x14ac:dyDescent="0.25">
      <c r="A153" s="100" t="s">
        <v>321</v>
      </c>
      <c r="B153" s="98" t="s">
        <v>120</v>
      </c>
      <c r="C153" s="35">
        <f>Базовый!C141/1826.1</f>
        <v>6.5713816329883365E-3</v>
      </c>
      <c r="D153" s="211" t="s">
        <v>91</v>
      </c>
    </row>
    <row r="154" spans="1:4" ht="12.75" customHeight="1" outlineLevel="2" x14ac:dyDescent="0.25">
      <c r="A154" s="100" t="s">
        <v>104</v>
      </c>
      <c r="B154" s="98" t="s">
        <v>120</v>
      </c>
      <c r="C154" s="35">
        <f>Базовый!C142/1826.1</f>
        <v>6.5713816329883365E-3</v>
      </c>
      <c r="D154" s="212"/>
    </row>
    <row r="155" spans="1:4" outlineLevel="1" x14ac:dyDescent="0.25">
      <c r="A155" s="213" t="s">
        <v>46</v>
      </c>
      <c r="B155" s="213"/>
      <c r="C155" s="213"/>
      <c r="D155" s="213"/>
    </row>
    <row r="156" spans="1:4" ht="12.75" customHeight="1" outlineLevel="2" x14ac:dyDescent="0.25">
      <c r="A156" s="27"/>
      <c r="B156" s="27"/>
      <c r="C156" s="27"/>
      <c r="D156" s="27"/>
    </row>
    <row r="157" spans="1:4" ht="12.75" customHeight="1" outlineLevel="2" x14ac:dyDescent="0.25">
      <c r="A157" s="27"/>
      <c r="B157" s="27"/>
      <c r="C157" s="27"/>
      <c r="D157" s="27"/>
    </row>
    <row r="158" spans="1:4" ht="12.75" customHeight="1" outlineLevel="1" x14ac:dyDescent="0.25">
      <c r="A158" s="213" t="s">
        <v>47</v>
      </c>
      <c r="B158" s="213"/>
      <c r="C158" s="213"/>
      <c r="D158" s="213"/>
    </row>
    <row r="159" spans="1:4" ht="13.5" customHeight="1" outlineLevel="2" x14ac:dyDescent="0.25">
      <c r="A159" s="109" t="s">
        <v>334</v>
      </c>
      <c r="B159" s="40" t="s">
        <v>335</v>
      </c>
      <c r="C159" s="35">
        <f>Базовый!C147/1826.1</f>
        <v>1.3690378402059034E-3</v>
      </c>
      <c r="D159" s="27"/>
    </row>
    <row r="160" spans="1:4" ht="13.5" customHeight="1" outlineLevel="2" x14ac:dyDescent="0.25">
      <c r="A160" s="107" t="s">
        <v>340</v>
      </c>
      <c r="B160" s="40" t="s">
        <v>335</v>
      </c>
      <c r="C160" s="35">
        <f>Базовый!C148/1826.1</f>
        <v>5.2023437927824325E-3</v>
      </c>
      <c r="D160" s="56"/>
    </row>
    <row r="161" spans="1:4" ht="13.5" customHeight="1" outlineLevel="2" x14ac:dyDescent="0.25">
      <c r="A161" s="56"/>
      <c r="B161" s="56"/>
      <c r="C161" s="56"/>
      <c r="D161" s="56"/>
    </row>
    <row r="162" spans="1:4" ht="13.5" customHeight="1" outlineLevel="2" x14ac:dyDescent="0.25">
      <c r="A162" s="56"/>
      <c r="B162" s="56"/>
      <c r="C162" s="56"/>
      <c r="D162" s="56"/>
    </row>
    <row r="163" spans="1:4" ht="13.5" customHeight="1" outlineLevel="2" x14ac:dyDescent="0.25">
      <c r="A163" s="56"/>
      <c r="B163" s="56"/>
      <c r="C163" s="56"/>
      <c r="D163" s="56"/>
    </row>
    <row r="164" spans="1:4" ht="12.75" customHeight="1" outlineLevel="2" x14ac:dyDescent="0.25">
      <c r="A164" s="27"/>
      <c r="B164" s="27"/>
      <c r="C164" s="27"/>
      <c r="D164" s="27"/>
    </row>
    <row r="165" spans="1:4" ht="12.75" customHeight="1" outlineLevel="1" x14ac:dyDescent="0.25">
      <c r="A165" s="213" t="s">
        <v>48</v>
      </c>
      <c r="B165" s="213"/>
      <c r="C165" s="213"/>
      <c r="D165" s="213"/>
    </row>
    <row r="166" spans="1:4" s="30" customFormat="1" outlineLevel="4" x14ac:dyDescent="0.25">
      <c r="A166" s="70" t="s">
        <v>25</v>
      </c>
      <c r="B166" s="18" t="s">
        <v>1</v>
      </c>
      <c r="C166" s="21" t="s">
        <v>1</v>
      </c>
      <c r="D166" s="212" t="s">
        <v>91</v>
      </c>
    </row>
    <row r="167" spans="1:4" ht="25.5" customHeight="1" outlineLevel="5" x14ac:dyDescent="0.25">
      <c r="A167" s="66" t="s">
        <v>324</v>
      </c>
      <c r="B167" s="69" t="s">
        <v>6</v>
      </c>
      <c r="C167" s="22">
        <f>Базовый!C151/1826.1</f>
        <v>1.0952302721647226E-3</v>
      </c>
      <c r="D167" s="212"/>
    </row>
    <row r="168" spans="1:4" ht="25.5" customHeight="1" outlineLevel="5" x14ac:dyDescent="0.25">
      <c r="A168" s="66" t="s">
        <v>323</v>
      </c>
      <c r="B168" s="69" t="s">
        <v>6</v>
      </c>
      <c r="C168" s="22">
        <f>Базовый!C152/1826.1</f>
        <v>1.0952302721647226E-3</v>
      </c>
      <c r="D168" s="212"/>
    </row>
    <row r="169" spans="1:4" ht="25.5" customHeight="1" outlineLevel="5" x14ac:dyDescent="0.25">
      <c r="A169" s="87" t="s">
        <v>325</v>
      </c>
      <c r="B169" s="69" t="s">
        <v>6</v>
      </c>
      <c r="C169" s="22">
        <f>Базовый!C153/1826.1</f>
        <v>2.1904605443294452E-3</v>
      </c>
      <c r="D169" s="212"/>
    </row>
    <row r="170" spans="1:4" ht="25.5" customHeight="1" outlineLevel="5" x14ac:dyDescent="0.25">
      <c r="A170" s="66" t="s">
        <v>316</v>
      </c>
      <c r="B170" s="69" t="s">
        <v>6</v>
      </c>
      <c r="C170" s="22">
        <f>Базовый!C154/1826.1</f>
        <v>1.0952302721647226E-3</v>
      </c>
      <c r="D170" s="212"/>
    </row>
    <row r="171" spans="1:4" s="30" customFormat="1" ht="25.5" customHeight="1" outlineLevel="4" x14ac:dyDescent="0.25">
      <c r="A171" s="70" t="s">
        <v>245</v>
      </c>
      <c r="B171" s="18" t="s">
        <v>1</v>
      </c>
      <c r="C171" s="21" t="s">
        <v>1</v>
      </c>
      <c r="D171" s="212"/>
    </row>
    <row r="172" spans="1:4" ht="25.5" customHeight="1" outlineLevel="5" x14ac:dyDescent="0.25">
      <c r="A172" s="66" t="s">
        <v>230</v>
      </c>
      <c r="B172" s="16" t="s">
        <v>7</v>
      </c>
      <c r="C172" s="22">
        <f>Базовый!C156/1826.1</f>
        <v>5.476151360823613E-4</v>
      </c>
      <c r="D172" s="212"/>
    </row>
    <row r="173" spans="1:4" ht="25.5" customHeight="1" outlineLevel="5" x14ac:dyDescent="0.25">
      <c r="A173" s="66" t="s">
        <v>246</v>
      </c>
      <c r="B173" s="16" t="s">
        <v>7</v>
      </c>
      <c r="C173" s="22">
        <f>Базовый!C157/1826.1</f>
        <v>5.476151360823613E-4</v>
      </c>
      <c r="D173" s="212"/>
    </row>
    <row r="174" spans="1:4" s="30" customFormat="1" ht="25.5" customHeight="1" outlineLevel="4" x14ac:dyDescent="0.25">
      <c r="A174" s="70" t="s">
        <v>26</v>
      </c>
      <c r="B174" s="18" t="s">
        <v>1</v>
      </c>
      <c r="C174" s="21" t="s">
        <v>1</v>
      </c>
      <c r="D174" s="212"/>
    </row>
    <row r="175" spans="1:4" outlineLevel="5" x14ac:dyDescent="0.25">
      <c r="A175" s="66" t="s">
        <v>231</v>
      </c>
      <c r="B175" s="69" t="s">
        <v>7</v>
      </c>
      <c r="C175" s="22">
        <f>Базовый!C159/1826.1</f>
        <v>7.666611905153059E-2</v>
      </c>
      <c r="D175" s="212"/>
    </row>
    <row r="176" spans="1:4" outlineLevel="5" x14ac:dyDescent="0.25">
      <c r="A176" s="66" t="s">
        <v>308</v>
      </c>
      <c r="B176" s="69" t="s">
        <v>16</v>
      </c>
      <c r="C176" s="22">
        <f>Базовый!C160/1826.1</f>
        <v>1.3690378402059033E-2</v>
      </c>
      <c r="D176" s="212"/>
    </row>
    <row r="177" spans="1:4" outlineLevel="5" x14ac:dyDescent="0.25">
      <c r="A177" s="66" t="s">
        <v>232</v>
      </c>
      <c r="B177" s="69" t="s">
        <v>7</v>
      </c>
      <c r="C177" s="22">
        <f>Базовый!C161/1826.1</f>
        <v>0.14237993538141394</v>
      </c>
      <c r="D177" s="212"/>
    </row>
    <row r="178" spans="1:4" outlineLevel="5" x14ac:dyDescent="0.25">
      <c r="A178" s="66" t="s">
        <v>233</v>
      </c>
      <c r="B178" s="69" t="s">
        <v>7</v>
      </c>
      <c r="C178" s="22">
        <f>Базовый!C162/1826.1</f>
        <v>0.10952302721647227</v>
      </c>
      <c r="D178" s="212"/>
    </row>
    <row r="179" spans="1:4" outlineLevel="5" x14ac:dyDescent="0.25">
      <c r="A179" s="66" t="s">
        <v>234</v>
      </c>
      <c r="B179" s="69" t="s">
        <v>7</v>
      </c>
      <c r="C179" s="22">
        <f>Базовый!C163/1826.1</f>
        <v>0.13690378402059034</v>
      </c>
      <c r="D179" s="212"/>
    </row>
    <row r="180" spans="1:4" outlineLevel="5" x14ac:dyDescent="0.25">
      <c r="A180" s="66" t="s">
        <v>241</v>
      </c>
      <c r="B180" s="69" t="s">
        <v>7</v>
      </c>
      <c r="C180" s="22">
        <f>Базовый!C164/1826.1</f>
        <v>5.4761513608236133E-2</v>
      </c>
      <c r="D180" s="212"/>
    </row>
    <row r="181" spans="1:4" outlineLevel="5" x14ac:dyDescent="0.25">
      <c r="A181" s="66" t="s">
        <v>235</v>
      </c>
      <c r="B181" s="69" t="s">
        <v>16</v>
      </c>
      <c r="C181" s="22">
        <f>Базовый!C165/1826.1</f>
        <v>8.4880346092766013E-2</v>
      </c>
      <c r="D181" s="212"/>
    </row>
    <row r="182" spans="1:4" outlineLevel="5" x14ac:dyDescent="0.25">
      <c r="A182" s="66" t="s">
        <v>236</v>
      </c>
      <c r="B182" s="69" t="s">
        <v>7</v>
      </c>
      <c r="C182" s="22">
        <f>Базовый!C166/1826.1</f>
        <v>0.27654564372159246</v>
      </c>
      <c r="D182" s="212"/>
    </row>
    <row r="183" spans="1:4" outlineLevel="5" x14ac:dyDescent="0.25">
      <c r="A183" s="66" t="s">
        <v>243</v>
      </c>
      <c r="B183" s="69" t="s">
        <v>16</v>
      </c>
      <c r="C183" s="22">
        <f>Базовый!C167/1826.1</f>
        <v>0.13690378402059034</v>
      </c>
      <c r="D183" s="212"/>
    </row>
    <row r="184" spans="1:4" outlineLevel="5" x14ac:dyDescent="0.25">
      <c r="A184" s="66" t="s">
        <v>309</v>
      </c>
      <c r="B184" s="69" t="s">
        <v>7</v>
      </c>
      <c r="C184" s="22">
        <f>Базовый!C168/1826.1</f>
        <v>0.82142270412354201</v>
      </c>
      <c r="D184" s="212"/>
    </row>
    <row r="185" spans="1:4" outlineLevel="5" x14ac:dyDescent="0.25">
      <c r="A185" s="66" t="s">
        <v>239</v>
      </c>
      <c r="B185" s="69" t="s">
        <v>16</v>
      </c>
      <c r="C185" s="22">
        <f>Базовый!C169/1826.1</f>
        <v>0.13690378402059034</v>
      </c>
      <c r="D185" s="212"/>
    </row>
    <row r="186" spans="1:4" outlineLevel="5" x14ac:dyDescent="0.25">
      <c r="A186" s="66" t="s">
        <v>244</v>
      </c>
      <c r="B186" s="69" t="s">
        <v>16</v>
      </c>
      <c r="C186" s="22">
        <f>Базовый!C170/1826.1</f>
        <v>0.14237993538141394</v>
      </c>
      <c r="D186" s="212"/>
    </row>
    <row r="187" spans="1:4" outlineLevel="5" x14ac:dyDescent="0.25">
      <c r="A187" s="66" t="s">
        <v>242</v>
      </c>
      <c r="B187" s="69" t="s">
        <v>16</v>
      </c>
      <c r="C187" s="22">
        <f>Базовый!C171/1826.1</f>
        <v>2.1904605443294452E-3</v>
      </c>
      <c r="D187" s="212"/>
    </row>
    <row r="188" spans="1:4" outlineLevel="5" x14ac:dyDescent="0.25">
      <c r="A188" s="66" t="s">
        <v>240</v>
      </c>
      <c r="B188" s="69" t="s">
        <v>16</v>
      </c>
      <c r="C188" s="22">
        <f>Базовый!C172/1826.1</f>
        <v>1.6428454082470841E-3</v>
      </c>
      <c r="D188" s="212"/>
    </row>
    <row r="189" spans="1:4" outlineLevel="5" x14ac:dyDescent="0.25">
      <c r="A189" s="66" t="s">
        <v>238</v>
      </c>
      <c r="B189" s="69" t="s">
        <v>7</v>
      </c>
      <c r="C189" s="22">
        <f>Базовый!C173/1826.1</f>
        <v>1.0952302721647227E-2</v>
      </c>
      <c r="D189" s="212"/>
    </row>
    <row r="190" spans="1:4" outlineLevel="5" x14ac:dyDescent="0.25">
      <c r="A190" s="66" t="s">
        <v>116</v>
      </c>
      <c r="B190" s="69" t="s">
        <v>7</v>
      </c>
      <c r="C190" s="22">
        <f>Базовый!C174/1826.1</f>
        <v>2.7380756804118066E-2</v>
      </c>
      <c r="D190" s="212"/>
    </row>
    <row r="191" spans="1:4" s="30" customFormat="1" ht="25.5" customHeight="1" outlineLevel="2" x14ac:dyDescent="0.25">
      <c r="A191" s="70" t="s">
        <v>158</v>
      </c>
      <c r="B191" s="18" t="s">
        <v>1</v>
      </c>
      <c r="C191" s="21" t="s">
        <v>1</v>
      </c>
      <c r="D191" s="212"/>
    </row>
    <row r="192" spans="1:4" ht="25.5" customHeight="1" outlineLevel="3" x14ac:dyDescent="0.25">
      <c r="A192" s="66" t="s">
        <v>260</v>
      </c>
      <c r="B192" s="69" t="s">
        <v>115</v>
      </c>
      <c r="C192" s="22">
        <f>Базовый!C176/1826.1</f>
        <v>0.11499917857729589</v>
      </c>
      <c r="D192" s="212"/>
    </row>
    <row r="193" spans="1:4" ht="25.5" customHeight="1" outlineLevel="3" x14ac:dyDescent="0.25">
      <c r="A193" s="66" t="s">
        <v>160</v>
      </c>
      <c r="B193" s="69" t="s">
        <v>7</v>
      </c>
      <c r="C193" s="22">
        <f>Базовый!C177/1826.1</f>
        <v>3.0666447620612235E-2</v>
      </c>
      <c r="D193" s="212"/>
    </row>
    <row r="194" spans="1:4" ht="25.5" customHeight="1" outlineLevel="3" x14ac:dyDescent="0.25">
      <c r="A194" s="66" t="s">
        <v>161</v>
      </c>
      <c r="B194" s="69" t="s">
        <v>7</v>
      </c>
      <c r="C194" s="22">
        <f>Базовый!C178/1826.1</f>
        <v>2.3547450851541536E-2</v>
      </c>
      <c r="D194" s="212"/>
    </row>
    <row r="195" spans="1:4" ht="25.5" customHeight="1" outlineLevel="3" x14ac:dyDescent="0.25">
      <c r="A195" s="66" t="s">
        <v>180</v>
      </c>
      <c r="B195" s="69" t="s">
        <v>7</v>
      </c>
      <c r="C195" s="22">
        <f>Базовый!C179/1826.1</f>
        <v>4.0523520070094743E-2</v>
      </c>
      <c r="D195" s="212"/>
    </row>
    <row r="196" spans="1:4" ht="25.5" customHeight="1" outlineLevel="3" x14ac:dyDescent="0.25">
      <c r="A196" s="66" t="s">
        <v>162</v>
      </c>
      <c r="B196" s="69" t="s">
        <v>7</v>
      </c>
      <c r="C196" s="22">
        <f>Базовый!C180/1826.1</f>
        <v>2.1904605443294452E-3</v>
      </c>
      <c r="D196" s="212"/>
    </row>
    <row r="197" spans="1:4" ht="25.5" customHeight="1" outlineLevel="3" x14ac:dyDescent="0.25">
      <c r="A197" s="66" t="s">
        <v>163</v>
      </c>
      <c r="B197" s="69" t="s">
        <v>7</v>
      </c>
      <c r="C197" s="22">
        <f>Базовый!C181/1826.1</f>
        <v>2.1904605443294452E-3</v>
      </c>
      <c r="D197" s="212"/>
    </row>
    <row r="198" spans="1:4" ht="25.5" customHeight="1" outlineLevel="3" x14ac:dyDescent="0.25">
      <c r="A198" s="66" t="s">
        <v>187</v>
      </c>
      <c r="B198" s="69" t="s">
        <v>7</v>
      </c>
      <c r="C198" s="22">
        <f>Базовый!C182/1826.1</f>
        <v>6.5713816329883365E-3</v>
      </c>
      <c r="D198" s="212"/>
    </row>
    <row r="199" spans="1:4" ht="25.5" customHeight="1" outlineLevel="3" x14ac:dyDescent="0.25">
      <c r="A199" s="66" t="s">
        <v>183</v>
      </c>
      <c r="B199" s="69" t="s">
        <v>7</v>
      </c>
      <c r="C199" s="22">
        <f>Базовый!C183/1826.1</f>
        <v>3.8333059525765293E-3</v>
      </c>
      <c r="D199" s="212"/>
    </row>
    <row r="200" spans="1:4" ht="25.5" customHeight="1" outlineLevel="3" x14ac:dyDescent="0.25">
      <c r="A200" s="66" t="s">
        <v>186</v>
      </c>
      <c r="B200" s="69" t="s">
        <v>16</v>
      </c>
      <c r="C200" s="22">
        <f>Базовый!C184/1826.1</f>
        <v>1.9166529762882648E-2</v>
      </c>
      <c r="D200" s="212"/>
    </row>
    <row r="201" spans="1:4" ht="25.5" customHeight="1" outlineLevel="3" x14ac:dyDescent="0.25">
      <c r="A201" s="66" t="s">
        <v>164</v>
      </c>
      <c r="B201" s="69" t="s">
        <v>7</v>
      </c>
      <c r="C201" s="22">
        <f>Базовый!C185/1826.1</f>
        <v>1.6428454082470841E-3</v>
      </c>
      <c r="D201" s="212"/>
    </row>
    <row r="202" spans="1:4" ht="25.5" customHeight="1" outlineLevel="3" x14ac:dyDescent="0.25">
      <c r="A202" s="66" t="s">
        <v>188</v>
      </c>
      <c r="B202" s="69" t="s">
        <v>16</v>
      </c>
      <c r="C202" s="22">
        <f>Базовый!C186/1826.1</f>
        <v>1.5333223810306117E-2</v>
      </c>
      <c r="D202" s="212"/>
    </row>
    <row r="203" spans="1:4" ht="25.5" customHeight="1" outlineLevel="3" x14ac:dyDescent="0.25">
      <c r="A203" s="66" t="s">
        <v>165</v>
      </c>
      <c r="B203" s="69" t="s">
        <v>7</v>
      </c>
      <c r="C203" s="22">
        <f>Базовый!C187/1826.1</f>
        <v>7.6666119051530587E-3</v>
      </c>
      <c r="D203" s="212"/>
    </row>
    <row r="204" spans="1:4" ht="25.5" customHeight="1" outlineLevel="3" x14ac:dyDescent="0.25">
      <c r="A204" s="66" t="s">
        <v>159</v>
      </c>
      <c r="B204" s="69" t="s">
        <v>7</v>
      </c>
      <c r="C204" s="22">
        <f>Базовый!C188/1826.1</f>
        <v>1.4785608674223757E-2</v>
      </c>
      <c r="D204" s="212"/>
    </row>
    <row r="205" spans="1:4" ht="25.5" customHeight="1" outlineLevel="3" x14ac:dyDescent="0.25">
      <c r="A205" s="66" t="s">
        <v>184</v>
      </c>
      <c r="B205" s="69" t="s">
        <v>16</v>
      </c>
      <c r="C205" s="22">
        <f>Базовый!C189/1826.1</f>
        <v>1.0952302721647227E-2</v>
      </c>
      <c r="D205" s="212"/>
    </row>
    <row r="206" spans="1:4" ht="25.5" customHeight="1" outlineLevel="3" x14ac:dyDescent="0.25">
      <c r="A206" s="66" t="s">
        <v>185</v>
      </c>
      <c r="B206" s="69" t="s">
        <v>16</v>
      </c>
      <c r="C206" s="22">
        <f>Базовый!C190/1826.1</f>
        <v>9.8570724494825047E-3</v>
      </c>
      <c r="D206" s="212"/>
    </row>
    <row r="207" spans="1:4" ht="25.5" customHeight="1" outlineLevel="3" x14ac:dyDescent="0.25">
      <c r="A207" s="66" t="s">
        <v>182</v>
      </c>
      <c r="B207" s="69" t="s">
        <v>16</v>
      </c>
      <c r="C207" s="22">
        <f>Базовый!C191/1826.1</f>
        <v>1.3690378402059033E-2</v>
      </c>
      <c r="D207" s="212"/>
    </row>
    <row r="208" spans="1:4" s="30" customFormat="1" ht="25.5" customHeight="1" outlineLevel="3" x14ac:dyDescent="0.25">
      <c r="A208" s="66" t="s">
        <v>166</v>
      </c>
      <c r="B208" s="69" t="s">
        <v>7</v>
      </c>
      <c r="C208" s="22">
        <f>Базовый!C192/1826.1</f>
        <v>1.3142763265976673E-2</v>
      </c>
      <c r="D208" s="212"/>
    </row>
    <row r="209" spans="1:4" ht="25.5" customHeight="1" outlineLevel="3" x14ac:dyDescent="0.25">
      <c r="A209" s="66" t="s">
        <v>181</v>
      </c>
      <c r="B209" s="69" t="s">
        <v>16</v>
      </c>
      <c r="C209" s="22">
        <f>Базовый!C193/1826.1</f>
        <v>3.8333059525765295E-2</v>
      </c>
      <c r="D209" s="212"/>
    </row>
    <row r="210" spans="1:4" ht="25.5" customHeight="1" outlineLevel="3" x14ac:dyDescent="0.25">
      <c r="A210" s="66" t="s">
        <v>167</v>
      </c>
      <c r="B210" s="69" t="s">
        <v>7</v>
      </c>
      <c r="C210" s="22">
        <f>Базовый!C194/1826.1</f>
        <v>2.2999835715459178E-2</v>
      </c>
      <c r="D210" s="212"/>
    </row>
    <row r="211" spans="1:4" ht="25.5" customHeight="1" outlineLevel="3" x14ac:dyDescent="0.25">
      <c r="A211" s="66" t="s">
        <v>168</v>
      </c>
      <c r="B211" s="69" t="s">
        <v>7</v>
      </c>
      <c r="C211" s="22">
        <f>Базовый!C195/1826.1</f>
        <v>1.2047532993811949E-2</v>
      </c>
      <c r="D211" s="212"/>
    </row>
    <row r="212" spans="1:4" ht="25.5" customHeight="1" outlineLevel="3" x14ac:dyDescent="0.25">
      <c r="A212" s="66" t="s">
        <v>169</v>
      </c>
      <c r="B212" s="69" t="s">
        <v>7</v>
      </c>
      <c r="C212" s="22">
        <f>Базовый!C196/1826.1</f>
        <v>5.7499589288647943E-2</v>
      </c>
      <c r="D212" s="212"/>
    </row>
    <row r="213" spans="1:4" ht="25.5" customHeight="1" outlineLevel="3" x14ac:dyDescent="0.25">
      <c r="A213" s="66" t="s">
        <v>170</v>
      </c>
      <c r="B213" s="69" t="s">
        <v>7</v>
      </c>
      <c r="C213" s="22">
        <f>Базовый!C197/1826.1</f>
        <v>3.8333059525765293E-3</v>
      </c>
      <c r="D213" s="212"/>
    </row>
    <row r="214" spans="1:4" ht="25.5" customHeight="1" outlineLevel="3" x14ac:dyDescent="0.25">
      <c r="A214" s="66" t="s">
        <v>171</v>
      </c>
      <c r="B214" s="69" t="s">
        <v>7</v>
      </c>
      <c r="C214" s="22">
        <f>Базовый!C198/1826.1</f>
        <v>4.3809210886588904E-3</v>
      </c>
      <c r="D214" s="212"/>
    </row>
    <row r="215" spans="1:4" ht="25.5" customHeight="1" outlineLevel="3" x14ac:dyDescent="0.25">
      <c r="A215" s="66" t="s">
        <v>172</v>
      </c>
      <c r="B215" s="69" t="s">
        <v>7</v>
      </c>
      <c r="C215" s="22">
        <f>Базовый!C199/1826.1</f>
        <v>6.0237664969059745E-3</v>
      </c>
      <c r="D215" s="212"/>
    </row>
    <row r="216" spans="1:4" ht="25.5" customHeight="1" outlineLevel="3" x14ac:dyDescent="0.25">
      <c r="A216" s="66" t="s">
        <v>173</v>
      </c>
      <c r="B216" s="69" t="s">
        <v>7</v>
      </c>
      <c r="C216" s="22">
        <f>Базовый!C200/1826.1</f>
        <v>5.4761513608236135E-3</v>
      </c>
      <c r="D216" s="212"/>
    </row>
    <row r="217" spans="1:4" ht="25.5" customHeight="1" outlineLevel="3" x14ac:dyDescent="0.25">
      <c r="A217" s="66" t="s">
        <v>118</v>
      </c>
      <c r="B217" s="69" t="s">
        <v>7</v>
      </c>
      <c r="C217" s="22">
        <f>Базовый!C201/1826.1</f>
        <v>2.1904605443294452E-3</v>
      </c>
      <c r="D217" s="212"/>
    </row>
    <row r="218" spans="1:4" ht="25.5" customHeight="1" outlineLevel="3" x14ac:dyDescent="0.25">
      <c r="A218" s="66" t="s">
        <v>174</v>
      </c>
      <c r="B218" s="69" t="s">
        <v>7</v>
      </c>
      <c r="C218" s="22">
        <f>Базовый!C202/1826.1</f>
        <v>4.3809210886588904E-3</v>
      </c>
      <c r="D218" s="212"/>
    </row>
    <row r="219" spans="1:4" ht="25.5" customHeight="1" outlineLevel="3" x14ac:dyDescent="0.25">
      <c r="A219" s="66" t="s">
        <v>175</v>
      </c>
      <c r="B219" s="69" t="s">
        <v>7</v>
      </c>
      <c r="C219" s="22">
        <f>Базовый!C203/1826.1</f>
        <v>8.2142270412354206E-3</v>
      </c>
      <c r="D219" s="212"/>
    </row>
    <row r="220" spans="1:4" ht="25.5" customHeight="1" outlineLevel="3" x14ac:dyDescent="0.25">
      <c r="A220" s="66" t="s">
        <v>176</v>
      </c>
      <c r="B220" s="69" t="s">
        <v>7</v>
      </c>
      <c r="C220" s="22">
        <f>Базовый!C204/1826.1</f>
        <v>3.2856908164941682E-3</v>
      </c>
      <c r="D220" s="212"/>
    </row>
    <row r="221" spans="1:4" ht="25.5" customHeight="1" outlineLevel="3" x14ac:dyDescent="0.25">
      <c r="A221" s="66" t="s">
        <v>177</v>
      </c>
      <c r="B221" s="69" t="s">
        <v>7</v>
      </c>
      <c r="C221" s="22">
        <f>Базовый!C205/1826.1</f>
        <v>2.1904605443294452E-3</v>
      </c>
      <c r="D221" s="212"/>
    </row>
    <row r="222" spans="1:4" ht="25.5" customHeight="1" outlineLevel="3" x14ac:dyDescent="0.25">
      <c r="A222" s="66" t="s">
        <v>117</v>
      </c>
      <c r="B222" s="69" t="s">
        <v>7</v>
      </c>
      <c r="C222" s="22">
        <f>Базовый!C206/1826.1</f>
        <v>9.3094573134001428E-3</v>
      </c>
      <c r="D222" s="212"/>
    </row>
    <row r="223" spans="1:4" ht="25.5" customHeight="1" outlineLevel="3" x14ac:dyDescent="0.25">
      <c r="A223" s="66" t="s">
        <v>178</v>
      </c>
      <c r="B223" s="69" t="s">
        <v>7</v>
      </c>
      <c r="C223" s="22">
        <f>Базовый!C207/1826.1</f>
        <v>3.2856908164941682E-3</v>
      </c>
      <c r="D223" s="212"/>
    </row>
    <row r="224" spans="1:4" ht="25.5" customHeight="1" outlineLevel="3" x14ac:dyDescent="0.25">
      <c r="A224" s="66" t="s">
        <v>179</v>
      </c>
      <c r="B224" s="69" t="s">
        <v>7</v>
      </c>
      <c r="C224" s="22">
        <f>Базовый!C208/1826.1</f>
        <v>7.6666119051530587E-3</v>
      </c>
      <c r="D224" s="212"/>
    </row>
    <row r="225" spans="1:4" ht="43.5" customHeight="1" outlineLevel="2" collapsed="1" x14ac:dyDescent="0.25">
      <c r="A225" s="70" t="s">
        <v>122</v>
      </c>
      <c r="B225" s="16"/>
      <c r="C225" s="22"/>
      <c r="D225" s="212"/>
    </row>
    <row r="226" spans="1:4" ht="25.5" customHeight="1" outlineLevel="2" x14ac:dyDescent="0.25">
      <c r="A226" s="66" t="s">
        <v>312</v>
      </c>
      <c r="B226" s="69" t="s">
        <v>16</v>
      </c>
      <c r="C226" s="22">
        <f>Базовый!C210/1826.1</f>
        <v>8.2142270412354196E-2</v>
      </c>
      <c r="D226" s="212"/>
    </row>
    <row r="227" spans="1:4" ht="25.5" customHeight="1" outlineLevel="2" x14ac:dyDescent="0.25">
      <c r="A227" s="66" t="s">
        <v>311</v>
      </c>
      <c r="B227" s="69" t="s">
        <v>16</v>
      </c>
      <c r="C227" s="22">
        <f>Базовый!C211/1826.1</f>
        <v>7.1189967690706971E-2</v>
      </c>
      <c r="D227" s="212"/>
    </row>
    <row r="228" spans="1:4" ht="25.5" customHeight="1" outlineLevel="2" x14ac:dyDescent="0.25">
      <c r="A228" s="66" t="s">
        <v>322</v>
      </c>
      <c r="B228" s="69" t="s">
        <v>7</v>
      </c>
      <c r="C228" s="22">
        <f>Базовый!C212/1826.1</f>
        <v>5.476151360823613E-4</v>
      </c>
      <c r="D228" s="212"/>
    </row>
    <row r="229" spans="1:4" ht="25.5" customHeight="1" outlineLevel="2" x14ac:dyDescent="0.25">
      <c r="A229" s="66" t="s">
        <v>237</v>
      </c>
      <c r="B229" s="69" t="s">
        <v>7</v>
      </c>
      <c r="C229" s="22">
        <f>Базовый!C213/1826.1</f>
        <v>0.12047532993811949</v>
      </c>
      <c r="D229" s="212"/>
    </row>
    <row r="230" spans="1:4" ht="25.5" customHeight="1" outlineLevel="2" x14ac:dyDescent="0.25">
      <c r="A230" s="66" t="s">
        <v>310</v>
      </c>
      <c r="B230" s="69" t="s">
        <v>7</v>
      </c>
      <c r="C230" s="22">
        <f>Базовый!C214/1826.1</f>
        <v>3.2856908164941682E-2</v>
      </c>
      <c r="D230" s="212"/>
    </row>
    <row r="231" spans="1:4" ht="25.5" customHeight="1" outlineLevel="2" x14ac:dyDescent="0.25">
      <c r="A231" s="66" t="s">
        <v>248</v>
      </c>
      <c r="B231" s="69" t="s">
        <v>7</v>
      </c>
      <c r="C231" s="22">
        <f>Базовый!C215/1826.1</f>
        <v>5.476151360823613E-4</v>
      </c>
      <c r="D231" s="212"/>
    </row>
    <row r="232" spans="1:4" x14ac:dyDescent="0.25">
      <c r="A232" s="10"/>
    </row>
    <row r="233" spans="1:4" ht="37.5" customHeight="1" x14ac:dyDescent="0.25">
      <c r="A233" s="10" t="s">
        <v>49</v>
      </c>
      <c r="B233" s="28"/>
      <c r="C233" s="28"/>
    </row>
    <row r="234" spans="1:4" ht="17.25" customHeight="1" x14ac:dyDescent="0.25">
      <c r="A234" s="210" t="s">
        <v>50</v>
      </c>
      <c r="B234" s="210"/>
      <c r="C234" s="210"/>
      <c r="D234" s="210"/>
    </row>
    <row r="235" spans="1:4" ht="44.25" customHeight="1" x14ac:dyDescent="0.25">
      <c r="A235" s="210" t="s">
        <v>51</v>
      </c>
      <c r="B235" s="210"/>
      <c r="C235" s="210"/>
      <c r="D235" s="210"/>
    </row>
    <row r="236" spans="1:4" ht="42.75" customHeight="1" x14ac:dyDescent="0.25">
      <c r="A236" s="210" t="s">
        <v>51</v>
      </c>
      <c r="B236" s="210"/>
      <c r="C236" s="210"/>
      <c r="D236" s="210"/>
    </row>
    <row r="237" spans="1:4" ht="19.95" customHeight="1" x14ac:dyDescent="0.25">
      <c r="A237" s="210" t="s">
        <v>52</v>
      </c>
      <c r="B237" s="210"/>
      <c r="C237" s="210"/>
      <c r="D237" s="210"/>
    </row>
    <row r="238" spans="1:4" ht="36.6" customHeight="1" x14ac:dyDescent="0.25">
      <c r="A238" s="210" t="s">
        <v>53</v>
      </c>
      <c r="B238" s="210"/>
      <c r="C238" s="210"/>
      <c r="D238" s="210"/>
    </row>
  </sheetData>
  <mergeCells count="31">
    <mergeCell ref="A4:D4"/>
    <mergeCell ref="A5:D5"/>
    <mergeCell ref="A6:D6"/>
    <mergeCell ref="A7:D7"/>
    <mergeCell ref="A11:D11"/>
    <mergeCell ref="A158:D158"/>
    <mergeCell ref="A165:D165"/>
    <mergeCell ref="D141:D146"/>
    <mergeCell ref="D166:D231"/>
    <mergeCell ref="D148:D149"/>
    <mergeCell ref="D153:D154"/>
    <mergeCell ref="A150:D150"/>
    <mergeCell ref="A152:D152"/>
    <mergeCell ref="A12:D12"/>
    <mergeCell ref="D21:D79"/>
    <mergeCell ref="D81:D138"/>
    <mergeCell ref="A147:D147"/>
    <mergeCell ref="A155:D155"/>
    <mergeCell ref="A139:D139"/>
    <mergeCell ref="A140:D140"/>
    <mergeCell ref="A80:D80"/>
    <mergeCell ref="A13:D13"/>
    <mergeCell ref="A14:D14"/>
    <mergeCell ref="A15:D15"/>
    <mergeCell ref="A16:D16"/>
    <mergeCell ref="A20:D20"/>
    <mergeCell ref="A234:D234"/>
    <mergeCell ref="A235:D235"/>
    <mergeCell ref="A236:D236"/>
    <mergeCell ref="A238:D238"/>
    <mergeCell ref="A237:D23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3" manualBreakCount="3">
    <brk id="39" max="3" man="1"/>
    <brk id="77" max="3" man="1"/>
    <brk id="7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outlinePr summaryBelow="0" summaryRight="0"/>
    <pageSetUpPr fitToPage="1"/>
  </sheetPr>
  <dimension ref="A1:F224"/>
  <sheetViews>
    <sheetView view="pageBreakPreview" zoomScale="85" zoomScaleSheetLayoutView="85" workbookViewId="0">
      <pane ySplit="8" topLeftCell="A102" activePane="bottomLeft" state="frozen"/>
      <selection activeCell="D349" sqref="D349"/>
      <selection pane="bottomLeft" activeCell="B124" sqref="B124"/>
    </sheetView>
  </sheetViews>
  <sheetFormatPr defaultColWidth="9.109375" defaultRowHeight="13.2" outlineLevelRow="3" x14ac:dyDescent="0.25"/>
  <cols>
    <col min="1" max="6" width="25.6640625" style="23" customWidth="1"/>
    <col min="7" max="7" width="21" style="23" customWidth="1"/>
    <col min="8" max="16384" width="9.109375" style="23"/>
  </cols>
  <sheetData>
    <row r="1" spans="1:6" x14ac:dyDescent="0.25">
      <c r="A1" s="42"/>
      <c r="F1" s="24" t="s">
        <v>54</v>
      </c>
    </row>
    <row r="2" spans="1:6" ht="14.4" customHeight="1" x14ac:dyDescent="0.25">
      <c r="A2" s="42"/>
      <c r="F2" s="25" t="s">
        <v>55</v>
      </c>
    </row>
    <row r="3" spans="1:6" x14ac:dyDescent="0.25">
      <c r="A3" s="10"/>
    </row>
    <row r="4" spans="1:6" x14ac:dyDescent="0.25">
      <c r="A4" s="217" t="s">
        <v>56</v>
      </c>
      <c r="B4" s="217"/>
      <c r="C4" s="217"/>
      <c r="D4" s="217"/>
      <c r="E4" s="217"/>
      <c r="F4" s="217"/>
    </row>
    <row r="5" spans="1:6" x14ac:dyDescent="0.25">
      <c r="A5" s="217" t="s">
        <v>57</v>
      </c>
      <c r="B5" s="217"/>
      <c r="C5" s="217"/>
      <c r="D5" s="217"/>
      <c r="E5" s="217"/>
      <c r="F5" s="217"/>
    </row>
    <row r="6" spans="1:6" x14ac:dyDescent="0.25">
      <c r="A6" s="10"/>
    </row>
    <row r="7" spans="1:6" ht="26.4" x14ac:dyDescent="0.25">
      <c r="A7" s="40" t="s">
        <v>0</v>
      </c>
      <c r="B7" s="40" t="s">
        <v>21</v>
      </c>
      <c r="C7" s="40" t="s">
        <v>22</v>
      </c>
      <c r="D7" s="40" t="s">
        <v>23</v>
      </c>
      <c r="E7" s="40" t="s">
        <v>24</v>
      </c>
      <c r="F7" s="40" t="s">
        <v>58</v>
      </c>
    </row>
    <row r="8" spans="1:6" x14ac:dyDescent="0.25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</row>
    <row r="9" spans="1:6" ht="19.5" customHeight="1" x14ac:dyDescent="0.25">
      <c r="A9" s="218" t="s">
        <v>329</v>
      </c>
      <c r="B9" s="218"/>
      <c r="C9" s="218"/>
      <c r="D9" s="218"/>
      <c r="E9" s="218"/>
      <c r="F9" s="218"/>
    </row>
    <row r="10" spans="1:6" ht="22.5" customHeight="1" x14ac:dyDescent="0.25">
      <c r="A10" s="219" t="s">
        <v>330</v>
      </c>
      <c r="B10" s="219"/>
      <c r="C10" s="219"/>
      <c r="D10" s="219"/>
      <c r="E10" s="219"/>
      <c r="F10" s="219"/>
    </row>
    <row r="11" spans="1:6" ht="30" customHeight="1" x14ac:dyDescent="0.25">
      <c r="A11" s="220" t="s">
        <v>2</v>
      </c>
      <c r="B11" s="221"/>
      <c r="C11" s="221"/>
      <c r="D11" s="222"/>
      <c r="E11" s="41">
        <f>E12+E16+E76</f>
        <v>14106.477452678386</v>
      </c>
      <c r="F11" s="223" t="s">
        <v>91</v>
      </c>
    </row>
    <row r="12" spans="1:6" ht="30" customHeight="1" outlineLevel="1" x14ac:dyDescent="0.25">
      <c r="A12" s="220" t="s">
        <v>3</v>
      </c>
      <c r="B12" s="221"/>
      <c r="C12" s="221"/>
      <c r="D12" s="222"/>
      <c r="E12" s="39">
        <f>SUM(E13:E15)</f>
        <v>12443.41026468211</v>
      </c>
      <c r="F12" s="224"/>
    </row>
    <row r="13" spans="1:6" ht="12.75" customHeight="1" outlineLevel="2" x14ac:dyDescent="0.25">
      <c r="A13" s="109" t="s">
        <v>336</v>
      </c>
      <c r="B13" s="22">
        <f>'1.1.'!C17</f>
        <v>5.476151360823613E-4</v>
      </c>
      <c r="C13" s="26" t="s">
        <v>92</v>
      </c>
      <c r="D13" s="58">
        <f>Базовый!H5</f>
        <v>954986.92379999999</v>
      </c>
      <c r="E13" s="58">
        <f>B13*D13</f>
        <v>522.96529423361255</v>
      </c>
      <c r="F13" s="224"/>
    </row>
    <row r="14" spans="1:6" ht="12.75" customHeight="1" outlineLevel="2" x14ac:dyDescent="0.25">
      <c r="A14" s="109" t="s">
        <v>338</v>
      </c>
      <c r="B14" s="22">
        <f>'1.1.'!C18</f>
        <v>7.6666119051530587E-3</v>
      </c>
      <c r="C14" s="26" t="s">
        <v>92</v>
      </c>
      <c r="D14" s="58">
        <f>Базовый!H6</f>
        <v>436127.631804</v>
      </c>
      <c r="E14" s="58">
        <f t="shared" ref="E14:E15" si="0">B14*D14</f>
        <v>3343.621294154756</v>
      </c>
      <c r="F14" s="224"/>
    </row>
    <row r="15" spans="1:6" ht="12.75" customHeight="1" outlineLevel="2" x14ac:dyDescent="0.25">
      <c r="A15" s="108" t="s">
        <v>339</v>
      </c>
      <c r="B15" s="22">
        <f>'1.1.'!C19</f>
        <v>2.2452220579376816E-2</v>
      </c>
      <c r="C15" s="26" t="s">
        <v>92</v>
      </c>
      <c r="D15" s="58">
        <f>Базовый!H7</f>
        <v>382003.35890926828</v>
      </c>
      <c r="E15" s="58">
        <f t="shared" si="0"/>
        <v>8576.8236762937413</v>
      </c>
      <c r="F15" s="224"/>
    </row>
    <row r="16" spans="1:6" ht="45" customHeight="1" outlineLevel="1" x14ac:dyDescent="0.25">
      <c r="A16" s="220" t="s">
        <v>4</v>
      </c>
      <c r="B16" s="221"/>
      <c r="C16" s="221"/>
      <c r="D16" s="222"/>
      <c r="E16" s="41">
        <f>E17+E21</f>
        <v>1236.6902141175181</v>
      </c>
      <c r="F16" s="224"/>
    </row>
    <row r="17" spans="1:6" s="43" customFormat="1" ht="12.75" customHeight="1" outlineLevel="2" collapsed="1" x14ac:dyDescent="0.25">
      <c r="A17" s="70" t="s">
        <v>123</v>
      </c>
      <c r="B17" s="18" t="s">
        <v>1</v>
      </c>
      <c r="C17" s="32" t="s">
        <v>1</v>
      </c>
      <c r="D17" s="58" t="s">
        <v>1</v>
      </c>
      <c r="E17" s="59">
        <f>SUM(E18:E20)</f>
        <v>0</v>
      </c>
      <c r="F17" s="224"/>
    </row>
    <row r="18" spans="1:6" s="43" customFormat="1" ht="12.75" hidden="1" customHeight="1" outlineLevel="3" x14ac:dyDescent="0.25">
      <c r="A18" s="66" t="s">
        <v>227</v>
      </c>
      <c r="B18" s="22">
        <f>'1.1.'!C22</f>
        <v>0</v>
      </c>
      <c r="C18" s="32">
        <f>Базовый!D10</f>
        <v>0</v>
      </c>
      <c r="D18" s="58">
        <f>Базовый!H10</f>
        <v>0</v>
      </c>
      <c r="E18" s="58">
        <f>B18/1*D18</f>
        <v>0</v>
      </c>
      <c r="F18" s="224"/>
    </row>
    <row r="19" spans="1:6" s="43" customFormat="1" ht="12.75" hidden="1" customHeight="1" outlineLevel="3" x14ac:dyDescent="0.25">
      <c r="A19" s="66" t="s">
        <v>228</v>
      </c>
      <c r="B19" s="22">
        <f>'1.1.'!C23</f>
        <v>0</v>
      </c>
      <c r="C19" s="32">
        <f>Базовый!D11</f>
        <v>0</v>
      </c>
      <c r="D19" s="58">
        <f>Базовый!H11</f>
        <v>0</v>
      </c>
      <c r="E19" s="58">
        <f>B19/1*D19</f>
        <v>0</v>
      </c>
      <c r="F19" s="224"/>
    </row>
    <row r="20" spans="1:6" s="43" customFormat="1" ht="12.75" hidden="1" customHeight="1" outlineLevel="3" x14ac:dyDescent="0.25">
      <c r="A20" s="66" t="s">
        <v>229</v>
      </c>
      <c r="B20" s="22">
        <f>'1.1.'!C24</f>
        <v>0</v>
      </c>
      <c r="C20" s="32">
        <f>Базовый!D12</f>
        <v>0</v>
      </c>
      <c r="D20" s="58">
        <f>Базовый!H12</f>
        <v>0</v>
      </c>
      <c r="E20" s="58">
        <f>B20/1*D20</f>
        <v>0</v>
      </c>
      <c r="F20" s="224"/>
    </row>
    <row r="21" spans="1:6" s="44" customFormat="1" ht="12.75" customHeight="1" outlineLevel="2" x14ac:dyDescent="0.25">
      <c r="A21" s="70" t="s">
        <v>189</v>
      </c>
      <c r="B21" s="21" t="s">
        <v>1</v>
      </c>
      <c r="C21" s="20" t="s">
        <v>1</v>
      </c>
      <c r="D21" s="59" t="s">
        <v>1</v>
      </c>
      <c r="E21" s="59">
        <f>SUM(E22:E75)</f>
        <v>1236.6902141175181</v>
      </c>
      <c r="F21" s="224"/>
    </row>
    <row r="22" spans="1:6" s="43" customFormat="1" ht="12.75" customHeight="1" outlineLevel="3" x14ac:dyDescent="0.25">
      <c r="A22" s="66" t="s">
        <v>190</v>
      </c>
      <c r="B22" s="22">
        <f>'1.1.'!C26</f>
        <v>0.15899414198397055</v>
      </c>
      <c r="C22" s="32" t="str">
        <f>Базовый!D14</f>
        <v>-</v>
      </c>
      <c r="D22" s="58">
        <f>Базовый!H14</f>
        <v>126.66666666666667</v>
      </c>
      <c r="E22" s="58">
        <f>B22*D22</f>
        <v>20.13925798463627</v>
      </c>
      <c r="F22" s="224"/>
    </row>
    <row r="23" spans="1:6" s="43" customFormat="1" ht="12.75" customHeight="1" outlineLevel="3" x14ac:dyDescent="0.25">
      <c r="A23" s="66" t="s">
        <v>294</v>
      </c>
      <c r="B23" s="22">
        <f>'1.1.'!C27</f>
        <v>0.1291371254756439</v>
      </c>
      <c r="C23" s="32" t="str">
        <f>Базовый!D15</f>
        <v>-</v>
      </c>
      <c r="D23" s="58">
        <f>Базовый!H15</f>
        <v>235.3</v>
      </c>
      <c r="E23" s="58">
        <f t="shared" ref="E23:E75" si="1">B23*D23</f>
        <v>30.385965624419011</v>
      </c>
      <c r="F23" s="224"/>
    </row>
    <row r="24" spans="1:6" s="43" customFormat="1" ht="12.75" customHeight="1" outlineLevel="3" x14ac:dyDescent="0.25">
      <c r="A24" s="66" t="s">
        <v>295</v>
      </c>
      <c r="B24" s="22">
        <f>'1.1.'!C28</f>
        <v>0.19860445055168388</v>
      </c>
      <c r="C24" s="32" t="str">
        <f>Базовый!D16</f>
        <v>-</v>
      </c>
      <c r="D24" s="58">
        <f>Базовый!H16</f>
        <v>60.233333333333327</v>
      </c>
      <c r="E24" s="58">
        <f t="shared" si="1"/>
        <v>11.962608071563091</v>
      </c>
      <c r="F24" s="224"/>
    </row>
    <row r="25" spans="1:6" s="43" customFormat="1" ht="12.75" customHeight="1" outlineLevel="3" x14ac:dyDescent="0.25">
      <c r="A25" s="66" t="s">
        <v>192</v>
      </c>
      <c r="B25" s="22">
        <f>'1.1.'!C29</f>
        <v>0.191261836121488</v>
      </c>
      <c r="C25" s="32" t="str">
        <f>Базовый!D17</f>
        <v>-</v>
      </c>
      <c r="D25" s="58">
        <f>Базовый!H17</f>
        <v>262.66666666666669</v>
      </c>
      <c r="E25" s="58">
        <f t="shared" si="1"/>
        <v>50.23810895457752</v>
      </c>
      <c r="F25" s="224"/>
    </row>
    <row r="26" spans="1:6" s="43" customFormat="1" ht="12.75" customHeight="1" outlineLevel="3" x14ac:dyDescent="0.25">
      <c r="A26" s="82" t="s">
        <v>296</v>
      </c>
      <c r="B26" s="22">
        <f>'1.1.'!C30</f>
        <v>6.0377522272393883E-3</v>
      </c>
      <c r="C26" s="32" t="str">
        <f>Базовый!D18</f>
        <v>-</v>
      </c>
      <c r="D26" s="58">
        <f>Базовый!H18</f>
        <v>486.66666666666669</v>
      </c>
      <c r="E26" s="58">
        <f t="shared" si="1"/>
        <v>2.9383727505898358</v>
      </c>
      <c r="F26" s="224"/>
    </row>
    <row r="27" spans="1:6" s="43" customFormat="1" ht="12.75" customHeight="1" outlineLevel="3" x14ac:dyDescent="0.25">
      <c r="A27" s="66" t="s">
        <v>225</v>
      </c>
      <c r="B27" s="22">
        <f>'1.1.'!C31</f>
        <v>0.43496143975500745</v>
      </c>
      <c r="C27" s="32" t="str">
        <f>Базовый!D19</f>
        <v>-</v>
      </c>
      <c r="D27" s="58">
        <f>Базовый!H19</f>
        <v>56.666666666666664</v>
      </c>
      <c r="E27" s="58">
        <f t="shared" si="1"/>
        <v>24.647814919450422</v>
      </c>
      <c r="F27" s="224"/>
    </row>
    <row r="28" spans="1:6" s="43" customFormat="1" ht="12.75" customHeight="1" outlineLevel="3" x14ac:dyDescent="0.25">
      <c r="A28" s="82" t="s">
        <v>297</v>
      </c>
      <c r="B28" s="22">
        <f>'1.1.'!C32</f>
        <v>0.13674513560813603</v>
      </c>
      <c r="C28" s="32" t="str">
        <f>Базовый!D20</f>
        <v>-</v>
      </c>
      <c r="D28" s="58">
        <f>Базовый!H20</f>
        <v>115.71300000000001</v>
      </c>
      <c r="E28" s="58">
        <f t="shared" si="1"/>
        <v>15.823189876624246</v>
      </c>
      <c r="F28" s="224"/>
    </row>
    <row r="29" spans="1:6" s="43" customFormat="1" ht="12.75" customHeight="1" outlineLevel="3" x14ac:dyDescent="0.25">
      <c r="A29" s="66" t="s">
        <v>193</v>
      </c>
      <c r="B29" s="22">
        <f>'1.1.'!C33</f>
        <v>0.51951208724488362</v>
      </c>
      <c r="C29" s="32" t="str">
        <f>Базовый!D21</f>
        <v>-</v>
      </c>
      <c r="D29" s="58">
        <f>Базовый!H21</f>
        <v>27.666666666666668</v>
      </c>
      <c r="E29" s="58">
        <f t="shared" si="1"/>
        <v>14.373167747108447</v>
      </c>
      <c r="F29" s="224"/>
    </row>
    <row r="30" spans="1:6" s="43" customFormat="1" ht="12.75" customHeight="1" outlineLevel="3" x14ac:dyDescent="0.25">
      <c r="A30" s="66" t="s">
        <v>194</v>
      </c>
      <c r="B30" s="22">
        <f>'1.1.'!C34</f>
        <v>1.2803131004940957</v>
      </c>
      <c r="C30" s="32" t="str">
        <f>Базовый!D22</f>
        <v>-</v>
      </c>
      <c r="D30" s="58">
        <f>Базовый!H22</f>
        <v>27</v>
      </c>
      <c r="E30" s="58">
        <f t="shared" si="1"/>
        <v>34.568453713340588</v>
      </c>
      <c r="F30" s="224"/>
    </row>
    <row r="31" spans="1:6" s="43" customFormat="1" ht="12.75" customHeight="1" outlineLevel="3" x14ac:dyDescent="0.25">
      <c r="A31" s="66" t="s">
        <v>195</v>
      </c>
      <c r="B31" s="22">
        <f>'1.1.'!C35</f>
        <v>0.38902586694923386</v>
      </c>
      <c r="C31" s="32" t="str">
        <f>Базовый!D23</f>
        <v>-</v>
      </c>
      <c r="D31" s="58">
        <f>Базовый!H23</f>
        <v>33.333333333333336</v>
      </c>
      <c r="E31" s="58">
        <f t="shared" si="1"/>
        <v>12.967528898307796</v>
      </c>
      <c r="F31" s="224"/>
    </row>
    <row r="32" spans="1:6" s="43" customFormat="1" ht="12.75" customHeight="1" outlineLevel="3" x14ac:dyDescent="0.25">
      <c r="A32" s="66" t="s">
        <v>196</v>
      </c>
      <c r="B32" s="22">
        <f>'1.1.'!C36</f>
        <v>0.19285421033526542</v>
      </c>
      <c r="C32" s="32" t="str">
        <f>Базовый!D24</f>
        <v>-</v>
      </c>
      <c r="D32" s="58">
        <f>Базовый!H24</f>
        <v>28</v>
      </c>
      <c r="E32" s="58">
        <f t="shared" si="1"/>
        <v>5.3999178893874316</v>
      </c>
      <c r="F32" s="224"/>
    </row>
    <row r="33" spans="1:6" s="43" customFormat="1" ht="12.75" customHeight="1" outlineLevel="3" x14ac:dyDescent="0.25">
      <c r="A33" s="66" t="s">
        <v>197</v>
      </c>
      <c r="B33" s="22">
        <f>'1.1.'!C37</f>
        <v>1.1527020003066555</v>
      </c>
      <c r="C33" s="32" t="str">
        <f>Базовый!D25</f>
        <v>-</v>
      </c>
      <c r="D33" s="58">
        <f>Базовый!H25</f>
        <v>62.333333333333336</v>
      </c>
      <c r="E33" s="58">
        <f t="shared" si="1"/>
        <v>71.851758019114868</v>
      </c>
      <c r="F33" s="224"/>
    </row>
    <row r="34" spans="1:6" s="43" customFormat="1" ht="12.75" customHeight="1" outlineLevel="3" x14ac:dyDescent="0.25">
      <c r="A34" s="66" t="s">
        <v>256</v>
      </c>
      <c r="B34" s="22">
        <f>'1.1.'!C38</f>
        <v>4.9208786467427247E-2</v>
      </c>
      <c r="C34" s="32" t="str">
        <f>Базовый!D26</f>
        <v>-</v>
      </c>
      <c r="D34" s="58">
        <f>Базовый!H26</f>
        <v>117.5</v>
      </c>
      <c r="E34" s="58">
        <f t="shared" si="1"/>
        <v>5.7820324099227012</v>
      </c>
      <c r="F34" s="224"/>
    </row>
    <row r="35" spans="1:6" s="43" customFormat="1" ht="12.75" customHeight="1" outlineLevel="3" x14ac:dyDescent="0.25">
      <c r="A35" s="66" t="s">
        <v>259</v>
      </c>
      <c r="B35" s="22">
        <f>'1.1.'!C39</f>
        <v>4.5338432475607128E-2</v>
      </c>
      <c r="C35" s="32" t="str">
        <f>Базовый!D27</f>
        <v>-</v>
      </c>
      <c r="D35" s="58">
        <f>Базовый!H27</f>
        <v>222.5</v>
      </c>
      <c r="E35" s="58">
        <f t="shared" si="1"/>
        <v>10.087801225822586</v>
      </c>
      <c r="F35" s="224"/>
    </row>
    <row r="36" spans="1:6" s="43" customFormat="1" ht="12.75" customHeight="1" outlineLevel="3" x14ac:dyDescent="0.25">
      <c r="A36" s="66" t="s">
        <v>298</v>
      </c>
      <c r="B36" s="22">
        <f>'1.1.'!C40</f>
        <v>0.295495998198335</v>
      </c>
      <c r="C36" s="32" t="str">
        <f>Базовый!D28</f>
        <v>-</v>
      </c>
      <c r="D36" s="58">
        <f>Базовый!H28</f>
        <v>30.423333333333336</v>
      </c>
      <c r="E36" s="58">
        <f t="shared" si="1"/>
        <v>8.9899732518540123</v>
      </c>
      <c r="F36" s="224"/>
    </row>
    <row r="37" spans="1:6" s="43" customFormat="1" ht="12.75" customHeight="1" outlineLevel="3" x14ac:dyDescent="0.25">
      <c r="A37" s="66" t="s">
        <v>299</v>
      </c>
      <c r="B37" s="22">
        <f>'1.1.'!C41</f>
        <v>0.18422885001063771</v>
      </c>
      <c r="C37" s="32" t="str">
        <f>Базовый!D29</f>
        <v>-</v>
      </c>
      <c r="D37" s="58">
        <f>Базовый!H29</f>
        <v>50.609999999999992</v>
      </c>
      <c r="E37" s="58">
        <f t="shared" si="1"/>
        <v>9.3238220990383738</v>
      </c>
      <c r="F37" s="224"/>
    </row>
    <row r="38" spans="1:6" s="43" customFormat="1" ht="12.75" customHeight="1" outlineLevel="3" x14ac:dyDescent="0.25">
      <c r="A38" s="66" t="s">
        <v>198</v>
      </c>
      <c r="B38" s="22">
        <f>'1.1.'!C42</f>
        <v>2.9797302475309988</v>
      </c>
      <c r="C38" s="32" t="str">
        <f>Базовый!D30</f>
        <v>-</v>
      </c>
      <c r="D38" s="58">
        <f>Базовый!H30</f>
        <v>6.3</v>
      </c>
      <c r="E38" s="58">
        <f t="shared" si="1"/>
        <v>18.772300559445291</v>
      </c>
      <c r="F38" s="224"/>
    </row>
    <row r="39" spans="1:6" s="43" customFormat="1" ht="12.75" customHeight="1" outlineLevel="3" x14ac:dyDescent="0.25">
      <c r="A39" s="66" t="s">
        <v>199</v>
      </c>
      <c r="B39" s="22">
        <f>'1.1.'!C43</f>
        <v>0.68082844162394618</v>
      </c>
      <c r="C39" s="32" t="str">
        <f>Базовый!D31</f>
        <v>-</v>
      </c>
      <c r="D39" s="58">
        <f>Базовый!H31</f>
        <v>71.556666666666658</v>
      </c>
      <c r="E39" s="58">
        <f t="shared" si="1"/>
        <v>48.717813854470833</v>
      </c>
      <c r="F39" s="224"/>
    </row>
    <row r="40" spans="1:6" s="43" customFormat="1" ht="12.75" customHeight="1" outlineLevel="3" x14ac:dyDescent="0.25">
      <c r="A40" s="66" t="s">
        <v>200</v>
      </c>
      <c r="B40" s="22">
        <f>'1.1.'!C44</f>
        <v>0.37091261026751565</v>
      </c>
      <c r="C40" s="32" t="str">
        <f>Базовый!D32</f>
        <v>-</v>
      </c>
      <c r="D40" s="58">
        <f>Базовый!H32</f>
        <v>53.116666666666667</v>
      </c>
      <c r="E40" s="58">
        <f t="shared" si="1"/>
        <v>19.701641482042874</v>
      </c>
      <c r="F40" s="224"/>
    </row>
    <row r="41" spans="1:6" s="43" customFormat="1" ht="12.75" customHeight="1" outlineLevel="3" x14ac:dyDescent="0.25">
      <c r="A41" s="66" t="s">
        <v>300</v>
      </c>
      <c r="B41" s="22">
        <f>'1.1.'!C45</f>
        <v>9.7024245497799255E-2</v>
      </c>
      <c r="C41" s="32" t="str">
        <f>Базовый!D33</f>
        <v>-</v>
      </c>
      <c r="D41" s="58">
        <f>Базовый!H33</f>
        <v>76.843333333333334</v>
      </c>
      <c r="E41" s="58">
        <f t="shared" si="1"/>
        <v>7.4556664382025541</v>
      </c>
      <c r="F41" s="224"/>
    </row>
    <row r="42" spans="1:6" s="43" customFormat="1" ht="12.75" customHeight="1" outlineLevel="3" x14ac:dyDescent="0.25">
      <c r="A42" s="66" t="s">
        <v>201</v>
      </c>
      <c r="B42" s="22">
        <f>'1.1.'!C46</f>
        <v>2.5433754803389362E-3</v>
      </c>
      <c r="C42" s="32" t="str">
        <f>Базовый!D34</f>
        <v>-</v>
      </c>
      <c r="D42" s="58">
        <f>Базовый!H34</f>
        <v>701.25</v>
      </c>
      <c r="E42" s="58">
        <f t="shared" si="1"/>
        <v>1.7835420555876791</v>
      </c>
      <c r="F42" s="224"/>
    </row>
    <row r="43" spans="1:6" s="43" customFormat="1" ht="12.75" customHeight="1" outlineLevel="3" x14ac:dyDescent="0.25">
      <c r="A43" s="66" t="s">
        <v>250</v>
      </c>
      <c r="B43" s="22">
        <f>'1.1.'!C47</f>
        <v>4.4232617049372808E-3</v>
      </c>
      <c r="C43" s="32" t="str">
        <f>Базовый!D35</f>
        <v>-</v>
      </c>
      <c r="D43" s="58">
        <f>Базовый!H35</f>
        <v>454.83333333333331</v>
      </c>
      <c r="E43" s="58">
        <f t="shared" si="1"/>
        <v>2.0118468654623065</v>
      </c>
      <c r="F43" s="224"/>
    </row>
    <row r="44" spans="1:6" s="43" customFormat="1" ht="12.75" customHeight="1" outlineLevel="3" x14ac:dyDescent="0.25">
      <c r="A44" s="66" t="s">
        <v>202</v>
      </c>
      <c r="B44" s="22">
        <f>'1.1.'!C48</f>
        <v>1.8467117618113146E-2</v>
      </c>
      <c r="C44" s="32" t="str">
        <f>Базовый!D36</f>
        <v>-</v>
      </c>
      <c r="D44" s="58">
        <f>Базовый!H36</f>
        <v>47.5</v>
      </c>
      <c r="E44" s="58">
        <f t="shared" si="1"/>
        <v>0.87718808686037442</v>
      </c>
      <c r="F44" s="224"/>
    </row>
    <row r="45" spans="1:6" s="43" customFormat="1" ht="12.75" customHeight="1" outlineLevel="3" x14ac:dyDescent="0.25">
      <c r="A45" s="66" t="s">
        <v>203</v>
      </c>
      <c r="B45" s="22">
        <f>'1.1.'!C49</f>
        <v>0.91196598201544377</v>
      </c>
      <c r="C45" s="32" t="str">
        <f>Базовый!D37</f>
        <v>-</v>
      </c>
      <c r="D45" s="58">
        <f>Базовый!H37</f>
        <v>81.666666666666671</v>
      </c>
      <c r="E45" s="58">
        <f t="shared" si="1"/>
        <v>74.477221864594583</v>
      </c>
      <c r="F45" s="224"/>
    </row>
    <row r="46" spans="1:6" s="43" customFormat="1" ht="12.75" customHeight="1" outlineLevel="3" x14ac:dyDescent="0.25">
      <c r="A46" s="66" t="s">
        <v>204</v>
      </c>
      <c r="B46" s="22">
        <f>'1.1.'!C50</f>
        <v>0.15881721151577305</v>
      </c>
      <c r="C46" s="32" t="str">
        <f>Базовый!D38</f>
        <v>-</v>
      </c>
      <c r="D46" s="58">
        <f>Базовый!H38</f>
        <v>143.33333333333334</v>
      </c>
      <c r="E46" s="58">
        <f t="shared" si="1"/>
        <v>22.763800317260806</v>
      </c>
      <c r="F46" s="224"/>
    </row>
    <row r="47" spans="1:6" s="43" customFormat="1" ht="12.75" customHeight="1" outlineLevel="3" x14ac:dyDescent="0.25">
      <c r="A47" s="66" t="s">
        <v>205</v>
      </c>
      <c r="B47" s="22">
        <f>'1.1.'!C51</f>
        <v>0.10903340102670396</v>
      </c>
      <c r="C47" s="32" t="str">
        <f>Базовый!D39</f>
        <v>-</v>
      </c>
      <c r="D47" s="58">
        <f>Базовый!H39</f>
        <v>317.5</v>
      </c>
      <c r="E47" s="58">
        <f t="shared" si="1"/>
        <v>34.618104825978506</v>
      </c>
      <c r="F47" s="224"/>
    </row>
    <row r="48" spans="1:6" s="43" customFormat="1" ht="12.75" customHeight="1" outlineLevel="3" x14ac:dyDescent="0.25">
      <c r="A48" s="66" t="s">
        <v>206</v>
      </c>
      <c r="B48" s="22">
        <f>'1.1.'!C52</f>
        <v>1.7648814202699748E-2</v>
      </c>
      <c r="C48" s="32" t="str">
        <f>Базовый!D40</f>
        <v>-</v>
      </c>
      <c r="D48" s="58">
        <f>Базовый!H40</f>
        <v>195</v>
      </c>
      <c r="E48" s="58">
        <f t="shared" si="1"/>
        <v>3.4415187695264509</v>
      </c>
      <c r="F48" s="224"/>
    </row>
    <row r="49" spans="1:6" s="43" customFormat="1" ht="12.75" customHeight="1" outlineLevel="3" x14ac:dyDescent="0.25">
      <c r="A49" s="66" t="s">
        <v>207</v>
      </c>
      <c r="B49" s="22">
        <f>'1.1.'!C53</f>
        <v>0.11949441495888063</v>
      </c>
      <c r="C49" s="32" t="str">
        <f>Базовый!D41</f>
        <v>-</v>
      </c>
      <c r="D49" s="58">
        <f>Базовый!H41</f>
        <v>28.333333333333332</v>
      </c>
      <c r="E49" s="58">
        <f t="shared" si="1"/>
        <v>3.3856750905016177</v>
      </c>
      <c r="F49" s="224"/>
    </row>
    <row r="50" spans="1:6" s="43" customFormat="1" ht="12.75" customHeight="1" outlineLevel="3" x14ac:dyDescent="0.25">
      <c r="A50" s="66" t="s">
        <v>208</v>
      </c>
      <c r="B50" s="22">
        <f>'1.1.'!C54</f>
        <v>0.87580581757758158</v>
      </c>
      <c r="C50" s="32" t="str">
        <f>Базовый!D42</f>
        <v>-</v>
      </c>
      <c r="D50" s="58">
        <f>Базовый!H42</f>
        <v>43.383333333333333</v>
      </c>
      <c r="E50" s="58">
        <f t="shared" si="1"/>
        <v>37.995375719240748</v>
      </c>
      <c r="F50" s="224"/>
    </row>
    <row r="51" spans="1:6" s="43" customFormat="1" ht="12.75" customHeight="1" outlineLevel="3" x14ac:dyDescent="0.25">
      <c r="A51" s="66" t="s">
        <v>209</v>
      </c>
      <c r="B51" s="22">
        <f>'1.1.'!C55</f>
        <v>0.11024979799556171</v>
      </c>
      <c r="C51" s="32" t="str">
        <f>Базовый!D43</f>
        <v>-</v>
      </c>
      <c r="D51" s="58">
        <f>Базовый!H43</f>
        <v>26.61</v>
      </c>
      <c r="E51" s="58">
        <f t="shared" si="1"/>
        <v>2.9337471246618971</v>
      </c>
      <c r="F51" s="224"/>
    </row>
    <row r="52" spans="1:6" s="43" customFormat="1" ht="12.75" customHeight="1" outlineLevel="3" x14ac:dyDescent="0.25">
      <c r="A52" s="66" t="s">
        <v>255</v>
      </c>
      <c r="B52" s="22">
        <f>'1.1.'!C56</f>
        <v>0.43790290878879079</v>
      </c>
      <c r="C52" s="32" t="str">
        <f>Базовый!D44</f>
        <v>-</v>
      </c>
      <c r="D52" s="58">
        <f>Базовый!H44</f>
        <v>367.5</v>
      </c>
      <c r="E52" s="58">
        <f t="shared" si="1"/>
        <v>160.92931897988061</v>
      </c>
      <c r="F52" s="224"/>
    </row>
    <row r="53" spans="1:6" s="43" customFormat="1" ht="12.75" customHeight="1" outlineLevel="3" x14ac:dyDescent="0.25">
      <c r="A53" s="66" t="s">
        <v>287</v>
      </c>
      <c r="B53" s="22">
        <f>'1.1.'!C57</f>
        <v>0.17195429877943677</v>
      </c>
      <c r="C53" s="32" t="str">
        <f>Базовый!D45</f>
        <v>-</v>
      </c>
      <c r="D53" s="58">
        <f>Базовый!H45</f>
        <v>151.83333333333334</v>
      </c>
      <c r="E53" s="58">
        <f t="shared" si="1"/>
        <v>26.108394364677817</v>
      </c>
      <c r="F53" s="224"/>
    </row>
    <row r="54" spans="1:6" s="43" customFormat="1" ht="12.75" customHeight="1" outlineLevel="3" x14ac:dyDescent="0.25">
      <c r="A54" s="66" t="s">
        <v>210</v>
      </c>
      <c r="B54" s="22">
        <f>'1.1.'!C58</f>
        <v>2.7203059485364275E-3</v>
      </c>
      <c r="C54" s="32" t="str">
        <f>Базовый!D46</f>
        <v>-</v>
      </c>
      <c r="D54" s="58">
        <f>Базовый!H46</f>
        <v>37.916666666666664</v>
      </c>
      <c r="E54" s="58">
        <f t="shared" si="1"/>
        <v>0.1031449338820062</v>
      </c>
      <c r="F54" s="224"/>
    </row>
    <row r="55" spans="1:6" s="43" customFormat="1" ht="12.75" customHeight="1" outlineLevel="3" x14ac:dyDescent="0.25">
      <c r="A55" s="66" t="s">
        <v>211</v>
      </c>
      <c r="B55" s="22">
        <f>'1.1.'!C59</f>
        <v>3.6624606916880686E-2</v>
      </c>
      <c r="C55" s="32" t="str">
        <f>Базовый!D47</f>
        <v>-</v>
      </c>
      <c r="D55" s="58">
        <f>Базовый!H47</f>
        <v>108.16666666666667</v>
      </c>
      <c r="E55" s="58">
        <f t="shared" si="1"/>
        <v>3.9615616481759277</v>
      </c>
      <c r="F55" s="224"/>
    </row>
    <row r="56" spans="1:6" s="43" customFormat="1" ht="12.75" customHeight="1" outlineLevel="3" x14ac:dyDescent="0.25">
      <c r="A56" s="66" t="s">
        <v>212</v>
      </c>
      <c r="B56" s="22">
        <f>'1.1.'!C60</f>
        <v>4.6289433742168644E-2</v>
      </c>
      <c r="C56" s="32" t="str">
        <f>Базовый!D48</f>
        <v>-</v>
      </c>
      <c r="D56" s="58">
        <f>Базовый!H48</f>
        <v>84.89</v>
      </c>
      <c r="E56" s="58">
        <f t="shared" si="1"/>
        <v>3.9295100303726964</v>
      </c>
      <c r="F56" s="224"/>
    </row>
    <row r="57" spans="1:6" s="43" customFormat="1" ht="12.75" customHeight="1" outlineLevel="3" x14ac:dyDescent="0.25">
      <c r="A57" s="66" t="s">
        <v>292</v>
      </c>
      <c r="B57" s="22">
        <f>'1.1.'!C61</f>
        <v>1.1124503187917259E-2</v>
      </c>
      <c r="C57" s="32" t="str">
        <f>Базовый!D49</f>
        <v>-</v>
      </c>
      <c r="D57" s="58">
        <f>Базовый!H49</f>
        <v>213.33333333333334</v>
      </c>
      <c r="E57" s="58">
        <f t="shared" si="1"/>
        <v>2.3732273467556819</v>
      </c>
      <c r="F57" s="224"/>
    </row>
    <row r="58" spans="1:6" s="43" customFormat="1" ht="12.75" customHeight="1" outlineLevel="3" x14ac:dyDescent="0.25">
      <c r="A58" s="66" t="s">
        <v>293</v>
      </c>
      <c r="B58" s="22">
        <f>'1.1.'!C62</f>
        <v>5.6538131112508321E-2</v>
      </c>
      <c r="C58" s="32" t="str">
        <f>Базовый!D50</f>
        <v>-</v>
      </c>
      <c r="D58" s="58">
        <f>Базовый!H50</f>
        <v>153.05333333333334</v>
      </c>
      <c r="E58" s="58">
        <f t="shared" si="1"/>
        <v>8.6533494272064413</v>
      </c>
      <c r="F58" s="224"/>
    </row>
    <row r="59" spans="1:6" s="43" customFormat="1" ht="25.5" customHeight="1" outlineLevel="3" x14ac:dyDescent="0.25">
      <c r="A59" s="66" t="s">
        <v>213</v>
      </c>
      <c r="B59" s="22">
        <f>'1.1.'!C63</f>
        <v>5.5069608226469141E-3</v>
      </c>
      <c r="C59" s="32" t="str">
        <f>Базовый!D51</f>
        <v>-</v>
      </c>
      <c r="D59" s="58">
        <f>Базовый!H51</f>
        <v>319.16499999999996</v>
      </c>
      <c r="E59" s="58">
        <f t="shared" si="1"/>
        <v>1.7576291509601021</v>
      </c>
      <c r="F59" s="224"/>
    </row>
    <row r="60" spans="1:6" s="43" customFormat="1" ht="12.75" customHeight="1" outlineLevel="3" x14ac:dyDescent="0.25">
      <c r="A60" s="66" t="s">
        <v>214</v>
      </c>
      <c r="B60" s="22">
        <f>'1.1.'!C64</f>
        <v>3.3395625872276472E-2</v>
      </c>
      <c r="C60" s="32" t="str">
        <f>Базовый!D52</f>
        <v>-</v>
      </c>
      <c r="D60" s="58">
        <f>Базовый!H52</f>
        <v>130</v>
      </c>
      <c r="E60" s="58">
        <f t="shared" si="1"/>
        <v>4.3414313633959409</v>
      </c>
      <c r="F60" s="224"/>
    </row>
    <row r="61" spans="1:6" s="43" customFormat="1" ht="12.75" customHeight="1" outlineLevel="3" x14ac:dyDescent="0.25">
      <c r="A61" s="66" t="s">
        <v>215</v>
      </c>
      <c r="B61" s="22">
        <f>'1.1.'!C65</f>
        <v>0.53079140459247365</v>
      </c>
      <c r="C61" s="32" t="str">
        <f>Базовый!D53</f>
        <v>-</v>
      </c>
      <c r="D61" s="58">
        <f>Базовый!H53</f>
        <v>60.333333333333336</v>
      </c>
      <c r="E61" s="58">
        <f t="shared" si="1"/>
        <v>32.024414743745915</v>
      </c>
      <c r="F61" s="224"/>
    </row>
    <row r="62" spans="1:6" s="43" customFormat="1" ht="12.75" customHeight="1" outlineLevel="3" x14ac:dyDescent="0.25">
      <c r="A62" s="66" t="s">
        <v>216</v>
      </c>
      <c r="B62" s="22">
        <f>'1.1.'!C66</f>
        <v>9.9523388361088816E-2</v>
      </c>
      <c r="C62" s="32" t="str">
        <f>Базовый!D54</f>
        <v>-</v>
      </c>
      <c r="D62" s="58">
        <f>Базовый!H54</f>
        <v>14.6</v>
      </c>
      <c r="E62" s="58">
        <f t="shared" si="1"/>
        <v>1.4530414700718968</v>
      </c>
      <c r="F62" s="224"/>
    </row>
    <row r="63" spans="1:6" s="43" customFormat="1" ht="12.75" customHeight="1" outlineLevel="3" x14ac:dyDescent="0.25">
      <c r="A63" s="66" t="s">
        <v>217</v>
      </c>
      <c r="B63" s="22">
        <f>'1.1.'!C67</f>
        <v>0.22691332546328247</v>
      </c>
      <c r="C63" s="32" t="str">
        <f>Базовый!D55</f>
        <v>-</v>
      </c>
      <c r="D63" s="58">
        <f>Базовый!H55</f>
        <v>238.66666666666666</v>
      </c>
      <c r="E63" s="58">
        <f t="shared" si="1"/>
        <v>54.156647010570083</v>
      </c>
      <c r="F63" s="224"/>
    </row>
    <row r="64" spans="1:6" s="43" customFormat="1" ht="12.75" customHeight="1" outlineLevel="3" x14ac:dyDescent="0.25">
      <c r="A64" s="66" t="s">
        <v>218</v>
      </c>
      <c r="B64" s="22">
        <f>'1.1.'!C68</f>
        <v>7.9618710688871049E-3</v>
      </c>
      <c r="C64" s="32" t="str">
        <f>Базовый!D56</f>
        <v>-</v>
      </c>
      <c r="D64" s="58">
        <f>Базовый!H56</f>
        <v>860.33333333333337</v>
      </c>
      <c r="E64" s="58">
        <f t="shared" si="1"/>
        <v>6.8498630762658728</v>
      </c>
      <c r="F64" s="224"/>
    </row>
    <row r="65" spans="1:6" s="43" customFormat="1" ht="12.75" customHeight="1" outlineLevel="3" x14ac:dyDescent="0.25">
      <c r="A65" s="66" t="s">
        <v>219</v>
      </c>
      <c r="B65" s="22">
        <f>'1.1.'!C69</f>
        <v>6.1925663869121933E-3</v>
      </c>
      <c r="C65" s="32" t="str">
        <f>Базовый!D57</f>
        <v>-</v>
      </c>
      <c r="D65" s="58">
        <f>Базовый!H57</f>
        <v>1476.3333333333333</v>
      </c>
      <c r="E65" s="58">
        <f t="shared" si="1"/>
        <v>9.1422921758780351</v>
      </c>
      <c r="F65" s="224"/>
    </row>
    <row r="66" spans="1:6" s="43" customFormat="1" ht="12.75" customHeight="1" outlineLevel="3" x14ac:dyDescent="0.25">
      <c r="A66" s="66" t="s">
        <v>220</v>
      </c>
      <c r="B66" s="22">
        <f>'1.1.'!C70</f>
        <v>2.2116308524686404E-3</v>
      </c>
      <c r="C66" s="32" t="str">
        <f>Базовый!D58</f>
        <v>-</v>
      </c>
      <c r="D66" s="58">
        <f>Базовый!H58</f>
        <v>637.33333333333337</v>
      </c>
      <c r="E66" s="58">
        <f t="shared" si="1"/>
        <v>1.4095460633066803</v>
      </c>
      <c r="F66" s="224"/>
    </row>
    <row r="67" spans="1:6" s="43" customFormat="1" ht="12.75" customHeight="1" outlineLevel="3" x14ac:dyDescent="0.25">
      <c r="A67" s="66" t="s">
        <v>221</v>
      </c>
      <c r="B67" s="22">
        <f>'1.1.'!C71</f>
        <v>0.39809355344435526</v>
      </c>
      <c r="C67" s="32" t="str">
        <f>Базовый!D59</f>
        <v>-</v>
      </c>
      <c r="D67" s="58">
        <f>Базовый!H59</f>
        <v>98.333333333333329</v>
      </c>
      <c r="E67" s="58">
        <f t="shared" si="1"/>
        <v>39.14586608869493</v>
      </c>
      <c r="F67" s="224"/>
    </row>
    <row r="68" spans="1:6" s="43" customFormat="1" ht="12.75" customHeight="1" outlineLevel="3" x14ac:dyDescent="0.25">
      <c r="A68" s="66" t="s">
        <v>222</v>
      </c>
      <c r="B68" s="22">
        <f>'1.1.'!C72</f>
        <v>0.39809355344435526</v>
      </c>
      <c r="C68" s="32" t="str">
        <f>Базовый!D60</f>
        <v>-</v>
      </c>
      <c r="D68" s="58">
        <f>Базовый!H60</f>
        <v>140</v>
      </c>
      <c r="E68" s="58">
        <f t="shared" si="1"/>
        <v>55.733097482209736</v>
      </c>
      <c r="F68" s="224"/>
    </row>
    <row r="69" spans="1:6" s="43" customFormat="1" ht="12.75" customHeight="1" outlineLevel="3" x14ac:dyDescent="0.25">
      <c r="A69" s="66" t="s">
        <v>288</v>
      </c>
      <c r="B69" s="22">
        <f>'1.1.'!C73</f>
        <v>7.9618710688871049E-3</v>
      </c>
      <c r="C69" s="32" t="str">
        <f>Базовый!D61</f>
        <v>-</v>
      </c>
      <c r="D69" s="58">
        <f>Базовый!H61</f>
        <v>954.44333333333327</v>
      </c>
      <c r="E69" s="58">
        <f t="shared" si="1"/>
        <v>7.5991547625588378</v>
      </c>
      <c r="F69" s="224"/>
    </row>
    <row r="70" spans="1:6" s="43" customFormat="1" ht="12.75" customHeight="1" outlineLevel="3" x14ac:dyDescent="0.25">
      <c r="A70" s="66" t="s">
        <v>289</v>
      </c>
      <c r="B70" s="22">
        <f>'1.1.'!C74</f>
        <v>7.9618710688871049E-3</v>
      </c>
      <c r="C70" s="32" t="str">
        <f>Базовый!D62</f>
        <v>-</v>
      </c>
      <c r="D70" s="58">
        <f>Базовый!H62</f>
        <v>941.11</v>
      </c>
      <c r="E70" s="58">
        <f t="shared" si="1"/>
        <v>7.4929964816403434</v>
      </c>
      <c r="F70" s="224"/>
    </row>
    <row r="71" spans="1:6" s="43" customFormat="1" ht="12.75" customHeight="1" outlineLevel="3" x14ac:dyDescent="0.25">
      <c r="A71" s="66" t="s">
        <v>223</v>
      </c>
      <c r="B71" s="22">
        <f>'1.1.'!C75</f>
        <v>0.15942961209882162</v>
      </c>
      <c r="C71" s="32" t="str">
        <f>Базовый!D63</f>
        <v>-</v>
      </c>
      <c r="D71" s="58">
        <f>Базовый!H63</f>
        <v>423.33333333333331</v>
      </c>
      <c r="E71" s="58">
        <f t="shared" si="1"/>
        <v>67.491869121834483</v>
      </c>
      <c r="F71" s="224"/>
    </row>
    <row r="72" spans="1:6" s="43" customFormat="1" ht="12.75" customHeight="1" outlineLevel="3" x14ac:dyDescent="0.25">
      <c r="A72" s="66" t="s">
        <v>291</v>
      </c>
      <c r="B72" s="22">
        <f>'1.1.'!C76</f>
        <v>2.52125917181425E-2</v>
      </c>
      <c r="C72" s="32" t="str">
        <f>Базовый!D64</f>
        <v>-</v>
      </c>
      <c r="D72" s="58">
        <f>Базовый!H64</f>
        <v>173.45666666666668</v>
      </c>
      <c r="E72" s="58">
        <f t="shared" si="1"/>
        <v>4.3732921174566046</v>
      </c>
      <c r="F72" s="224"/>
    </row>
    <row r="73" spans="1:6" s="43" customFormat="1" ht="12.75" customHeight="1" outlineLevel="3" x14ac:dyDescent="0.25">
      <c r="A73" s="66" t="s">
        <v>290</v>
      </c>
      <c r="B73" s="22">
        <f>'1.1.'!C77</f>
        <v>0.11396644364313527</v>
      </c>
      <c r="C73" s="32" t="str">
        <f>Базовый!D65</f>
        <v>-</v>
      </c>
      <c r="D73" s="58">
        <f>Базовый!H65</f>
        <v>101.66666666666667</v>
      </c>
      <c r="E73" s="58">
        <f t="shared" si="1"/>
        <v>11.586588437052086</v>
      </c>
      <c r="F73" s="224"/>
    </row>
    <row r="74" spans="1:6" s="43" customFormat="1" ht="12.75" customHeight="1" outlineLevel="3" x14ac:dyDescent="0.25">
      <c r="A74" s="66" t="s">
        <v>257</v>
      </c>
      <c r="B74" s="22">
        <f>'1.1.'!C78</f>
        <v>0.53079140459247365</v>
      </c>
      <c r="C74" s="32" t="str">
        <f>Базовый!D66</f>
        <v>-</v>
      </c>
      <c r="D74" s="58">
        <f>Базовый!H66</f>
        <v>71.666666666666671</v>
      </c>
      <c r="E74" s="58">
        <f t="shared" si="1"/>
        <v>38.040050662460615</v>
      </c>
      <c r="F74" s="224"/>
    </row>
    <row r="75" spans="1:6" s="43" customFormat="1" ht="12.75" customHeight="1" outlineLevel="3" x14ac:dyDescent="0.25">
      <c r="A75" s="66" t="s">
        <v>258</v>
      </c>
      <c r="B75" s="22">
        <f>'1.1.'!C79</f>
        <v>0.53079140459247365</v>
      </c>
      <c r="C75" s="32" t="str">
        <f>Базовый!D67</f>
        <v>-</v>
      </c>
      <c r="D75" s="58">
        <f>Базовый!H67</f>
        <v>150</v>
      </c>
      <c r="E75" s="58">
        <f t="shared" si="1"/>
        <v>79.618710688871047</v>
      </c>
      <c r="F75" s="224"/>
    </row>
    <row r="76" spans="1:6" ht="30" customHeight="1" outlineLevel="1" x14ac:dyDescent="0.25">
      <c r="A76" s="220" t="s">
        <v>5</v>
      </c>
      <c r="B76" s="221"/>
      <c r="C76" s="221"/>
      <c r="D76" s="222"/>
      <c r="E76" s="41">
        <f>E77+E84+E97+E126</f>
        <v>426.37697387875789</v>
      </c>
      <c r="F76" s="224"/>
    </row>
    <row r="77" spans="1:6" s="30" customFormat="1" ht="25.5" customHeight="1" outlineLevel="2" x14ac:dyDescent="0.25">
      <c r="A77" s="17" t="s">
        <v>247</v>
      </c>
      <c r="B77" s="21" t="s">
        <v>1</v>
      </c>
      <c r="C77" s="21" t="s">
        <v>1</v>
      </c>
      <c r="D77" s="41" t="s">
        <v>1</v>
      </c>
      <c r="E77" s="59">
        <f>SUM(E78:E83)</f>
        <v>0</v>
      </c>
      <c r="F77" s="224"/>
    </row>
    <row r="78" spans="1:6" s="30" customFormat="1" ht="12.75" customHeight="1" outlineLevel="3" collapsed="1" x14ac:dyDescent="0.25">
      <c r="A78" s="66" t="s">
        <v>313</v>
      </c>
      <c r="B78" s="22">
        <f>'1.1.'!C82</f>
        <v>0</v>
      </c>
      <c r="C78" s="32">
        <f>Базовый!D70</f>
        <v>0</v>
      </c>
      <c r="D78" s="39">
        <f>Базовый!H70</f>
        <v>0</v>
      </c>
      <c r="E78" s="58">
        <f>B78*D78</f>
        <v>0</v>
      </c>
      <c r="F78" s="224"/>
    </row>
    <row r="79" spans="1:6" s="30" customFormat="1" ht="12.75" customHeight="1" outlineLevel="3" x14ac:dyDescent="0.25">
      <c r="A79" s="66" t="s">
        <v>314</v>
      </c>
      <c r="B79" s="22">
        <f>'1.1.'!C83</f>
        <v>0</v>
      </c>
      <c r="C79" s="32">
        <f>Базовый!D71</f>
        <v>0</v>
      </c>
      <c r="D79" s="39">
        <f>Базовый!H71</f>
        <v>0</v>
      </c>
      <c r="E79" s="58">
        <f t="shared" ref="E79:E83" si="2">B79*D79</f>
        <v>0</v>
      </c>
      <c r="F79" s="224"/>
    </row>
    <row r="80" spans="1:6" s="30" customFormat="1" ht="12.75" customHeight="1" outlineLevel="3" x14ac:dyDescent="0.25">
      <c r="A80" s="66" t="s">
        <v>315</v>
      </c>
      <c r="B80" s="22">
        <f>'1.1.'!C84</f>
        <v>0</v>
      </c>
      <c r="C80" s="32">
        <f>Базовый!D72</f>
        <v>0</v>
      </c>
      <c r="D80" s="39">
        <f>Базовый!H72</f>
        <v>0</v>
      </c>
      <c r="E80" s="58">
        <f t="shared" si="2"/>
        <v>0</v>
      </c>
      <c r="F80" s="224"/>
    </row>
    <row r="81" spans="1:6" s="30" customFormat="1" ht="25.5" customHeight="1" outlineLevel="3" x14ac:dyDescent="0.25">
      <c r="A81" s="66" t="s">
        <v>249</v>
      </c>
      <c r="B81" s="22">
        <f>'1.1.'!C85</f>
        <v>0</v>
      </c>
      <c r="C81" s="32">
        <f>Базовый!D73</f>
        <v>0</v>
      </c>
      <c r="D81" s="39">
        <f>Базовый!H73</f>
        <v>0</v>
      </c>
      <c r="E81" s="58">
        <f t="shared" si="2"/>
        <v>0</v>
      </c>
      <c r="F81" s="224"/>
    </row>
    <row r="82" spans="1:6" s="30" customFormat="1" ht="25.5" customHeight="1" outlineLevel="3" x14ac:dyDescent="0.25">
      <c r="A82" s="66" t="s">
        <v>307</v>
      </c>
      <c r="B82" s="22">
        <f>'1.1.'!C86</f>
        <v>0</v>
      </c>
      <c r="C82" s="32">
        <f>Базовый!D74</f>
        <v>0</v>
      </c>
      <c r="D82" s="39">
        <f>Базовый!H74</f>
        <v>0</v>
      </c>
      <c r="E82" s="58">
        <f t="shared" si="2"/>
        <v>0</v>
      </c>
      <c r="F82" s="224"/>
    </row>
    <row r="83" spans="1:6" s="30" customFormat="1" ht="12.75" customHeight="1" outlineLevel="3" x14ac:dyDescent="0.25">
      <c r="A83" s="66" t="s">
        <v>251</v>
      </c>
      <c r="B83" s="22">
        <f>'1.1.'!C87</f>
        <v>0</v>
      </c>
      <c r="C83" s="32">
        <f>Базовый!D75</f>
        <v>0</v>
      </c>
      <c r="D83" s="39">
        <f>Базовый!H75</f>
        <v>0</v>
      </c>
      <c r="E83" s="58">
        <f t="shared" si="2"/>
        <v>0</v>
      </c>
      <c r="F83" s="224"/>
    </row>
    <row r="84" spans="1:6" s="30" customFormat="1" ht="25.5" customHeight="1" outlineLevel="2" x14ac:dyDescent="0.25">
      <c r="A84" s="17" t="s">
        <v>25</v>
      </c>
      <c r="B84" s="21" t="s">
        <v>1</v>
      </c>
      <c r="C84" s="18" t="s">
        <v>1</v>
      </c>
      <c r="D84" s="41" t="s">
        <v>1</v>
      </c>
      <c r="E84" s="59">
        <f>SUM(E85:E96)</f>
        <v>426.37697387875789</v>
      </c>
      <c r="F84" s="224"/>
    </row>
    <row r="85" spans="1:6" s="30" customFormat="1" ht="12.75" customHeight="1" outlineLevel="3" x14ac:dyDescent="0.25">
      <c r="A85" s="66" t="s">
        <v>113</v>
      </c>
      <c r="B85" s="22">
        <f>'1.1.'!C89</f>
        <v>3.7237829253600571E-2</v>
      </c>
      <c r="C85" s="32" t="str">
        <f>Базовый!D77</f>
        <v>-</v>
      </c>
      <c r="D85" s="39">
        <f>Базовый!H77</f>
        <v>4174.3133333333326</v>
      </c>
      <c r="E85" s="58">
        <f>B85*D85</f>
        <v>155.44236715769489</v>
      </c>
      <c r="F85" s="224"/>
    </row>
    <row r="86" spans="1:6" s="30" customFormat="1" ht="12.75" customHeight="1" outlineLevel="3" x14ac:dyDescent="0.25">
      <c r="A86" s="87" t="s">
        <v>261</v>
      </c>
      <c r="B86" s="22">
        <f>'1.1.'!C90</f>
        <v>2.4095065987623898E-2</v>
      </c>
      <c r="C86" s="32" t="str">
        <f>Базовый!D78</f>
        <v>-</v>
      </c>
      <c r="D86" s="39">
        <f>Базовый!H78</f>
        <v>2172.73</v>
      </c>
      <c r="E86" s="58">
        <f t="shared" ref="E86:E96" si="3">B86*D86</f>
        <v>52.352072723290071</v>
      </c>
      <c r="F86" s="224"/>
    </row>
    <row r="87" spans="1:6" s="30" customFormat="1" ht="12.75" customHeight="1" outlineLevel="3" x14ac:dyDescent="0.25">
      <c r="A87" s="87" t="s">
        <v>114</v>
      </c>
      <c r="B87" s="22">
        <f>'1.1.'!C91</f>
        <v>3.7237829253600571E-2</v>
      </c>
      <c r="C87" s="32" t="str">
        <f>Базовый!D79</f>
        <v>-</v>
      </c>
      <c r="D87" s="39">
        <f>Базовый!H79</f>
        <v>1892.0156666666669</v>
      </c>
      <c r="E87" s="58">
        <f t="shared" si="3"/>
        <v>70.454556340470589</v>
      </c>
      <c r="F87" s="224"/>
    </row>
    <row r="88" spans="1:6" s="30" customFormat="1" ht="12.75" customHeight="1" outlineLevel="3" x14ac:dyDescent="0.25">
      <c r="A88" s="66" t="s">
        <v>262</v>
      </c>
      <c r="B88" s="22">
        <f>'1.1.'!C92</f>
        <v>4.6547286567000717E-2</v>
      </c>
      <c r="C88" s="32" t="str">
        <f>Базовый!D80</f>
        <v>-</v>
      </c>
      <c r="D88" s="39">
        <f>Базовый!H80</f>
        <v>499.31</v>
      </c>
      <c r="E88" s="58">
        <f t="shared" si="3"/>
        <v>23.241525655769127</v>
      </c>
      <c r="F88" s="224"/>
    </row>
    <row r="89" spans="1:6" s="30" customFormat="1" ht="12.75" customHeight="1" outlineLevel="3" x14ac:dyDescent="0.25">
      <c r="A89" s="66" t="s">
        <v>263</v>
      </c>
      <c r="B89" s="22">
        <f>'1.1.'!C93</f>
        <v>1.4785608674223757E-2</v>
      </c>
      <c r="C89" s="32" t="str">
        <f>Базовый!D81</f>
        <v>-</v>
      </c>
      <c r="D89" s="39">
        <f>Базовый!H81</f>
        <v>209.69</v>
      </c>
      <c r="E89" s="58">
        <f t="shared" si="3"/>
        <v>3.1003942828979798</v>
      </c>
      <c r="F89" s="224"/>
    </row>
    <row r="90" spans="1:6" s="30" customFormat="1" ht="12.75" customHeight="1" outlineLevel="3" x14ac:dyDescent="0.25">
      <c r="A90" s="66" t="s">
        <v>264</v>
      </c>
      <c r="B90" s="22">
        <f>'1.1.'!C94</f>
        <v>4.3809210886588904E-3</v>
      </c>
      <c r="C90" s="32" t="str">
        <f>Базовый!D82</f>
        <v>-</v>
      </c>
      <c r="D90" s="39">
        <f>Базовый!H82</f>
        <v>695.7</v>
      </c>
      <c r="E90" s="58">
        <f t="shared" si="3"/>
        <v>3.0478068013799904</v>
      </c>
      <c r="F90" s="224"/>
    </row>
    <row r="91" spans="1:6" s="30" customFormat="1" ht="12.75" customHeight="1" outlineLevel="3" x14ac:dyDescent="0.25">
      <c r="A91" s="66" t="s">
        <v>265</v>
      </c>
      <c r="B91" s="22">
        <f>'1.1.'!C95</f>
        <v>3.2856908164941682E-2</v>
      </c>
      <c r="C91" s="32" t="str">
        <f>Базовый!D83</f>
        <v>-</v>
      </c>
      <c r="D91" s="39">
        <f>Базовый!H83</f>
        <v>570</v>
      </c>
      <c r="E91" s="58">
        <f t="shared" si="3"/>
        <v>18.728437654016759</v>
      </c>
      <c r="F91" s="224"/>
    </row>
    <row r="92" spans="1:6" s="30" customFormat="1" ht="25.5" customHeight="1" outlineLevel="3" x14ac:dyDescent="0.25">
      <c r="A92" s="66" t="s">
        <v>266</v>
      </c>
      <c r="B92" s="22">
        <f>'1.1.'!C96</f>
        <v>4.3809210886588904E-3</v>
      </c>
      <c r="C92" s="32" t="str">
        <f>Базовый!D84</f>
        <v>-</v>
      </c>
      <c r="D92" s="39">
        <f>Базовый!H84</f>
        <v>910.13</v>
      </c>
      <c r="E92" s="58">
        <f t="shared" si="3"/>
        <v>3.9872077104211159</v>
      </c>
      <c r="F92" s="224"/>
    </row>
    <row r="93" spans="1:6" s="30" customFormat="1" ht="12.75" customHeight="1" outlineLevel="3" x14ac:dyDescent="0.25">
      <c r="A93" s="66" t="s">
        <v>267</v>
      </c>
      <c r="B93" s="22">
        <f>'1.1.'!C97</f>
        <v>8.7618421773177808E-3</v>
      </c>
      <c r="C93" s="32" t="str">
        <f>Базовый!D85</f>
        <v>-</v>
      </c>
      <c r="D93" s="39">
        <f>Базовый!H85</f>
        <v>363.57</v>
      </c>
      <c r="E93" s="58">
        <f t="shared" si="3"/>
        <v>3.1855429604074255</v>
      </c>
      <c r="F93" s="224"/>
    </row>
    <row r="94" spans="1:6" s="30" customFormat="1" ht="12.75" customHeight="1" outlineLevel="3" x14ac:dyDescent="0.25">
      <c r="A94" s="87" t="s">
        <v>268</v>
      </c>
      <c r="B94" s="22">
        <f>'1.1.'!C98</f>
        <v>4.3809210886588904E-3</v>
      </c>
      <c r="C94" s="32" t="str">
        <f>Базовый!D86</f>
        <v>-</v>
      </c>
      <c r="D94" s="39">
        <f>Базовый!H86</f>
        <v>1195.56</v>
      </c>
      <c r="E94" s="58">
        <f t="shared" si="3"/>
        <v>5.2376540167570225</v>
      </c>
      <c r="F94" s="224"/>
    </row>
    <row r="95" spans="1:6" s="30" customFormat="1" ht="25.5" customHeight="1" outlineLevel="3" x14ac:dyDescent="0.25">
      <c r="A95" s="66" t="s">
        <v>252</v>
      </c>
      <c r="B95" s="22">
        <f>'1.1.'!C99</f>
        <v>0.17085592245769674</v>
      </c>
      <c r="C95" s="32" t="str">
        <f>Базовый!D87</f>
        <v>-</v>
      </c>
      <c r="D95" s="39">
        <f>Базовый!H87</f>
        <v>481</v>
      </c>
      <c r="E95" s="58">
        <f t="shared" si="3"/>
        <v>82.181698702152133</v>
      </c>
      <c r="F95" s="224"/>
    </row>
    <row r="96" spans="1:6" s="30" customFormat="1" ht="12.75" customHeight="1" outlineLevel="3" x14ac:dyDescent="0.25">
      <c r="A96" s="66" t="s">
        <v>269</v>
      </c>
      <c r="B96" s="22">
        <f>'1.1.'!C100</f>
        <v>8.7618421773177808E-3</v>
      </c>
      <c r="C96" s="32" t="str">
        <f>Базовый!D88</f>
        <v>-</v>
      </c>
      <c r="D96" s="39">
        <f>Базовый!H88</f>
        <v>618.33000000000004</v>
      </c>
      <c r="E96" s="58">
        <f t="shared" si="3"/>
        <v>5.4177098735009039</v>
      </c>
      <c r="F96" s="224"/>
    </row>
    <row r="97" spans="1:6" s="30" customFormat="1" ht="12.75" customHeight="1" outlineLevel="2" x14ac:dyDescent="0.25">
      <c r="A97" s="17" t="s">
        <v>18</v>
      </c>
      <c r="B97" s="21" t="s">
        <v>1</v>
      </c>
      <c r="C97" s="18" t="s">
        <v>1</v>
      </c>
      <c r="D97" s="41" t="s">
        <v>1</v>
      </c>
      <c r="E97" s="59">
        <f>SUM(E98:E125)</f>
        <v>0</v>
      </c>
      <c r="F97" s="224"/>
    </row>
    <row r="98" spans="1:6" s="30" customFormat="1" ht="12.75" customHeight="1" outlineLevel="3" x14ac:dyDescent="0.25">
      <c r="A98" s="66" t="s">
        <v>138</v>
      </c>
      <c r="B98" s="22">
        <f>'1.1.'!C102</f>
        <v>0</v>
      </c>
      <c r="C98" s="32">
        <f>Базовый!D90</f>
        <v>0</v>
      </c>
      <c r="D98" s="39">
        <f>Базовый!H90</f>
        <v>0</v>
      </c>
      <c r="E98" s="58">
        <f>B98*D98</f>
        <v>0</v>
      </c>
      <c r="F98" s="224"/>
    </row>
    <row r="99" spans="1:6" s="30" customFormat="1" ht="12.75" customHeight="1" outlineLevel="3" x14ac:dyDescent="0.25">
      <c r="A99" s="66" t="s">
        <v>137</v>
      </c>
      <c r="B99" s="22">
        <f>'1.1.'!C103</f>
        <v>0</v>
      </c>
      <c r="C99" s="32">
        <f>Базовый!D91</f>
        <v>0</v>
      </c>
      <c r="D99" s="39">
        <f>Базовый!H91</f>
        <v>0</v>
      </c>
      <c r="E99" s="58">
        <f t="shared" ref="E99:E125" si="4">B99*D99</f>
        <v>0</v>
      </c>
      <c r="F99" s="224"/>
    </row>
    <row r="100" spans="1:6" s="30" customFormat="1" ht="12.75" customHeight="1" outlineLevel="3" x14ac:dyDescent="0.25">
      <c r="A100" s="66" t="s">
        <v>139</v>
      </c>
      <c r="B100" s="22">
        <f>'1.1.'!C104</f>
        <v>0</v>
      </c>
      <c r="C100" s="32">
        <f>Базовый!D92</f>
        <v>0</v>
      </c>
      <c r="D100" s="39">
        <f>Базовый!H92</f>
        <v>0</v>
      </c>
      <c r="E100" s="58">
        <f t="shared" si="4"/>
        <v>0</v>
      </c>
      <c r="F100" s="224"/>
    </row>
    <row r="101" spans="1:6" s="30" customFormat="1" ht="12.75" customHeight="1" outlineLevel="3" x14ac:dyDescent="0.25">
      <c r="A101" s="66" t="s">
        <v>140</v>
      </c>
      <c r="B101" s="22">
        <f>'1.1.'!C105</f>
        <v>0</v>
      </c>
      <c r="C101" s="32">
        <f>Базовый!D93</f>
        <v>0</v>
      </c>
      <c r="D101" s="39">
        <f>Базовый!H93</f>
        <v>0</v>
      </c>
      <c r="E101" s="58">
        <f t="shared" si="4"/>
        <v>0</v>
      </c>
      <c r="F101" s="224"/>
    </row>
    <row r="102" spans="1:6" s="30" customFormat="1" ht="12.75" customHeight="1" outlineLevel="3" x14ac:dyDescent="0.25">
      <c r="A102" s="66" t="s">
        <v>141</v>
      </c>
      <c r="B102" s="22">
        <f>'1.1.'!C106</f>
        <v>0</v>
      </c>
      <c r="C102" s="32">
        <f>Базовый!D94</f>
        <v>0</v>
      </c>
      <c r="D102" s="39">
        <f>Базовый!H94</f>
        <v>0</v>
      </c>
      <c r="E102" s="58">
        <f t="shared" si="4"/>
        <v>0</v>
      </c>
      <c r="F102" s="224"/>
    </row>
    <row r="103" spans="1:6" s="30" customFormat="1" ht="12.75" customHeight="1" outlineLevel="3" x14ac:dyDescent="0.25">
      <c r="A103" s="66" t="s">
        <v>142</v>
      </c>
      <c r="B103" s="22">
        <f>'1.1.'!C107</f>
        <v>0</v>
      </c>
      <c r="C103" s="32">
        <f>Базовый!D95</f>
        <v>0</v>
      </c>
      <c r="D103" s="39">
        <f>Базовый!H95</f>
        <v>0</v>
      </c>
      <c r="E103" s="58">
        <f t="shared" si="4"/>
        <v>0</v>
      </c>
      <c r="F103" s="224"/>
    </row>
    <row r="104" spans="1:6" s="30" customFormat="1" ht="12.75" customHeight="1" outlineLevel="3" x14ac:dyDescent="0.25">
      <c r="A104" s="66" t="s">
        <v>143</v>
      </c>
      <c r="B104" s="22">
        <f>'1.1.'!C108</f>
        <v>0</v>
      </c>
      <c r="C104" s="32">
        <f>Базовый!D96</f>
        <v>0</v>
      </c>
      <c r="D104" s="39">
        <f>Базовый!H96</f>
        <v>0</v>
      </c>
      <c r="E104" s="58">
        <f t="shared" si="4"/>
        <v>0</v>
      </c>
      <c r="F104" s="224"/>
    </row>
    <row r="105" spans="1:6" s="30" customFormat="1" ht="12.75" customHeight="1" outlineLevel="3" x14ac:dyDescent="0.25">
      <c r="A105" s="66" t="s">
        <v>144</v>
      </c>
      <c r="B105" s="22">
        <f>'1.1.'!C109</f>
        <v>0</v>
      </c>
      <c r="C105" s="32">
        <f>Базовый!D97</f>
        <v>0</v>
      </c>
      <c r="D105" s="39">
        <f>Базовый!H97</f>
        <v>0</v>
      </c>
      <c r="E105" s="58">
        <f t="shared" si="4"/>
        <v>0</v>
      </c>
      <c r="F105" s="224"/>
    </row>
    <row r="106" spans="1:6" s="30" customFormat="1" ht="12.75" customHeight="1" outlineLevel="3" x14ac:dyDescent="0.25">
      <c r="A106" s="66" t="s">
        <v>145</v>
      </c>
      <c r="B106" s="22">
        <f>'1.1.'!C110</f>
        <v>0</v>
      </c>
      <c r="C106" s="32">
        <f>Базовый!D98</f>
        <v>0</v>
      </c>
      <c r="D106" s="39">
        <f>Базовый!H98</f>
        <v>0</v>
      </c>
      <c r="E106" s="58">
        <f t="shared" si="4"/>
        <v>0</v>
      </c>
      <c r="F106" s="224"/>
    </row>
    <row r="107" spans="1:6" s="30" customFormat="1" ht="12.75" customHeight="1" outlineLevel="3" x14ac:dyDescent="0.25">
      <c r="A107" s="66" t="s">
        <v>146</v>
      </c>
      <c r="B107" s="22">
        <f>'1.1.'!C111</f>
        <v>0</v>
      </c>
      <c r="C107" s="32">
        <f>Базовый!D99</f>
        <v>0</v>
      </c>
      <c r="D107" s="39">
        <f>Базовый!H99</f>
        <v>0</v>
      </c>
      <c r="E107" s="58">
        <f t="shared" si="4"/>
        <v>0</v>
      </c>
      <c r="F107" s="224"/>
    </row>
    <row r="108" spans="1:6" s="30" customFormat="1" ht="12.75" customHeight="1" outlineLevel="3" x14ac:dyDescent="0.25">
      <c r="A108" s="66" t="s">
        <v>147</v>
      </c>
      <c r="B108" s="22">
        <f>'1.1.'!C112</f>
        <v>0</v>
      </c>
      <c r="C108" s="32">
        <f>Базовый!D100</f>
        <v>0</v>
      </c>
      <c r="D108" s="39">
        <f>Базовый!H100</f>
        <v>0</v>
      </c>
      <c r="E108" s="58">
        <f t="shared" si="4"/>
        <v>0</v>
      </c>
      <c r="F108" s="224"/>
    </row>
    <row r="109" spans="1:6" s="30" customFormat="1" ht="12.75" customHeight="1" outlineLevel="3" x14ac:dyDescent="0.25">
      <c r="A109" s="66" t="s">
        <v>148</v>
      </c>
      <c r="B109" s="22">
        <f>'1.1.'!C113</f>
        <v>0</v>
      </c>
      <c r="C109" s="32">
        <f>Базовый!D101</f>
        <v>0</v>
      </c>
      <c r="D109" s="39">
        <f>Базовый!H101</f>
        <v>0</v>
      </c>
      <c r="E109" s="58">
        <f t="shared" si="4"/>
        <v>0</v>
      </c>
      <c r="F109" s="224"/>
    </row>
    <row r="110" spans="1:6" s="30" customFormat="1" ht="12.75" customHeight="1" outlineLevel="3" x14ac:dyDescent="0.25">
      <c r="A110" s="66" t="s">
        <v>149</v>
      </c>
      <c r="B110" s="22">
        <f>'1.1.'!C114</f>
        <v>0</v>
      </c>
      <c r="C110" s="32">
        <f>Базовый!D102</f>
        <v>0</v>
      </c>
      <c r="D110" s="39">
        <f>Базовый!H102</f>
        <v>0</v>
      </c>
      <c r="E110" s="58">
        <f t="shared" si="4"/>
        <v>0</v>
      </c>
      <c r="F110" s="224"/>
    </row>
    <row r="111" spans="1:6" s="30" customFormat="1" ht="12.75" customHeight="1" outlineLevel="3" x14ac:dyDescent="0.25">
      <c r="A111" s="66" t="s">
        <v>150</v>
      </c>
      <c r="B111" s="22">
        <f>'1.1.'!C115</f>
        <v>0</v>
      </c>
      <c r="C111" s="32">
        <f>Базовый!D103</f>
        <v>0</v>
      </c>
      <c r="D111" s="39">
        <f>Базовый!H103</f>
        <v>0</v>
      </c>
      <c r="E111" s="58">
        <f t="shared" si="4"/>
        <v>0</v>
      </c>
      <c r="F111" s="224"/>
    </row>
    <row r="112" spans="1:6" s="30" customFormat="1" ht="12.75" customHeight="1" outlineLevel="3" x14ac:dyDescent="0.25">
      <c r="A112" s="66" t="s">
        <v>151</v>
      </c>
      <c r="B112" s="22">
        <f>'1.1.'!C116</f>
        <v>0</v>
      </c>
      <c r="C112" s="32">
        <f>Базовый!D104</f>
        <v>0</v>
      </c>
      <c r="D112" s="39">
        <f>Базовый!H104</f>
        <v>0</v>
      </c>
      <c r="E112" s="58">
        <f t="shared" si="4"/>
        <v>0</v>
      </c>
      <c r="F112" s="224"/>
    </row>
    <row r="113" spans="1:6" s="30" customFormat="1" ht="25.5" customHeight="1" outlineLevel="3" x14ac:dyDescent="0.25">
      <c r="A113" s="66" t="s">
        <v>152</v>
      </c>
      <c r="B113" s="22">
        <f>'1.1.'!C117</f>
        <v>0</v>
      </c>
      <c r="C113" s="32">
        <f>Базовый!D105</f>
        <v>0</v>
      </c>
      <c r="D113" s="39">
        <f>Базовый!H105</f>
        <v>0</v>
      </c>
      <c r="E113" s="58">
        <f t="shared" si="4"/>
        <v>0</v>
      </c>
      <c r="F113" s="224"/>
    </row>
    <row r="114" spans="1:6" s="30" customFormat="1" ht="25.5" customHeight="1" outlineLevel="3" x14ac:dyDescent="0.25">
      <c r="A114" s="66" t="s">
        <v>153</v>
      </c>
      <c r="B114" s="22">
        <f>'1.1.'!C118</f>
        <v>0</v>
      </c>
      <c r="C114" s="32">
        <f>Базовый!D106</f>
        <v>0</v>
      </c>
      <c r="D114" s="39">
        <f>Базовый!H106</f>
        <v>0</v>
      </c>
      <c r="E114" s="58">
        <f t="shared" si="4"/>
        <v>0</v>
      </c>
      <c r="F114" s="224"/>
    </row>
    <row r="115" spans="1:6" s="30" customFormat="1" ht="25.5" customHeight="1" outlineLevel="3" x14ac:dyDescent="0.25">
      <c r="A115" s="66" t="s">
        <v>154</v>
      </c>
      <c r="B115" s="22">
        <f>'1.1.'!C119</f>
        <v>0</v>
      </c>
      <c r="C115" s="32">
        <f>Базовый!D107</f>
        <v>0</v>
      </c>
      <c r="D115" s="39">
        <f>Базовый!H107</f>
        <v>0</v>
      </c>
      <c r="E115" s="58">
        <f t="shared" si="4"/>
        <v>0</v>
      </c>
      <c r="F115" s="224"/>
    </row>
    <row r="116" spans="1:6" s="30" customFormat="1" ht="12.75" customHeight="1" outlineLevel="3" x14ac:dyDescent="0.25">
      <c r="A116" s="66" t="s">
        <v>155</v>
      </c>
      <c r="B116" s="22">
        <f>'1.1.'!C120</f>
        <v>0</v>
      </c>
      <c r="C116" s="32">
        <f>Базовый!D108</f>
        <v>0</v>
      </c>
      <c r="D116" s="39">
        <f>Базовый!H108</f>
        <v>0</v>
      </c>
      <c r="E116" s="58">
        <f t="shared" si="4"/>
        <v>0</v>
      </c>
      <c r="F116" s="224"/>
    </row>
    <row r="117" spans="1:6" s="30" customFormat="1" ht="12.75" customHeight="1" outlineLevel="3" x14ac:dyDescent="0.25">
      <c r="A117" s="66" t="s">
        <v>119</v>
      </c>
      <c r="B117" s="22">
        <f>'1.1.'!C121</f>
        <v>0</v>
      </c>
      <c r="C117" s="32">
        <f>Базовый!D109</f>
        <v>0</v>
      </c>
      <c r="D117" s="39">
        <f>Базовый!H109</f>
        <v>0</v>
      </c>
      <c r="E117" s="58">
        <f t="shared" si="4"/>
        <v>0</v>
      </c>
      <c r="F117" s="224"/>
    </row>
    <row r="118" spans="1:6" s="30" customFormat="1" ht="12.75" customHeight="1" outlineLevel="3" x14ac:dyDescent="0.25">
      <c r="A118" s="66" t="s">
        <v>301</v>
      </c>
      <c r="B118" s="22">
        <f>'1.1.'!C122</f>
        <v>0</v>
      </c>
      <c r="C118" s="32">
        <f>Базовый!D110</f>
        <v>0</v>
      </c>
      <c r="D118" s="39">
        <f>Базовый!H110</f>
        <v>0</v>
      </c>
      <c r="E118" s="58">
        <f t="shared" si="4"/>
        <v>0</v>
      </c>
      <c r="F118" s="224"/>
    </row>
    <row r="119" spans="1:6" s="30" customFormat="1" ht="12.75" customHeight="1" outlineLevel="3" x14ac:dyDescent="0.25">
      <c r="A119" s="66" t="s">
        <v>302</v>
      </c>
      <c r="B119" s="22">
        <f>'1.1.'!C123</f>
        <v>0</v>
      </c>
      <c r="C119" s="32">
        <f>Базовый!D111</f>
        <v>0</v>
      </c>
      <c r="D119" s="39">
        <f>Базовый!H111</f>
        <v>0</v>
      </c>
      <c r="E119" s="58">
        <f t="shared" si="4"/>
        <v>0</v>
      </c>
      <c r="F119" s="224"/>
    </row>
    <row r="120" spans="1:6" s="30" customFormat="1" ht="12.75" customHeight="1" outlineLevel="3" x14ac:dyDescent="0.25">
      <c r="A120" s="66" t="s">
        <v>303</v>
      </c>
      <c r="B120" s="22">
        <f>'1.1.'!C124</f>
        <v>0</v>
      </c>
      <c r="C120" s="32">
        <f>Базовый!D112</f>
        <v>0</v>
      </c>
      <c r="D120" s="39">
        <f>Базовый!H112</f>
        <v>0</v>
      </c>
      <c r="E120" s="58">
        <f t="shared" si="4"/>
        <v>0</v>
      </c>
      <c r="F120" s="224"/>
    </row>
    <row r="121" spans="1:6" s="30" customFormat="1" ht="12.75" customHeight="1" outlineLevel="3" x14ac:dyDescent="0.25">
      <c r="A121" s="66" t="s">
        <v>304</v>
      </c>
      <c r="B121" s="22">
        <f>'1.1.'!C125</f>
        <v>0</v>
      </c>
      <c r="C121" s="32">
        <f>Базовый!D113</f>
        <v>0</v>
      </c>
      <c r="D121" s="39">
        <f>Базовый!H113</f>
        <v>0</v>
      </c>
      <c r="E121" s="58">
        <f t="shared" si="4"/>
        <v>0</v>
      </c>
      <c r="F121" s="224"/>
    </row>
    <row r="122" spans="1:6" s="30" customFormat="1" ht="12.75" customHeight="1" outlineLevel="3" x14ac:dyDescent="0.25">
      <c r="A122" s="66" t="s">
        <v>305</v>
      </c>
      <c r="B122" s="22">
        <f>'1.1.'!C126</f>
        <v>0</v>
      </c>
      <c r="C122" s="32">
        <f>Базовый!D114</f>
        <v>0</v>
      </c>
      <c r="D122" s="39">
        <f>Базовый!H114</f>
        <v>0</v>
      </c>
      <c r="E122" s="58">
        <f t="shared" si="4"/>
        <v>0</v>
      </c>
      <c r="F122" s="224"/>
    </row>
    <row r="123" spans="1:6" s="30" customFormat="1" ht="25.5" customHeight="1" outlineLevel="3" x14ac:dyDescent="0.25">
      <c r="A123" s="66" t="s">
        <v>156</v>
      </c>
      <c r="B123" s="22">
        <f>'1.1.'!C127</f>
        <v>0</v>
      </c>
      <c r="C123" s="32">
        <f>Базовый!D115</f>
        <v>0</v>
      </c>
      <c r="D123" s="39">
        <f>Базовый!H115</f>
        <v>0</v>
      </c>
      <c r="E123" s="58">
        <f t="shared" si="4"/>
        <v>0</v>
      </c>
      <c r="F123" s="224"/>
    </row>
    <row r="124" spans="1:6" s="30" customFormat="1" ht="12.75" customHeight="1" outlineLevel="3" x14ac:dyDescent="0.25">
      <c r="A124" s="66" t="s">
        <v>306</v>
      </c>
      <c r="B124" s="22">
        <f>'1.1.'!C128</f>
        <v>0</v>
      </c>
      <c r="C124" s="32">
        <f>Базовый!D116</f>
        <v>0</v>
      </c>
      <c r="D124" s="39">
        <f>Базовый!H116</f>
        <v>0</v>
      </c>
      <c r="E124" s="58">
        <f t="shared" si="4"/>
        <v>0</v>
      </c>
      <c r="F124" s="224"/>
    </row>
    <row r="125" spans="1:6" s="30" customFormat="1" ht="12.75" customHeight="1" outlineLevel="3" x14ac:dyDescent="0.25">
      <c r="A125" s="66" t="s">
        <v>157</v>
      </c>
      <c r="B125" s="22">
        <f>'1.1.'!C129</f>
        <v>0</v>
      </c>
      <c r="C125" s="32">
        <f>Базовый!D117</f>
        <v>0</v>
      </c>
      <c r="D125" s="39">
        <f>Базовый!H117</f>
        <v>0</v>
      </c>
      <c r="E125" s="58">
        <f t="shared" si="4"/>
        <v>0</v>
      </c>
      <c r="F125" s="224"/>
    </row>
    <row r="126" spans="1:6" s="30" customFormat="1" ht="25.5" customHeight="1" outlineLevel="2" x14ac:dyDescent="0.25">
      <c r="A126" s="70" t="s">
        <v>226</v>
      </c>
      <c r="B126" s="21" t="s">
        <v>1</v>
      </c>
      <c r="C126" s="18" t="s">
        <v>1</v>
      </c>
      <c r="D126" s="41" t="s">
        <v>1</v>
      </c>
      <c r="E126" s="59">
        <f>SUM(E127:E134)</f>
        <v>0</v>
      </c>
      <c r="F126" s="224"/>
    </row>
    <row r="127" spans="1:6" s="30" customFormat="1" ht="12.75" customHeight="1" outlineLevel="3" x14ac:dyDescent="0.25">
      <c r="A127" s="66" t="s">
        <v>131</v>
      </c>
      <c r="B127" s="22">
        <f>'1.1.'!C131</f>
        <v>0</v>
      </c>
      <c r="C127" s="32">
        <f>Базовый!D119</f>
        <v>0</v>
      </c>
      <c r="D127" s="39">
        <f>Базовый!H119</f>
        <v>0</v>
      </c>
      <c r="E127" s="58">
        <f>B127*D127</f>
        <v>0</v>
      </c>
      <c r="F127" s="224"/>
    </row>
    <row r="128" spans="1:6" s="30" customFormat="1" ht="25.5" customHeight="1" outlineLevel="3" x14ac:dyDescent="0.25">
      <c r="A128" s="66" t="s">
        <v>130</v>
      </c>
      <c r="B128" s="22">
        <f>'1.1.'!C132</f>
        <v>0</v>
      </c>
      <c r="C128" s="32">
        <f>Базовый!D120</f>
        <v>0</v>
      </c>
      <c r="D128" s="39">
        <f>Базовый!H120</f>
        <v>0</v>
      </c>
      <c r="E128" s="58">
        <f t="shared" ref="E128:E134" si="5">B128*D128</f>
        <v>0</v>
      </c>
      <c r="F128" s="224"/>
    </row>
    <row r="129" spans="1:6" s="30" customFormat="1" ht="12.75" customHeight="1" outlineLevel="3" x14ac:dyDescent="0.25">
      <c r="A129" s="66" t="s">
        <v>129</v>
      </c>
      <c r="B129" s="22">
        <f>'1.1.'!C133</f>
        <v>0</v>
      </c>
      <c r="C129" s="32">
        <f>Базовый!D121</f>
        <v>0</v>
      </c>
      <c r="D129" s="39">
        <f>Базовый!H121</f>
        <v>0</v>
      </c>
      <c r="E129" s="58">
        <f t="shared" si="5"/>
        <v>0</v>
      </c>
      <c r="F129" s="224"/>
    </row>
    <row r="130" spans="1:6" s="30" customFormat="1" ht="25.5" customHeight="1" outlineLevel="3" x14ac:dyDescent="0.25">
      <c r="A130" s="66" t="s">
        <v>132</v>
      </c>
      <c r="B130" s="22">
        <f>'1.1.'!C134</f>
        <v>0</v>
      </c>
      <c r="C130" s="32">
        <f>Базовый!D122</f>
        <v>0</v>
      </c>
      <c r="D130" s="39">
        <f>Базовый!H122</f>
        <v>0</v>
      </c>
      <c r="E130" s="58">
        <f t="shared" si="5"/>
        <v>0</v>
      </c>
      <c r="F130" s="224"/>
    </row>
    <row r="131" spans="1:6" s="30" customFormat="1" ht="25.5" customHeight="1" outlineLevel="3" x14ac:dyDescent="0.25">
      <c r="A131" s="66" t="s">
        <v>133</v>
      </c>
      <c r="B131" s="22">
        <f>'1.1.'!C135</f>
        <v>0</v>
      </c>
      <c r="C131" s="32">
        <f>Базовый!D123</f>
        <v>0</v>
      </c>
      <c r="D131" s="39">
        <f>Базовый!H123</f>
        <v>0</v>
      </c>
      <c r="E131" s="58">
        <f t="shared" si="5"/>
        <v>0</v>
      </c>
      <c r="F131" s="224"/>
    </row>
    <row r="132" spans="1:6" s="30" customFormat="1" ht="25.5" customHeight="1" outlineLevel="3" x14ac:dyDescent="0.25">
      <c r="A132" s="66" t="s">
        <v>134</v>
      </c>
      <c r="B132" s="22">
        <f>'1.1.'!C136</f>
        <v>0</v>
      </c>
      <c r="C132" s="32">
        <f>Базовый!D124</f>
        <v>0</v>
      </c>
      <c r="D132" s="39">
        <f>Базовый!H124</f>
        <v>0</v>
      </c>
      <c r="E132" s="58">
        <f t="shared" si="5"/>
        <v>0</v>
      </c>
      <c r="F132" s="224"/>
    </row>
    <row r="133" spans="1:6" s="30" customFormat="1" ht="12.75" customHeight="1" outlineLevel="3" x14ac:dyDescent="0.25">
      <c r="A133" s="66" t="s">
        <v>135</v>
      </c>
      <c r="B133" s="22">
        <f>'1.1.'!C137</f>
        <v>0</v>
      </c>
      <c r="C133" s="32">
        <f>Базовый!D125</f>
        <v>0</v>
      </c>
      <c r="D133" s="39">
        <f>Базовый!H125</f>
        <v>0</v>
      </c>
      <c r="E133" s="58">
        <f t="shared" si="5"/>
        <v>0</v>
      </c>
      <c r="F133" s="224"/>
    </row>
    <row r="134" spans="1:6" s="30" customFormat="1" ht="25.5" customHeight="1" outlineLevel="3" x14ac:dyDescent="0.25">
      <c r="A134" s="66" t="s">
        <v>136</v>
      </c>
      <c r="B134" s="22">
        <f>'1.1.'!C138</f>
        <v>0</v>
      </c>
      <c r="C134" s="32">
        <f>Базовый!D126</f>
        <v>0</v>
      </c>
      <c r="D134" s="39">
        <f>Базовый!H126</f>
        <v>0</v>
      </c>
      <c r="E134" s="58">
        <f t="shared" si="5"/>
        <v>0</v>
      </c>
      <c r="F134" s="224"/>
    </row>
    <row r="135" spans="1:6" ht="30" customHeight="1" x14ac:dyDescent="0.25">
      <c r="A135" s="220" t="s">
        <v>8</v>
      </c>
      <c r="B135" s="221"/>
      <c r="C135" s="221"/>
      <c r="D135" s="222"/>
      <c r="E135" s="41">
        <f>E136+E143+E146+E148+E151+E154+E157</f>
        <v>4777.4166931215887</v>
      </c>
      <c r="F135" s="224"/>
    </row>
    <row r="136" spans="1:6" ht="30" customHeight="1" outlineLevel="1" x14ac:dyDescent="0.25">
      <c r="A136" s="220" t="s">
        <v>9</v>
      </c>
      <c r="B136" s="221"/>
      <c r="C136" s="221"/>
      <c r="D136" s="222"/>
      <c r="E136" s="41">
        <f>SUM(E137:E142)</f>
        <v>573.1115656864356</v>
      </c>
      <c r="F136" s="224"/>
    </row>
    <row r="137" spans="1:6" outlineLevel="2" x14ac:dyDescent="0.25">
      <c r="A137" s="66" t="s">
        <v>283</v>
      </c>
      <c r="B137" s="35">
        <f>'1.1.'!C141</f>
        <v>0.14425277914681564</v>
      </c>
      <c r="C137" s="26" t="s">
        <v>92</v>
      </c>
      <c r="D137" s="39">
        <f>Базовый!H129</f>
        <v>3101.77</v>
      </c>
      <c r="E137" s="39">
        <f>B137*D137</f>
        <v>447.43894277421833</v>
      </c>
      <c r="F137" s="224"/>
    </row>
    <row r="138" spans="1:6" outlineLevel="2" x14ac:dyDescent="0.25">
      <c r="A138" s="66" t="s">
        <v>318</v>
      </c>
      <c r="B138" s="35">
        <f>'1.1.'!C142</f>
        <v>0.38433820710804451</v>
      </c>
      <c r="C138" s="26" t="s">
        <v>92</v>
      </c>
      <c r="D138" s="39">
        <f>Базовый!H130</f>
        <v>19.55</v>
      </c>
      <c r="E138" s="39">
        <f t="shared" ref="E138:E145" si="6">B138*D138</f>
        <v>7.5138119489622701</v>
      </c>
      <c r="F138" s="224"/>
    </row>
    <row r="139" spans="1:6" outlineLevel="2" x14ac:dyDescent="0.25">
      <c r="A139" s="66" t="s">
        <v>319</v>
      </c>
      <c r="B139" s="35">
        <f>'1.1.'!C143</f>
        <v>0.62471934724275779</v>
      </c>
      <c r="C139" s="26" t="s">
        <v>92</v>
      </c>
      <c r="D139" s="39">
        <f>Базовый!H131</f>
        <v>22.64</v>
      </c>
      <c r="E139" s="39">
        <f t="shared" si="6"/>
        <v>14.143646021576037</v>
      </c>
      <c r="F139" s="224"/>
    </row>
    <row r="140" spans="1:6" outlineLevel="2" x14ac:dyDescent="0.25">
      <c r="A140" s="66" t="s">
        <v>284</v>
      </c>
      <c r="B140" s="35">
        <f>'1.1.'!C144</f>
        <v>0.4659164339302338</v>
      </c>
      <c r="C140" s="26" t="s">
        <v>92</v>
      </c>
      <c r="D140" s="39">
        <f>Базовый!H132</f>
        <v>1.67</v>
      </c>
      <c r="E140" s="39">
        <f t="shared" si="6"/>
        <v>0.77808044466349036</v>
      </c>
      <c r="F140" s="224"/>
    </row>
    <row r="141" spans="1:6" outlineLevel="2" x14ac:dyDescent="0.25">
      <c r="A141" s="66" t="s">
        <v>320</v>
      </c>
      <c r="B141" s="35">
        <f>'1.1.'!C145</f>
        <v>0.29864191446251576</v>
      </c>
      <c r="C141" s="26" t="s">
        <v>92</v>
      </c>
      <c r="D141" s="39">
        <f>Базовый!H133</f>
        <v>19.37</v>
      </c>
      <c r="E141" s="39">
        <f t="shared" si="6"/>
        <v>5.7846938831389307</v>
      </c>
      <c r="F141" s="224"/>
    </row>
    <row r="142" spans="1:6" outlineLevel="2" x14ac:dyDescent="0.25">
      <c r="A142" s="66" t="s">
        <v>285</v>
      </c>
      <c r="B142" s="35">
        <f>'1.1.'!C146</f>
        <v>18.633344285636056</v>
      </c>
      <c r="C142" s="26" t="s">
        <v>92</v>
      </c>
      <c r="D142" s="39">
        <f>Базовый!H134</f>
        <v>5.23</v>
      </c>
      <c r="E142" s="39">
        <f t="shared" si="6"/>
        <v>97.452390613876588</v>
      </c>
      <c r="F142" s="224"/>
    </row>
    <row r="143" spans="1:6" ht="30" customHeight="1" outlineLevel="1" x14ac:dyDescent="0.25">
      <c r="A143" s="220" t="s">
        <v>10</v>
      </c>
      <c r="B143" s="221"/>
      <c r="C143" s="221"/>
      <c r="D143" s="222"/>
      <c r="E143" s="41">
        <f>SUM(E144:E145)</f>
        <v>170.58560867422378</v>
      </c>
      <c r="F143" s="224"/>
    </row>
    <row r="144" spans="1:6" outlineLevel="2" x14ac:dyDescent="0.25">
      <c r="A144" s="66" t="s">
        <v>286</v>
      </c>
      <c r="B144" s="35">
        <f>'1.1.'!C148</f>
        <v>0.20289140791851487</v>
      </c>
      <c r="C144" s="26" t="str">
        <f>Базовый!D136</f>
        <v>-</v>
      </c>
      <c r="D144" s="39">
        <f>Базовый!H136</f>
        <v>651</v>
      </c>
      <c r="E144" s="39">
        <f t="shared" si="6"/>
        <v>132.08230655495319</v>
      </c>
      <c r="F144" s="224"/>
    </row>
    <row r="145" spans="1:6" ht="26.4" outlineLevel="2" x14ac:dyDescent="0.25">
      <c r="A145" s="87" t="s">
        <v>271</v>
      </c>
      <c r="B145" s="35">
        <f>'1.1.'!C149</f>
        <v>6.5713816329883365E-3</v>
      </c>
      <c r="C145" s="26" t="str">
        <f>Базовый!D137</f>
        <v>-</v>
      </c>
      <c r="D145" s="39">
        <f>Базовый!H137</f>
        <v>5859.24</v>
      </c>
      <c r="E145" s="39">
        <f t="shared" si="6"/>
        <v>38.503302119270579</v>
      </c>
      <c r="F145" s="224"/>
    </row>
    <row r="146" spans="1:6" ht="30" customHeight="1" outlineLevel="1" x14ac:dyDescent="0.25">
      <c r="A146" s="220" t="s">
        <v>11</v>
      </c>
      <c r="B146" s="221"/>
      <c r="C146" s="221"/>
      <c r="D146" s="222"/>
      <c r="E146" s="41">
        <f>SUM(E147:E147)</f>
        <v>0</v>
      </c>
      <c r="F146" s="224"/>
    </row>
    <row r="147" spans="1:6" outlineLevel="2" x14ac:dyDescent="0.25">
      <c r="A147" s="56"/>
      <c r="B147" s="35"/>
      <c r="C147" s="26"/>
      <c r="D147" s="39"/>
      <c r="E147" s="39"/>
      <c r="F147" s="224"/>
    </row>
    <row r="148" spans="1:6" ht="30" customHeight="1" outlineLevel="1" x14ac:dyDescent="0.25">
      <c r="A148" s="220" t="s">
        <v>12</v>
      </c>
      <c r="B148" s="221"/>
      <c r="C148" s="221"/>
      <c r="D148" s="222"/>
      <c r="E148" s="41">
        <f>SUM(E149:E150)</f>
        <v>31.910629209791363</v>
      </c>
      <c r="F148" s="224"/>
    </row>
    <row r="149" spans="1:6" outlineLevel="2" x14ac:dyDescent="0.25">
      <c r="A149" s="100" t="s">
        <v>321</v>
      </c>
      <c r="B149" s="35">
        <f>'1.1.'!C153</f>
        <v>6.5713816329883365E-3</v>
      </c>
      <c r="C149" s="26" t="str">
        <f>Базовый!D141</f>
        <v>-</v>
      </c>
      <c r="D149" s="32">
        <f>Базовый!H141</f>
        <v>3440</v>
      </c>
      <c r="E149" s="39">
        <f>B149*D149</f>
        <v>22.605552817479879</v>
      </c>
      <c r="F149" s="224"/>
    </row>
    <row r="150" spans="1:6" outlineLevel="2" x14ac:dyDescent="0.25">
      <c r="A150" s="100" t="s">
        <v>104</v>
      </c>
      <c r="B150" s="35">
        <f>'1.1.'!C154</f>
        <v>6.5713816329883365E-3</v>
      </c>
      <c r="C150" s="26" t="str">
        <f>Базовый!D142</f>
        <v>-</v>
      </c>
      <c r="D150" s="32">
        <f>Базовый!H142</f>
        <v>1416</v>
      </c>
      <c r="E150" s="39">
        <f>B150*D150</f>
        <v>9.3050763923114843</v>
      </c>
      <c r="F150" s="224"/>
    </row>
    <row r="151" spans="1:6" ht="30" customHeight="1" outlineLevel="1" x14ac:dyDescent="0.25">
      <c r="A151" s="220" t="s">
        <v>13</v>
      </c>
      <c r="B151" s="221"/>
      <c r="C151" s="221"/>
      <c r="D151" s="222"/>
      <c r="E151" s="41">
        <v>0</v>
      </c>
      <c r="F151" s="224"/>
    </row>
    <row r="152" spans="1:6" outlineLevel="2" x14ac:dyDescent="0.25">
      <c r="A152" s="56"/>
      <c r="B152" s="56"/>
      <c r="C152" s="56"/>
      <c r="D152" s="56"/>
      <c r="E152" s="56"/>
      <c r="F152" s="224"/>
    </row>
    <row r="153" spans="1:6" outlineLevel="2" x14ac:dyDescent="0.25">
      <c r="A153" s="56"/>
      <c r="B153" s="56"/>
      <c r="C153" s="56"/>
      <c r="D153" s="56"/>
      <c r="E153" s="56"/>
      <c r="F153" s="224"/>
    </row>
    <row r="154" spans="1:6" ht="30" customHeight="1" outlineLevel="1" x14ac:dyDescent="0.25">
      <c r="A154" s="220" t="s">
        <v>14</v>
      </c>
      <c r="B154" s="221"/>
      <c r="C154" s="221"/>
      <c r="D154" s="222"/>
      <c r="E154" s="41">
        <f>E155+E156</f>
        <v>3744.4996932676195</v>
      </c>
      <c r="F154" s="224"/>
    </row>
    <row r="155" spans="1:6" outlineLevel="2" x14ac:dyDescent="0.25">
      <c r="A155" s="109" t="s">
        <v>334</v>
      </c>
      <c r="B155" s="35">
        <f>'1.1.'!C159</f>
        <v>1.3690378402059034E-3</v>
      </c>
      <c r="C155" s="61" t="s">
        <v>92</v>
      </c>
      <c r="D155" s="61">
        <f>Базовый!H147</f>
        <v>863434.09605599998</v>
      </c>
      <c r="E155" s="39">
        <f>B155*D155</f>
        <v>1182.0739500246427</v>
      </c>
      <c r="F155" s="224"/>
    </row>
    <row r="156" spans="1:6" outlineLevel="2" x14ac:dyDescent="0.25">
      <c r="A156" s="107" t="s">
        <v>340</v>
      </c>
      <c r="B156" s="35">
        <f>'1.1.'!C160</f>
        <v>5.2023437927824325E-3</v>
      </c>
      <c r="C156" s="61" t="s">
        <v>92</v>
      </c>
      <c r="D156" s="61">
        <f>Базовый!H148</f>
        <v>492552.17365642107</v>
      </c>
      <c r="E156" s="39">
        <f>B156*D156</f>
        <v>2562.4257432429768</v>
      </c>
      <c r="F156" s="224"/>
    </row>
    <row r="157" spans="1:6" ht="16.5" customHeight="1" outlineLevel="1" x14ac:dyDescent="0.25">
      <c r="A157" s="220" t="s">
        <v>15</v>
      </c>
      <c r="B157" s="221"/>
      <c r="C157" s="221"/>
      <c r="D157" s="222"/>
      <c r="E157" s="41">
        <f>E158+E163+E166+E183+E217</f>
        <v>257.30919628351865</v>
      </c>
      <c r="F157" s="224"/>
    </row>
    <row r="158" spans="1:6" s="30" customFormat="1" ht="26.4" outlineLevel="2" x14ac:dyDescent="0.25">
      <c r="A158" s="70" t="s">
        <v>25</v>
      </c>
      <c r="B158" s="21" t="s">
        <v>1</v>
      </c>
      <c r="C158" s="62" t="s">
        <v>1</v>
      </c>
      <c r="D158" s="63" t="s">
        <v>1</v>
      </c>
      <c r="E158" s="63">
        <f>SUM(E159:E162)</f>
        <v>24.697442637314495</v>
      </c>
      <c r="F158" s="224"/>
    </row>
    <row r="159" spans="1:6" outlineLevel="3" x14ac:dyDescent="0.25">
      <c r="A159" s="66" t="s">
        <v>324</v>
      </c>
      <c r="B159" s="22">
        <f>'1.1.'!C167</f>
        <v>1.0952302721647226E-3</v>
      </c>
      <c r="C159" s="61" t="str">
        <f>Базовый!D151</f>
        <v>-</v>
      </c>
      <c r="D159" s="61">
        <f>Базовый!H151</f>
        <v>7000</v>
      </c>
      <c r="E159" s="39">
        <f>B159*D159</f>
        <v>7.6666119051530579</v>
      </c>
      <c r="F159" s="224"/>
    </row>
    <row r="160" spans="1:6" outlineLevel="3" x14ac:dyDescent="0.25">
      <c r="A160" s="66" t="s">
        <v>323</v>
      </c>
      <c r="B160" s="22">
        <f>'1.1.'!C168</f>
        <v>1.0952302721647226E-3</v>
      </c>
      <c r="C160" s="61" t="str">
        <f>Базовый!D152</f>
        <v>-</v>
      </c>
      <c r="D160" s="61">
        <f>Базовый!H152</f>
        <v>8000</v>
      </c>
      <c r="E160" s="39">
        <f t="shared" ref="E160:E223" si="7">B160*D160</f>
        <v>8.7618421773177815</v>
      </c>
      <c r="F160" s="224"/>
    </row>
    <row r="161" spans="1:6" ht="39.6" outlineLevel="3" x14ac:dyDescent="0.25">
      <c r="A161" s="87" t="s">
        <v>325</v>
      </c>
      <c r="B161" s="22">
        <f>'1.1.'!C169</f>
        <v>2.1904605443294452E-3</v>
      </c>
      <c r="C161" s="61" t="str">
        <f>Базовый!D153</f>
        <v>-</v>
      </c>
      <c r="D161" s="61">
        <f>Базовый!H153</f>
        <v>1300</v>
      </c>
      <c r="E161" s="39">
        <f t="shared" si="7"/>
        <v>2.8475987076282787</v>
      </c>
      <c r="F161" s="224"/>
    </row>
    <row r="162" spans="1:6" outlineLevel="3" x14ac:dyDescent="0.25">
      <c r="A162" s="66" t="s">
        <v>316</v>
      </c>
      <c r="B162" s="22">
        <f>'1.1.'!C170</f>
        <v>1.0952302721647226E-3</v>
      </c>
      <c r="C162" s="61" t="str">
        <f>Базовый!D154</f>
        <v>-</v>
      </c>
      <c r="D162" s="61">
        <f>Базовый!H154</f>
        <v>4950</v>
      </c>
      <c r="E162" s="39">
        <f t="shared" si="7"/>
        <v>5.4213898472153765</v>
      </c>
      <c r="F162" s="224"/>
    </row>
    <row r="163" spans="1:6" s="30" customFormat="1" outlineLevel="2" x14ac:dyDescent="0.25">
      <c r="A163" s="70" t="s">
        <v>245</v>
      </c>
      <c r="B163" s="21" t="s">
        <v>1</v>
      </c>
      <c r="C163" s="62" t="s">
        <v>1</v>
      </c>
      <c r="D163" s="63" t="s">
        <v>1</v>
      </c>
      <c r="E163" s="63">
        <f>SUM(E164:E165)</f>
        <v>2.4910501432926271</v>
      </c>
      <c r="F163" s="224"/>
    </row>
    <row r="164" spans="1:6" outlineLevel="3" x14ac:dyDescent="0.25">
      <c r="A164" s="66" t="s">
        <v>230</v>
      </c>
      <c r="B164" s="22">
        <f>'1.1.'!C172</f>
        <v>5.476151360823613E-4</v>
      </c>
      <c r="C164" s="61">
        <f>Базовый!D156</f>
        <v>5</v>
      </c>
      <c r="D164" s="61">
        <f>Базовый!H156</f>
        <v>2253.9066666666663</v>
      </c>
      <c r="E164" s="39">
        <f t="shared" si="7"/>
        <v>1.2342734059836078</v>
      </c>
      <c r="F164" s="224"/>
    </row>
    <row r="165" spans="1:6" outlineLevel="3" x14ac:dyDescent="0.25">
      <c r="A165" s="66" t="s">
        <v>246</v>
      </c>
      <c r="B165" s="22">
        <f>'1.1.'!C173</f>
        <v>5.476151360823613E-4</v>
      </c>
      <c r="C165" s="61" t="str">
        <f>Базовый!D157</f>
        <v>-</v>
      </c>
      <c r="D165" s="61">
        <f>Базовый!H157</f>
        <v>2295</v>
      </c>
      <c r="E165" s="39">
        <f t="shared" si="7"/>
        <v>1.2567767373090193</v>
      </c>
      <c r="F165" s="224"/>
    </row>
    <row r="166" spans="1:6" s="30" customFormat="1" ht="39.6" outlineLevel="2" x14ac:dyDescent="0.25">
      <c r="A166" s="70" t="s">
        <v>26</v>
      </c>
      <c r="B166" s="21" t="s">
        <v>1</v>
      </c>
      <c r="C166" s="62" t="s">
        <v>1</v>
      </c>
      <c r="D166" s="63" t="s">
        <v>1</v>
      </c>
      <c r="E166" s="63">
        <f>SUM(E167:E182)</f>
        <v>128.47950824160782</v>
      </c>
      <c r="F166" s="224"/>
    </row>
    <row r="167" spans="1:6" outlineLevel="3" x14ac:dyDescent="0.25">
      <c r="A167" s="66" t="s">
        <v>231</v>
      </c>
      <c r="B167" s="22">
        <f>'1.1.'!C175</f>
        <v>7.666611905153059E-2</v>
      </c>
      <c r="C167" s="60" t="str">
        <f>Базовый!D159</f>
        <v>-</v>
      </c>
      <c r="D167" s="61">
        <f>Базовый!H159</f>
        <v>333.33333333333331</v>
      </c>
      <c r="E167" s="39">
        <f t="shared" si="7"/>
        <v>25.555373017176862</v>
      </c>
      <c r="F167" s="224"/>
    </row>
    <row r="168" spans="1:6" outlineLevel="3" x14ac:dyDescent="0.25">
      <c r="A168" s="66" t="s">
        <v>308</v>
      </c>
      <c r="B168" s="22">
        <f>'1.1.'!C176</f>
        <v>1.3690378402059033E-2</v>
      </c>
      <c r="C168" s="60" t="str">
        <f>Базовый!D160</f>
        <v>-</v>
      </c>
      <c r="D168" s="61">
        <f>Базовый!H160</f>
        <v>722.94999999999993</v>
      </c>
      <c r="E168" s="39">
        <f t="shared" si="7"/>
        <v>9.8974590657685777</v>
      </c>
      <c r="F168" s="224"/>
    </row>
    <row r="169" spans="1:6" outlineLevel="3" x14ac:dyDescent="0.25">
      <c r="A169" s="66" t="s">
        <v>232</v>
      </c>
      <c r="B169" s="22">
        <f>'1.1.'!C177</f>
        <v>0.14237993538141394</v>
      </c>
      <c r="C169" s="60" t="str">
        <f>Базовый!D161</f>
        <v>-</v>
      </c>
      <c r="D169" s="61">
        <f>Базовый!H161</f>
        <v>48.383333333333333</v>
      </c>
      <c r="E169" s="39">
        <f t="shared" si="7"/>
        <v>6.8888158735374114</v>
      </c>
      <c r="F169" s="224"/>
    </row>
    <row r="170" spans="1:6" outlineLevel="3" x14ac:dyDescent="0.25">
      <c r="A170" s="66" t="s">
        <v>233</v>
      </c>
      <c r="B170" s="22">
        <f>'1.1.'!C178</f>
        <v>0.10952302721647227</v>
      </c>
      <c r="C170" s="60" t="str">
        <f>Базовый!D162</f>
        <v>-</v>
      </c>
      <c r="D170" s="61">
        <f>Базовый!H162</f>
        <v>27.923333333333332</v>
      </c>
      <c r="E170" s="39">
        <f t="shared" si="7"/>
        <v>3.0582479966412937</v>
      </c>
      <c r="F170" s="224"/>
    </row>
    <row r="171" spans="1:6" outlineLevel="3" x14ac:dyDescent="0.25">
      <c r="A171" s="66" t="s">
        <v>234</v>
      </c>
      <c r="B171" s="22">
        <f>'1.1.'!C179</f>
        <v>0.13690378402059034</v>
      </c>
      <c r="C171" s="60" t="str">
        <f>Базовый!D163</f>
        <v>-</v>
      </c>
      <c r="D171" s="61">
        <f>Базовый!H163</f>
        <v>52.06</v>
      </c>
      <c r="E171" s="39">
        <f t="shared" si="7"/>
        <v>7.1272109961119332</v>
      </c>
      <c r="F171" s="224"/>
    </row>
    <row r="172" spans="1:6" ht="26.4" outlineLevel="3" x14ac:dyDescent="0.25">
      <c r="A172" s="66" t="s">
        <v>241</v>
      </c>
      <c r="B172" s="22">
        <f>'1.1.'!C180</f>
        <v>5.4761513608236133E-2</v>
      </c>
      <c r="C172" s="60" t="str">
        <f>Базовый!D164</f>
        <v>-</v>
      </c>
      <c r="D172" s="61">
        <f>Базовый!H164</f>
        <v>95.723333333333343</v>
      </c>
      <c r="E172" s="39">
        <f t="shared" si="7"/>
        <v>5.2419546209590573</v>
      </c>
      <c r="F172" s="224"/>
    </row>
    <row r="173" spans="1:6" outlineLevel="3" x14ac:dyDescent="0.25">
      <c r="A173" s="66" t="s">
        <v>235</v>
      </c>
      <c r="B173" s="22">
        <f>'1.1.'!C181</f>
        <v>8.4880346092766013E-2</v>
      </c>
      <c r="C173" s="60" t="str">
        <f>Базовый!D165</f>
        <v>-</v>
      </c>
      <c r="D173" s="61">
        <f>Базовый!H165</f>
        <v>26.966666666666669</v>
      </c>
      <c r="E173" s="39">
        <f t="shared" si="7"/>
        <v>2.2889399996349238</v>
      </c>
      <c r="F173" s="224"/>
    </row>
    <row r="174" spans="1:6" outlineLevel="3" x14ac:dyDescent="0.25">
      <c r="A174" s="66" t="s">
        <v>236</v>
      </c>
      <c r="B174" s="22">
        <f>'1.1.'!C182</f>
        <v>0.27654564372159246</v>
      </c>
      <c r="C174" s="60" t="str">
        <f>Базовый!D166</f>
        <v>-</v>
      </c>
      <c r="D174" s="61">
        <f>Базовый!H166</f>
        <v>27.466666666666669</v>
      </c>
      <c r="E174" s="39">
        <f t="shared" si="7"/>
        <v>7.5957870142197397</v>
      </c>
      <c r="F174" s="224"/>
    </row>
    <row r="175" spans="1:6" ht="26.4" outlineLevel="3" x14ac:dyDescent="0.25">
      <c r="A175" s="66" t="s">
        <v>243</v>
      </c>
      <c r="B175" s="22">
        <f>'1.1.'!C183</f>
        <v>0.13690378402059034</v>
      </c>
      <c r="C175" s="60" t="str">
        <f>Базовый!D167</f>
        <v>-</v>
      </c>
      <c r="D175" s="61">
        <f>Базовый!H167</f>
        <v>41.233333333333334</v>
      </c>
      <c r="E175" s="39">
        <f t="shared" si="7"/>
        <v>5.6449993611156746</v>
      </c>
      <c r="F175" s="224"/>
    </row>
    <row r="176" spans="1:6" outlineLevel="3" x14ac:dyDescent="0.25">
      <c r="A176" s="66" t="s">
        <v>309</v>
      </c>
      <c r="B176" s="22">
        <f>'1.1.'!C184</f>
        <v>0.82142270412354201</v>
      </c>
      <c r="C176" s="60" t="str">
        <f>Базовый!D168</f>
        <v>-</v>
      </c>
      <c r="D176" s="61">
        <f>Базовый!H168</f>
        <v>24.11</v>
      </c>
      <c r="E176" s="39">
        <f t="shared" si="7"/>
        <v>19.804501396418598</v>
      </c>
      <c r="F176" s="224"/>
    </row>
    <row r="177" spans="1:6" outlineLevel="3" x14ac:dyDescent="0.25">
      <c r="A177" s="66" t="s">
        <v>239</v>
      </c>
      <c r="B177" s="22">
        <f>'1.1.'!C185</f>
        <v>0.13690378402059034</v>
      </c>
      <c r="C177" s="60" t="str">
        <f>Базовый!D169</f>
        <v>-</v>
      </c>
      <c r="D177" s="61">
        <f>Базовый!H169</f>
        <v>62.383333333333333</v>
      </c>
      <c r="E177" s="39">
        <f t="shared" si="7"/>
        <v>8.5405143931511596</v>
      </c>
      <c r="F177" s="224"/>
    </row>
    <row r="178" spans="1:6" outlineLevel="3" x14ac:dyDescent="0.25">
      <c r="A178" s="66" t="s">
        <v>244</v>
      </c>
      <c r="B178" s="22">
        <f>'1.1.'!C186</f>
        <v>0.14237993538141394</v>
      </c>
      <c r="C178" s="60" t="str">
        <f>Базовый!D170</f>
        <v>-</v>
      </c>
      <c r="D178" s="61">
        <f>Базовый!H170</f>
        <v>127.88666666666666</v>
      </c>
      <c r="E178" s="39">
        <f t="shared" si="7"/>
        <v>18.208495336144424</v>
      </c>
      <c r="F178" s="224"/>
    </row>
    <row r="179" spans="1:6" ht="26.4" outlineLevel="3" x14ac:dyDescent="0.25">
      <c r="A179" s="66" t="s">
        <v>242</v>
      </c>
      <c r="B179" s="22">
        <f>'1.1.'!C187</f>
        <v>2.1904605443294452E-3</v>
      </c>
      <c r="C179" s="60" t="str">
        <f>Базовый!D171</f>
        <v>-</v>
      </c>
      <c r="D179" s="61">
        <f>Базовый!H171</f>
        <v>2079.9349999999999</v>
      </c>
      <c r="E179" s="39">
        <f t="shared" si="7"/>
        <v>4.5560155522698649</v>
      </c>
      <c r="F179" s="224"/>
    </row>
    <row r="180" spans="1:6" outlineLevel="3" x14ac:dyDescent="0.25">
      <c r="A180" s="66" t="s">
        <v>240</v>
      </c>
      <c r="B180" s="22">
        <f>'1.1.'!C188</f>
        <v>1.6428454082470841E-3</v>
      </c>
      <c r="C180" s="60" t="str">
        <f>Базовый!D172</f>
        <v>-</v>
      </c>
      <c r="D180" s="61">
        <f>Базовый!H172</f>
        <v>1109.2133333333334</v>
      </c>
      <c r="E180" s="39">
        <f t="shared" si="7"/>
        <v>1.8222660314331092</v>
      </c>
      <c r="F180" s="224"/>
    </row>
    <row r="181" spans="1:6" outlineLevel="3" x14ac:dyDescent="0.25">
      <c r="A181" s="66" t="s">
        <v>238</v>
      </c>
      <c r="B181" s="22">
        <f>'1.1.'!C189</f>
        <v>1.0952302721647227E-2</v>
      </c>
      <c r="C181" s="60" t="str">
        <f>Базовый!D173</f>
        <v>-</v>
      </c>
      <c r="D181" s="61">
        <f>Базовый!H173</f>
        <v>53.863333333333337</v>
      </c>
      <c r="E181" s="39">
        <f t="shared" si="7"/>
        <v>0.58992753226365846</v>
      </c>
      <c r="F181" s="224"/>
    </row>
    <row r="182" spans="1:6" outlineLevel="3" x14ac:dyDescent="0.25">
      <c r="A182" s="66" t="s">
        <v>116</v>
      </c>
      <c r="B182" s="22">
        <f>'1.1.'!C190</f>
        <v>2.7380756804118066E-2</v>
      </c>
      <c r="C182" s="60" t="str">
        <f>Базовый!D174</f>
        <v>-</v>
      </c>
      <c r="D182" s="61">
        <f>Базовый!H174</f>
        <v>60.59</v>
      </c>
      <c r="E182" s="39">
        <f t="shared" si="7"/>
        <v>1.6590000547615138</v>
      </c>
      <c r="F182" s="224"/>
    </row>
    <row r="183" spans="1:6" s="30" customFormat="1" outlineLevel="2" x14ac:dyDescent="0.25">
      <c r="A183" s="70" t="s">
        <v>158</v>
      </c>
      <c r="B183" s="21" t="s">
        <v>1</v>
      </c>
      <c r="C183" s="62" t="s">
        <v>1</v>
      </c>
      <c r="D183" s="63" t="s">
        <v>1</v>
      </c>
      <c r="E183" s="63">
        <f>SUM(E184:E216)</f>
        <v>49.693058065458295</v>
      </c>
      <c r="F183" s="224"/>
    </row>
    <row r="184" spans="1:6" s="103" customFormat="1" ht="26.4" outlineLevel="3" x14ac:dyDescent="0.3">
      <c r="A184" s="87" t="s">
        <v>260</v>
      </c>
      <c r="B184" s="31">
        <f>'1.1.'!C192</f>
        <v>0.11499917857729589</v>
      </c>
      <c r="C184" s="102" t="str">
        <f>Базовый!D176</f>
        <v>-</v>
      </c>
      <c r="D184" s="102">
        <f>Базовый!H176</f>
        <v>242.05333333333337</v>
      </c>
      <c r="E184" s="39">
        <f t="shared" si="7"/>
        <v>27.83593450522973</v>
      </c>
      <c r="F184" s="224"/>
    </row>
    <row r="185" spans="1:6" outlineLevel="3" x14ac:dyDescent="0.25">
      <c r="A185" s="66" t="s">
        <v>160</v>
      </c>
      <c r="B185" s="22">
        <f>'1.1.'!C193</f>
        <v>3.0666447620612235E-2</v>
      </c>
      <c r="C185" s="61" t="str">
        <f>Базовый!D177</f>
        <v>-</v>
      </c>
      <c r="D185" s="61">
        <f>Базовый!H177</f>
        <v>24.43</v>
      </c>
      <c r="E185" s="39">
        <f t="shared" si="7"/>
        <v>0.74918131537155686</v>
      </c>
      <c r="F185" s="224"/>
    </row>
    <row r="186" spans="1:6" outlineLevel="3" x14ac:dyDescent="0.25">
      <c r="A186" s="66" t="s">
        <v>161</v>
      </c>
      <c r="B186" s="22">
        <f>'1.1.'!C194</f>
        <v>2.3547450851541536E-2</v>
      </c>
      <c r="C186" s="61" t="str">
        <f>Базовый!D178</f>
        <v>-</v>
      </c>
      <c r="D186" s="61">
        <f>Базовый!H178</f>
        <v>6.3633333333333333</v>
      </c>
      <c r="E186" s="39">
        <f t="shared" si="7"/>
        <v>0.14984027891864263</v>
      </c>
      <c r="F186" s="224"/>
    </row>
    <row r="187" spans="1:6" outlineLevel="3" x14ac:dyDescent="0.25">
      <c r="A187" s="66" t="s">
        <v>180</v>
      </c>
      <c r="B187" s="22">
        <f>'1.1.'!C195</f>
        <v>4.0523520070094743E-2</v>
      </c>
      <c r="C187" s="61" t="str">
        <f>Базовый!D179</f>
        <v>-</v>
      </c>
      <c r="D187" s="61">
        <f>Базовый!H179</f>
        <v>10.043333333333335</v>
      </c>
      <c r="E187" s="39">
        <f t="shared" si="7"/>
        <v>0.4069912199039849</v>
      </c>
      <c r="F187" s="224"/>
    </row>
    <row r="188" spans="1:6" outlineLevel="3" x14ac:dyDescent="0.25">
      <c r="A188" s="66" t="s">
        <v>162</v>
      </c>
      <c r="B188" s="22">
        <f>'1.1.'!C196</f>
        <v>2.1904605443294452E-3</v>
      </c>
      <c r="C188" s="61" t="str">
        <f>Базовый!D180</f>
        <v>-</v>
      </c>
      <c r="D188" s="61">
        <f>Базовый!H180</f>
        <v>73.664999999999992</v>
      </c>
      <c r="E188" s="39">
        <f t="shared" si="7"/>
        <v>0.16136027599802857</v>
      </c>
      <c r="F188" s="224"/>
    </row>
    <row r="189" spans="1:6" outlineLevel="3" x14ac:dyDescent="0.25">
      <c r="A189" s="66" t="s">
        <v>163</v>
      </c>
      <c r="B189" s="22">
        <f>'1.1.'!C197</f>
        <v>2.1904605443294452E-3</v>
      </c>
      <c r="C189" s="61" t="str">
        <f>Базовый!D181</f>
        <v>-</v>
      </c>
      <c r="D189" s="61">
        <f>Базовый!H181</f>
        <v>197.57499999999999</v>
      </c>
      <c r="E189" s="39">
        <f t="shared" si="7"/>
        <v>0.43278024204589011</v>
      </c>
      <c r="F189" s="224"/>
    </row>
    <row r="190" spans="1:6" outlineLevel="3" x14ac:dyDescent="0.25">
      <c r="A190" s="66" t="s">
        <v>187</v>
      </c>
      <c r="B190" s="22">
        <f>'1.1.'!C198</f>
        <v>6.5713816329883365E-3</v>
      </c>
      <c r="C190" s="61" t="str">
        <f>Базовый!D182</f>
        <v>-</v>
      </c>
      <c r="D190" s="61">
        <f>Базовый!H182</f>
        <v>26.15</v>
      </c>
      <c r="E190" s="39">
        <f t="shared" si="7"/>
        <v>0.17184162970264499</v>
      </c>
      <c r="F190" s="224"/>
    </row>
    <row r="191" spans="1:6" outlineLevel="3" x14ac:dyDescent="0.25">
      <c r="A191" s="66" t="s">
        <v>183</v>
      </c>
      <c r="B191" s="22">
        <f>'1.1.'!C199</f>
        <v>3.8333059525765293E-3</v>
      </c>
      <c r="C191" s="61" t="str">
        <f>Базовый!D183</f>
        <v>-</v>
      </c>
      <c r="D191" s="61">
        <f>Базовый!H183</f>
        <v>165.04500000000002</v>
      </c>
      <c r="E191" s="39">
        <f t="shared" si="7"/>
        <v>0.63266798094299337</v>
      </c>
      <c r="F191" s="224"/>
    </row>
    <row r="192" spans="1:6" outlineLevel="3" x14ac:dyDescent="0.25">
      <c r="A192" s="66" t="s">
        <v>186</v>
      </c>
      <c r="B192" s="22">
        <f>'1.1.'!C200</f>
        <v>1.9166529762882648E-2</v>
      </c>
      <c r="C192" s="61" t="str">
        <f>Базовый!D184</f>
        <v>-</v>
      </c>
      <c r="D192" s="61">
        <f>Базовый!H184</f>
        <v>22.45</v>
      </c>
      <c r="E192" s="39">
        <f t="shared" si="7"/>
        <v>0.43028859317671542</v>
      </c>
      <c r="F192" s="224"/>
    </row>
    <row r="193" spans="1:6" outlineLevel="3" x14ac:dyDescent="0.25">
      <c r="A193" s="66" t="s">
        <v>164</v>
      </c>
      <c r="B193" s="22">
        <f>'1.1.'!C201</f>
        <v>1.6428454082470841E-3</v>
      </c>
      <c r="C193" s="61" t="str">
        <f>Базовый!D185</f>
        <v>-</v>
      </c>
      <c r="D193" s="61">
        <f>Базовый!H185</f>
        <v>66.25</v>
      </c>
      <c r="E193" s="39">
        <f t="shared" si="7"/>
        <v>0.10883850829636932</v>
      </c>
      <c r="F193" s="224"/>
    </row>
    <row r="194" spans="1:6" ht="26.4" outlineLevel="3" x14ac:dyDescent="0.25">
      <c r="A194" s="66" t="s">
        <v>188</v>
      </c>
      <c r="B194" s="22">
        <f>'1.1.'!C202</f>
        <v>1.5333223810306117E-2</v>
      </c>
      <c r="C194" s="61" t="str">
        <f>Базовый!D186</f>
        <v>-</v>
      </c>
      <c r="D194" s="61">
        <f>Базовый!H186</f>
        <v>10.726666666666667</v>
      </c>
      <c r="E194" s="39">
        <f t="shared" si="7"/>
        <v>0.16447438073855028</v>
      </c>
      <c r="F194" s="224"/>
    </row>
    <row r="195" spans="1:6" outlineLevel="3" x14ac:dyDescent="0.25">
      <c r="A195" s="66" t="s">
        <v>165</v>
      </c>
      <c r="B195" s="22">
        <f>'1.1.'!C203</f>
        <v>7.6666119051530587E-3</v>
      </c>
      <c r="C195" s="61" t="str">
        <f>Базовый!D187</f>
        <v>-</v>
      </c>
      <c r="D195" s="61">
        <f>Базовый!H187</f>
        <v>8.6999999999999993</v>
      </c>
      <c r="E195" s="39">
        <f t="shared" si="7"/>
        <v>6.669952357483161E-2</v>
      </c>
      <c r="F195" s="224"/>
    </row>
    <row r="196" spans="1:6" outlineLevel="3" x14ac:dyDescent="0.25">
      <c r="A196" s="66" t="s">
        <v>159</v>
      </c>
      <c r="B196" s="22">
        <f>'1.1.'!C204</f>
        <v>1.4785608674223757E-2</v>
      </c>
      <c r="C196" s="61" t="str">
        <f>Базовый!D188</f>
        <v>-</v>
      </c>
      <c r="D196" s="61">
        <f>Базовый!H188</f>
        <v>34.523333333333333</v>
      </c>
      <c r="E196" s="39">
        <f t="shared" si="7"/>
        <v>0.51044849679645155</v>
      </c>
      <c r="F196" s="224"/>
    </row>
    <row r="197" spans="1:6" outlineLevel="3" x14ac:dyDescent="0.25">
      <c r="A197" s="66" t="s">
        <v>184</v>
      </c>
      <c r="B197" s="22">
        <f>'1.1.'!C205</f>
        <v>1.0952302721647227E-2</v>
      </c>
      <c r="C197" s="61" t="str">
        <f>Базовый!D189</f>
        <v>-</v>
      </c>
      <c r="D197" s="61">
        <f>Базовый!H189</f>
        <v>79.696666666666673</v>
      </c>
      <c r="E197" s="39">
        <f t="shared" si="7"/>
        <v>0.87286201923954521</v>
      </c>
      <c r="F197" s="224"/>
    </row>
    <row r="198" spans="1:6" outlineLevel="3" x14ac:dyDescent="0.25">
      <c r="A198" s="66" t="s">
        <v>185</v>
      </c>
      <c r="B198" s="22">
        <f>'1.1.'!C206</f>
        <v>9.8570724494825047E-3</v>
      </c>
      <c r="C198" s="61" t="str">
        <f>Базовый!D190</f>
        <v>-</v>
      </c>
      <c r="D198" s="61">
        <f>Базовый!H190</f>
        <v>14.896666666666667</v>
      </c>
      <c r="E198" s="39">
        <f t="shared" si="7"/>
        <v>0.14683752258912439</v>
      </c>
      <c r="F198" s="224"/>
    </row>
    <row r="199" spans="1:6" outlineLevel="3" x14ac:dyDescent="0.25">
      <c r="A199" s="66" t="s">
        <v>182</v>
      </c>
      <c r="B199" s="22">
        <f>'1.1.'!C207</f>
        <v>1.3690378402059033E-2</v>
      </c>
      <c r="C199" s="61" t="str">
        <f>Базовый!D191</f>
        <v>-</v>
      </c>
      <c r="D199" s="61">
        <f>Базовый!H191</f>
        <v>115.45666666666666</v>
      </c>
      <c r="E199" s="39">
        <f t="shared" si="7"/>
        <v>1.5806454557070624</v>
      </c>
      <c r="F199" s="224"/>
    </row>
    <row r="200" spans="1:6" outlineLevel="3" x14ac:dyDescent="0.25">
      <c r="A200" s="66" t="s">
        <v>166</v>
      </c>
      <c r="B200" s="22">
        <f>'1.1.'!C208</f>
        <v>1.3142763265976673E-2</v>
      </c>
      <c r="C200" s="61" t="str">
        <f>Базовый!D192</f>
        <v>-</v>
      </c>
      <c r="D200" s="61">
        <f>Базовый!H192</f>
        <v>35.356666666666662</v>
      </c>
      <c r="E200" s="39">
        <f t="shared" si="7"/>
        <v>0.46468429987404852</v>
      </c>
      <c r="F200" s="224"/>
    </row>
    <row r="201" spans="1:6" outlineLevel="3" x14ac:dyDescent="0.25">
      <c r="A201" s="66" t="s">
        <v>181</v>
      </c>
      <c r="B201" s="22">
        <f>'1.1.'!C209</f>
        <v>3.8333059525765295E-2</v>
      </c>
      <c r="C201" s="61" t="str">
        <f>Базовый!D193</f>
        <v>-</v>
      </c>
      <c r="D201" s="61">
        <f>Базовый!H193</f>
        <v>124.26666666666667</v>
      </c>
      <c r="E201" s="39">
        <f t="shared" si="7"/>
        <v>4.7635215304017677</v>
      </c>
      <c r="F201" s="224"/>
    </row>
    <row r="202" spans="1:6" outlineLevel="3" x14ac:dyDescent="0.25">
      <c r="A202" s="66" t="s">
        <v>167</v>
      </c>
      <c r="B202" s="22">
        <f>'1.1.'!C210</f>
        <v>2.2999835715459178E-2</v>
      </c>
      <c r="C202" s="61" t="str">
        <f>Базовый!D194</f>
        <v>-</v>
      </c>
      <c r="D202" s="61">
        <f>Базовый!H194</f>
        <v>9.163333333333334</v>
      </c>
      <c r="E202" s="39">
        <f t="shared" si="7"/>
        <v>0.21075516127265762</v>
      </c>
      <c r="F202" s="224"/>
    </row>
    <row r="203" spans="1:6" outlineLevel="3" x14ac:dyDescent="0.25">
      <c r="A203" s="66" t="s">
        <v>168</v>
      </c>
      <c r="B203" s="22">
        <f>'1.1.'!C211</f>
        <v>1.2047532993811949E-2</v>
      </c>
      <c r="C203" s="61" t="str">
        <f>Базовый!D195</f>
        <v>-</v>
      </c>
      <c r="D203" s="61">
        <f>Базовый!H195</f>
        <v>24.939999999999998</v>
      </c>
      <c r="E203" s="39">
        <f t="shared" si="7"/>
        <v>0.30046547286566999</v>
      </c>
      <c r="F203" s="224"/>
    </row>
    <row r="204" spans="1:6" ht="26.4" outlineLevel="3" x14ac:dyDescent="0.25">
      <c r="A204" s="66" t="s">
        <v>169</v>
      </c>
      <c r="B204" s="22">
        <f>'1.1.'!C212</f>
        <v>5.7499589288647943E-2</v>
      </c>
      <c r="C204" s="61" t="str">
        <f>Базовый!D196</f>
        <v>-</v>
      </c>
      <c r="D204" s="61">
        <f>Базовый!H196</f>
        <v>21.57</v>
      </c>
      <c r="E204" s="39">
        <f t="shared" si="7"/>
        <v>1.2402661409561362</v>
      </c>
      <c r="F204" s="224"/>
    </row>
    <row r="205" spans="1:6" outlineLevel="3" x14ac:dyDescent="0.25">
      <c r="A205" s="66" t="s">
        <v>170</v>
      </c>
      <c r="B205" s="22">
        <f>'1.1.'!C213</f>
        <v>3.8333059525765293E-3</v>
      </c>
      <c r="C205" s="61" t="str">
        <f>Базовый!D197</f>
        <v>-</v>
      </c>
      <c r="D205" s="61">
        <f>Базовый!H197</f>
        <v>508.255</v>
      </c>
      <c r="E205" s="39">
        <f t="shared" si="7"/>
        <v>1.9482969169267839</v>
      </c>
      <c r="F205" s="224"/>
    </row>
    <row r="206" spans="1:6" outlineLevel="3" x14ac:dyDescent="0.25">
      <c r="A206" s="66" t="s">
        <v>171</v>
      </c>
      <c r="B206" s="22">
        <f>'1.1.'!C214</f>
        <v>4.3809210886588904E-3</v>
      </c>
      <c r="C206" s="61" t="str">
        <f>Базовый!D198</f>
        <v>-</v>
      </c>
      <c r="D206" s="61">
        <f>Базовый!H198</f>
        <v>42.525000000000006</v>
      </c>
      <c r="E206" s="39">
        <f t="shared" si="7"/>
        <v>0.18629866929521935</v>
      </c>
      <c r="F206" s="224"/>
    </row>
    <row r="207" spans="1:6" outlineLevel="3" x14ac:dyDescent="0.25">
      <c r="A207" s="66" t="s">
        <v>172</v>
      </c>
      <c r="B207" s="22">
        <f>'1.1.'!C215</f>
        <v>6.0237664969059745E-3</v>
      </c>
      <c r="C207" s="61" t="str">
        <f>Базовый!D199</f>
        <v>-</v>
      </c>
      <c r="D207" s="61">
        <f>Базовый!H199</f>
        <v>11.209999999999999</v>
      </c>
      <c r="E207" s="39">
        <f t="shared" si="7"/>
        <v>6.7526422430315966E-2</v>
      </c>
      <c r="F207" s="224"/>
    </row>
    <row r="208" spans="1:6" outlineLevel="3" x14ac:dyDescent="0.25">
      <c r="A208" s="66" t="s">
        <v>173</v>
      </c>
      <c r="B208" s="22">
        <f>'1.1.'!C216</f>
        <v>5.4761513608236135E-3</v>
      </c>
      <c r="C208" s="61" t="str">
        <f>Базовый!D200</f>
        <v>-</v>
      </c>
      <c r="D208" s="61">
        <f>Базовый!H200</f>
        <v>46.516666666666673</v>
      </c>
      <c r="E208" s="39">
        <f t="shared" si="7"/>
        <v>0.25473230746764514</v>
      </c>
      <c r="F208" s="224"/>
    </row>
    <row r="209" spans="1:6" outlineLevel="3" x14ac:dyDescent="0.25">
      <c r="A209" s="66" t="s">
        <v>118</v>
      </c>
      <c r="B209" s="22">
        <f>'1.1.'!C217</f>
        <v>2.1904605443294452E-3</v>
      </c>
      <c r="C209" s="61" t="str">
        <f>Базовый!D201</f>
        <v>-</v>
      </c>
      <c r="D209" s="61">
        <f>Базовый!H201</f>
        <v>16.55</v>
      </c>
      <c r="E209" s="39">
        <f t="shared" si="7"/>
        <v>3.625212200865232E-2</v>
      </c>
      <c r="F209" s="224"/>
    </row>
    <row r="210" spans="1:6" ht="26.4" outlineLevel="3" x14ac:dyDescent="0.25">
      <c r="A210" s="66" t="s">
        <v>174</v>
      </c>
      <c r="B210" s="22">
        <f>'1.1.'!C218</f>
        <v>4.3809210886588904E-3</v>
      </c>
      <c r="C210" s="61" t="str">
        <f>Базовый!D202</f>
        <v>-</v>
      </c>
      <c r="D210" s="61">
        <f>Базовый!H202</f>
        <v>332.14499999999998</v>
      </c>
      <c r="E210" s="39">
        <f t="shared" si="7"/>
        <v>1.455101034992607</v>
      </c>
      <c r="F210" s="224"/>
    </row>
    <row r="211" spans="1:6" outlineLevel="3" x14ac:dyDescent="0.25">
      <c r="A211" s="66" t="s">
        <v>175</v>
      </c>
      <c r="B211" s="22">
        <f>'1.1.'!C219</f>
        <v>8.2142270412354206E-3</v>
      </c>
      <c r="C211" s="61" t="str">
        <f>Базовый!D203</f>
        <v>-</v>
      </c>
      <c r="D211" s="61">
        <f>Базовый!H203</f>
        <v>213.89</v>
      </c>
      <c r="E211" s="39">
        <f t="shared" si="7"/>
        <v>1.756941021849844</v>
      </c>
      <c r="F211" s="224"/>
    </row>
    <row r="212" spans="1:6" outlineLevel="3" x14ac:dyDescent="0.25">
      <c r="A212" s="66" t="s">
        <v>176</v>
      </c>
      <c r="B212" s="22">
        <f>'1.1.'!C220</f>
        <v>3.2856908164941682E-3</v>
      </c>
      <c r="C212" s="61" t="str">
        <f>Базовый!D204</f>
        <v>-</v>
      </c>
      <c r="D212" s="61">
        <f>Базовый!H204</f>
        <v>328.95500000000004</v>
      </c>
      <c r="E212" s="39">
        <f t="shared" si="7"/>
        <v>1.0808444225398393</v>
      </c>
      <c r="F212" s="224"/>
    </row>
    <row r="213" spans="1:6" outlineLevel="3" x14ac:dyDescent="0.25">
      <c r="A213" s="66" t="s">
        <v>177</v>
      </c>
      <c r="B213" s="22">
        <f>'1.1.'!C221</f>
        <v>2.1904605443294452E-3</v>
      </c>
      <c r="C213" s="61" t="str">
        <f>Базовый!D205</f>
        <v>-</v>
      </c>
      <c r="D213" s="61">
        <f>Базовый!H205</f>
        <v>410.6</v>
      </c>
      <c r="E213" s="39">
        <f t="shared" si="7"/>
        <v>0.8994030995016703</v>
      </c>
      <c r="F213" s="224"/>
    </row>
    <row r="214" spans="1:6" outlineLevel="3" x14ac:dyDescent="0.25">
      <c r="A214" s="66" t="s">
        <v>117</v>
      </c>
      <c r="B214" s="22">
        <f>'1.1.'!C222</f>
        <v>9.3094573134001428E-3</v>
      </c>
      <c r="C214" s="61" t="str">
        <f>Базовый!D206</f>
        <v>-</v>
      </c>
      <c r="D214" s="61">
        <f>Базовый!H206</f>
        <v>27.803333333333331</v>
      </c>
      <c r="E214" s="39">
        <f t="shared" si="7"/>
        <v>0.25883394483690197</v>
      </c>
      <c r="F214" s="224"/>
    </row>
    <row r="215" spans="1:6" outlineLevel="3" x14ac:dyDescent="0.25">
      <c r="A215" s="66" t="s">
        <v>178</v>
      </c>
      <c r="B215" s="22">
        <f>'1.1.'!C223</f>
        <v>3.2856908164941682E-3</v>
      </c>
      <c r="C215" s="61" t="str">
        <f>Базовый!D207</f>
        <v>-</v>
      </c>
      <c r="D215" s="61">
        <f>Базовый!H207</f>
        <v>44.02</v>
      </c>
      <c r="E215" s="39">
        <f t="shared" si="7"/>
        <v>0.1446361097420733</v>
      </c>
      <c r="F215" s="224"/>
    </row>
    <row r="216" spans="1:6" outlineLevel="3" x14ac:dyDescent="0.25">
      <c r="A216" s="66" t="s">
        <v>179</v>
      </c>
      <c r="B216" s="22">
        <f>'1.1.'!C224</f>
        <v>7.6666119051530587E-3</v>
      </c>
      <c r="C216" s="61" t="str">
        <f>Базовый!D208</f>
        <v>-</v>
      </c>
      <c r="D216" s="61">
        <f>Базовый!H208</f>
        <v>26.453333333333333</v>
      </c>
      <c r="E216" s="39">
        <f t="shared" si="7"/>
        <v>0.20280744026431557</v>
      </c>
      <c r="F216" s="224"/>
    </row>
    <row r="217" spans="1:6" ht="52.8" outlineLevel="2" x14ac:dyDescent="0.25">
      <c r="A217" s="70" t="s">
        <v>122</v>
      </c>
      <c r="B217" s="21" t="s">
        <v>1</v>
      </c>
      <c r="C217" s="62" t="s">
        <v>1</v>
      </c>
      <c r="D217" s="63" t="s">
        <v>1</v>
      </c>
      <c r="E217" s="63">
        <f>SUM(E218:E223)</f>
        <v>51.948137195845426</v>
      </c>
      <c r="F217" s="224"/>
    </row>
    <row r="218" spans="1:6" outlineLevel="3" x14ac:dyDescent="0.25">
      <c r="A218" s="66" t="s">
        <v>312</v>
      </c>
      <c r="B218" s="22">
        <f>'1.1.'!C226</f>
        <v>8.2142270412354196E-2</v>
      </c>
      <c r="C218" s="61" t="str">
        <f>Базовый!D210</f>
        <v>-</v>
      </c>
      <c r="D218" s="61">
        <f>Базовый!H210</f>
        <v>169.59333333333333</v>
      </c>
      <c r="E218" s="39">
        <f t="shared" si="7"/>
        <v>13.930781446799189</v>
      </c>
      <c r="F218" s="224"/>
    </row>
    <row r="219" spans="1:6" outlineLevel="3" x14ac:dyDescent="0.25">
      <c r="A219" s="66" t="s">
        <v>311</v>
      </c>
      <c r="B219" s="22">
        <f>'1.1.'!C227</f>
        <v>7.1189967690706971E-2</v>
      </c>
      <c r="C219" s="61" t="str">
        <f>Базовый!D211</f>
        <v>-</v>
      </c>
      <c r="D219" s="61">
        <f>Базовый!H211</f>
        <v>48.843333333333334</v>
      </c>
      <c r="E219" s="39">
        <f t="shared" si="7"/>
        <v>3.4771553219064306</v>
      </c>
      <c r="F219" s="224"/>
    </row>
    <row r="220" spans="1:6" outlineLevel="3" x14ac:dyDescent="0.25">
      <c r="A220" s="66" t="s">
        <v>322</v>
      </c>
      <c r="B220" s="22">
        <f>'1.1.'!C228</f>
        <v>5.476151360823613E-4</v>
      </c>
      <c r="C220" s="61" t="str">
        <f>Базовый!D212</f>
        <v>-</v>
      </c>
      <c r="D220" s="61">
        <f>Базовый!H212</f>
        <v>3500</v>
      </c>
      <c r="E220" s="39">
        <f t="shared" si="7"/>
        <v>1.9166529762882645</v>
      </c>
      <c r="F220" s="224"/>
    </row>
    <row r="221" spans="1:6" ht="26.4" outlineLevel="3" x14ac:dyDescent="0.25">
      <c r="A221" s="66" t="s">
        <v>237</v>
      </c>
      <c r="B221" s="22">
        <f>'1.1.'!C229</f>
        <v>0.12047532993811949</v>
      </c>
      <c r="C221" s="61" t="str">
        <f>Базовый!D213</f>
        <v>-</v>
      </c>
      <c r="D221" s="61">
        <f>Базовый!H213</f>
        <v>123.33333333333333</v>
      </c>
      <c r="E221" s="39">
        <f>B221*D221</f>
        <v>14.858624025701403</v>
      </c>
      <c r="F221" s="224"/>
    </row>
    <row r="222" spans="1:6" ht="26.4" outlineLevel="3" x14ac:dyDescent="0.25">
      <c r="A222" s="66" t="s">
        <v>310</v>
      </c>
      <c r="B222" s="22">
        <f>'1.1.'!C230</f>
        <v>3.2856908164941682E-2</v>
      </c>
      <c r="C222" s="61" t="str">
        <f>Базовый!D214</f>
        <v>-</v>
      </c>
      <c r="D222" s="61">
        <f>Базовый!H214</f>
        <v>524.33333333333337</v>
      </c>
      <c r="E222" s="39">
        <f t="shared" si="7"/>
        <v>17.227972181151092</v>
      </c>
      <c r="F222" s="224"/>
    </row>
    <row r="223" spans="1:6" outlineLevel="3" x14ac:dyDescent="0.25">
      <c r="A223" s="66" t="s">
        <v>248</v>
      </c>
      <c r="B223" s="22">
        <f>'1.1.'!C231</f>
        <v>5.476151360823613E-4</v>
      </c>
      <c r="C223" s="61" t="str">
        <f>Базовый!D215</f>
        <v>-</v>
      </c>
      <c r="D223" s="61">
        <f>Базовый!H215</f>
        <v>980.52666666666664</v>
      </c>
      <c r="E223" s="39">
        <f t="shared" si="7"/>
        <v>0.53695124399905081</v>
      </c>
      <c r="F223" s="224"/>
    </row>
    <row r="224" spans="1:6" x14ac:dyDescent="0.25">
      <c r="A224" s="202" t="s">
        <v>59</v>
      </c>
      <c r="B224" s="202"/>
      <c r="C224" s="202"/>
      <c r="D224" s="202"/>
      <c r="E224" s="41">
        <f>E11+E135</f>
        <v>18883.894145799975</v>
      </c>
      <c r="F224" s="56"/>
    </row>
  </sheetData>
  <mergeCells count="18">
    <mergeCell ref="A224:D224"/>
    <mergeCell ref="A157:D157"/>
    <mergeCell ref="A146:D146"/>
    <mergeCell ref="A4:F4"/>
    <mergeCell ref="A5:F5"/>
    <mergeCell ref="A9:F9"/>
    <mergeCell ref="A10:F10"/>
    <mergeCell ref="A151:D151"/>
    <mergeCell ref="A143:D143"/>
    <mergeCell ref="F11:F223"/>
    <mergeCell ref="A148:D148"/>
    <mergeCell ref="A12:D12"/>
    <mergeCell ref="A16:D16"/>
    <mergeCell ref="A76:D76"/>
    <mergeCell ref="A135:D135"/>
    <mergeCell ref="A136:D136"/>
    <mergeCell ref="A11:D11"/>
    <mergeCell ref="A154:D154"/>
  </mergeCells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2" manualBreakCount="2">
    <brk id="41" max="5" man="1"/>
    <brk id="7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40"/>
  <sheetViews>
    <sheetView view="pageBreakPreview" zoomScale="85" zoomScaleSheetLayoutView="85" workbookViewId="0">
      <selection activeCell="D2" sqref="D2"/>
    </sheetView>
  </sheetViews>
  <sheetFormatPr defaultColWidth="8.88671875" defaultRowHeight="13.2" outlineLevelRow="1" x14ac:dyDescent="0.25"/>
  <cols>
    <col min="1" max="1" width="35.109375" style="112" bestFit="1" customWidth="1"/>
    <col min="2" max="2" width="28.88671875" style="112" customWidth="1"/>
    <col min="3" max="4" width="30.6640625" style="112" customWidth="1"/>
    <col min="5" max="16384" width="8.88671875" style="112"/>
  </cols>
  <sheetData>
    <row r="1" spans="1:4" ht="14.4" customHeight="1" x14ac:dyDescent="0.25">
      <c r="D1" s="113" t="s">
        <v>398</v>
      </c>
    </row>
    <row r="2" spans="1:4" ht="46.2" customHeight="1" x14ac:dyDescent="0.25">
      <c r="D2" s="114" t="s">
        <v>399</v>
      </c>
    </row>
    <row r="4" spans="1:4" ht="13.8" x14ac:dyDescent="0.25">
      <c r="A4" s="231" t="s">
        <v>27</v>
      </c>
      <c r="B4" s="231"/>
      <c r="C4" s="231"/>
      <c r="D4" s="231"/>
    </row>
    <row r="5" spans="1:4" ht="13.8" x14ac:dyDescent="0.25">
      <c r="A5" s="231" t="s">
        <v>341</v>
      </c>
      <c r="B5" s="231"/>
      <c r="C5" s="231"/>
      <c r="D5" s="231"/>
    </row>
    <row r="6" spans="1:4" ht="13.8" x14ac:dyDescent="0.25">
      <c r="A6" s="231" t="s">
        <v>342</v>
      </c>
      <c r="B6" s="231"/>
      <c r="C6" s="231"/>
      <c r="D6" s="231"/>
    </row>
    <row r="7" spans="1:4" x14ac:dyDescent="0.25">
      <c r="A7" s="115"/>
    </row>
    <row r="8" spans="1:4" ht="16.5" customHeight="1" x14ac:dyDescent="0.25">
      <c r="A8" s="116" t="s">
        <v>31</v>
      </c>
      <c r="B8" s="116" t="s">
        <v>32</v>
      </c>
      <c r="C8" s="116" t="s">
        <v>33</v>
      </c>
      <c r="D8" s="116" t="s">
        <v>34</v>
      </c>
    </row>
    <row r="9" spans="1:4" x14ac:dyDescent="0.25">
      <c r="A9" s="116">
        <v>1</v>
      </c>
      <c r="B9" s="116">
        <v>2</v>
      </c>
      <c r="C9" s="116">
        <v>3</v>
      </c>
      <c r="D9" s="116">
        <v>4</v>
      </c>
    </row>
    <row r="10" spans="1:4" x14ac:dyDescent="0.25">
      <c r="A10" s="232" t="s">
        <v>373</v>
      </c>
      <c r="B10" s="232"/>
      <c r="C10" s="232"/>
      <c r="D10" s="232"/>
    </row>
    <row r="11" spans="1:4" x14ac:dyDescent="0.25">
      <c r="A11" s="232" t="s">
        <v>374</v>
      </c>
      <c r="B11" s="232"/>
      <c r="C11" s="232"/>
      <c r="D11" s="232"/>
    </row>
    <row r="12" spans="1:4" ht="12.75" customHeight="1" x14ac:dyDescent="0.25">
      <c r="A12" s="233" t="s">
        <v>343</v>
      </c>
      <c r="B12" s="234"/>
      <c r="C12" s="234"/>
      <c r="D12" s="235"/>
    </row>
    <row r="13" spans="1:4" ht="12.75" customHeight="1" outlineLevel="1" x14ac:dyDescent="0.25">
      <c r="A13" s="117"/>
      <c r="B13" s="110"/>
      <c r="C13" s="118"/>
      <c r="D13" s="229" t="s">
        <v>91</v>
      </c>
    </row>
    <row r="14" spans="1:4" ht="12.75" customHeight="1" outlineLevel="1" x14ac:dyDescent="0.25">
      <c r="A14" s="117"/>
      <c r="B14" s="110"/>
      <c r="C14" s="118"/>
      <c r="D14" s="230"/>
    </row>
    <row r="15" spans="1:4" ht="15.6" customHeight="1" x14ac:dyDescent="0.25">
      <c r="A15" s="233" t="s">
        <v>344</v>
      </c>
      <c r="B15" s="234"/>
      <c r="C15" s="234"/>
      <c r="D15" s="235"/>
    </row>
    <row r="16" spans="1:4" s="122" customFormat="1" ht="12.75" customHeight="1" outlineLevel="1" x14ac:dyDescent="0.25">
      <c r="A16" s="119"/>
      <c r="B16" s="120"/>
      <c r="C16" s="120"/>
      <c r="D16" s="121"/>
    </row>
    <row r="17" spans="1:4" ht="12.75" customHeight="1" x14ac:dyDescent="0.25">
      <c r="A17" s="233" t="s">
        <v>345</v>
      </c>
      <c r="B17" s="234"/>
      <c r="C17" s="234"/>
      <c r="D17" s="235"/>
    </row>
    <row r="18" spans="1:4" s="122" customFormat="1" ht="14.4" customHeight="1" outlineLevel="1" x14ac:dyDescent="0.25">
      <c r="A18" s="178" t="s">
        <v>379</v>
      </c>
      <c r="B18" s="179" t="s">
        <v>224</v>
      </c>
      <c r="C18" s="180">
        <v>0.2</v>
      </c>
      <c r="D18" s="121"/>
    </row>
    <row r="19" spans="1:4" x14ac:dyDescent="0.25">
      <c r="A19" s="226" t="s">
        <v>346</v>
      </c>
      <c r="B19" s="227"/>
      <c r="C19" s="227"/>
      <c r="D19" s="228"/>
    </row>
    <row r="20" spans="1:4" ht="13.2" customHeight="1" outlineLevel="1" x14ac:dyDescent="0.25">
      <c r="A20" s="124"/>
      <c r="B20" s="125"/>
      <c r="C20" s="126"/>
      <c r="D20" s="121"/>
    </row>
    <row r="21" spans="1:4" ht="12.75" customHeight="1" x14ac:dyDescent="0.25">
      <c r="A21" s="226" t="s">
        <v>347</v>
      </c>
      <c r="B21" s="227"/>
      <c r="C21" s="227"/>
      <c r="D21" s="228"/>
    </row>
    <row r="22" spans="1:4" ht="13.5" customHeight="1" outlineLevel="1" x14ac:dyDescent="0.25">
      <c r="A22" s="127"/>
      <c r="B22" s="123"/>
      <c r="C22" s="123"/>
      <c r="D22" s="128"/>
    </row>
    <row r="23" spans="1:4" ht="12.75" customHeight="1" x14ac:dyDescent="0.25">
      <c r="A23" s="226" t="s">
        <v>348</v>
      </c>
      <c r="B23" s="227"/>
      <c r="C23" s="227"/>
      <c r="D23" s="228"/>
    </row>
    <row r="24" spans="1:4" ht="12.75" customHeight="1" outlineLevel="1" x14ac:dyDescent="0.25">
      <c r="A24" s="129"/>
      <c r="B24" s="19"/>
      <c r="C24" s="130"/>
      <c r="D24" s="121"/>
    </row>
    <row r="25" spans="1:4" x14ac:dyDescent="0.25">
      <c r="A25" s="226" t="s">
        <v>349</v>
      </c>
      <c r="B25" s="227"/>
      <c r="C25" s="227"/>
      <c r="D25" s="228"/>
    </row>
    <row r="26" spans="1:4" ht="12.6" customHeight="1" outlineLevel="1" x14ac:dyDescent="0.25">
      <c r="A26" s="131"/>
      <c r="B26" s="132"/>
      <c r="C26" s="126"/>
      <c r="D26" s="121"/>
    </row>
    <row r="27" spans="1:4" x14ac:dyDescent="0.25">
      <c r="A27" s="226" t="s">
        <v>350</v>
      </c>
      <c r="B27" s="227"/>
      <c r="C27" s="227"/>
      <c r="D27" s="228"/>
    </row>
    <row r="28" spans="1:4" ht="12.75" customHeight="1" outlineLevel="1" x14ac:dyDescent="0.25">
      <c r="A28" s="129"/>
      <c r="B28" s="129"/>
      <c r="C28" s="129"/>
      <c r="D28" s="129"/>
    </row>
    <row r="29" spans="1:4" ht="12.75" customHeight="1" x14ac:dyDescent="0.25">
      <c r="A29" s="226" t="s">
        <v>351</v>
      </c>
      <c r="B29" s="227"/>
      <c r="C29" s="227"/>
      <c r="D29" s="228"/>
    </row>
    <row r="30" spans="1:4" ht="13.5" customHeight="1" outlineLevel="1" x14ac:dyDescent="0.25">
      <c r="A30" s="117"/>
      <c r="B30" s="110"/>
      <c r="C30" s="133"/>
      <c r="D30" s="229" t="s">
        <v>91</v>
      </c>
    </row>
    <row r="31" spans="1:4" outlineLevel="1" x14ac:dyDescent="0.25">
      <c r="A31" s="117"/>
      <c r="B31" s="110"/>
      <c r="C31" s="133"/>
      <c r="D31" s="230"/>
    </row>
    <row r="32" spans="1:4" ht="13.5" customHeight="1" outlineLevel="1" x14ac:dyDescent="0.25">
      <c r="A32" s="117"/>
      <c r="B32" s="132"/>
      <c r="C32" s="133"/>
      <c r="D32" s="230"/>
    </row>
    <row r="33" spans="1:4" ht="12.75" customHeight="1" x14ac:dyDescent="0.25">
      <c r="A33" s="226" t="s">
        <v>352</v>
      </c>
      <c r="B33" s="227"/>
      <c r="C33" s="227"/>
      <c r="D33" s="228"/>
    </row>
    <row r="34" spans="1:4" s="122" customFormat="1" ht="13.2" customHeight="1" outlineLevel="1" x14ac:dyDescent="0.25">
      <c r="A34" s="134"/>
      <c r="B34" s="123"/>
      <c r="C34" s="135"/>
      <c r="D34" s="136"/>
    </row>
    <row r="35" spans="1:4" ht="37.5" customHeight="1" x14ac:dyDescent="0.25">
      <c r="A35" s="115" t="s">
        <v>49</v>
      </c>
      <c r="B35" s="137"/>
      <c r="C35" s="137"/>
    </row>
    <row r="36" spans="1:4" ht="13.8" x14ac:dyDescent="0.25">
      <c r="A36" s="225" t="s">
        <v>353</v>
      </c>
      <c r="B36" s="225"/>
      <c r="C36" s="225"/>
      <c r="D36" s="225"/>
    </row>
    <row r="37" spans="1:4" ht="44.25" customHeight="1" x14ac:dyDescent="0.25">
      <c r="A37" s="225" t="s">
        <v>354</v>
      </c>
      <c r="B37" s="225"/>
      <c r="C37" s="225"/>
      <c r="D37" s="225"/>
    </row>
    <row r="38" spans="1:4" ht="42.75" customHeight="1" x14ac:dyDescent="0.25">
      <c r="A38" s="225" t="s">
        <v>355</v>
      </c>
      <c r="B38" s="225"/>
      <c r="C38" s="225"/>
      <c r="D38" s="225"/>
    </row>
    <row r="39" spans="1:4" ht="19.95" customHeight="1" x14ac:dyDescent="0.25">
      <c r="A39" s="225" t="s">
        <v>356</v>
      </c>
      <c r="B39" s="225"/>
      <c r="C39" s="225"/>
      <c r="D39" s="225"/>
    </row>
    <row r="40" spans="1:4" ht="13.8" x14ac:dyDescent="0.25">
      <c r="A40" s="225" t="s">
        <v>357</v>
      </c>
      <c r="B40" s="225"/>
      <c r="C40" s="225"/>
      <c r="D40" s="225"/>
    </row>
  </sheetData>
  <mergeCells count="22">
    <mergeCell ref="A23:D23"/>
    <mergeCell ref="A4:D4"/>
    <mergeCell ref="A5:D5"/>
    <mergeCell ref="A6:D6"/>
    <mergeCell ref="A10:D10"/>
    <mergeCell ref="A11:D11"/>
    <mergeCell ref="A12:D12"/>
    <mergeCell ref="D13:D14"/>
    <mergeCell ref="A15:D15"/>
    <mergeCell ref="A17:D17"/>
    <mergeCell ref="A19:D19"/>
    <mergeCell ref="A21:D21"/>
    <mergeCell ref="A37:D37"/>
    <mergeCell ref="A38:D38"/>
    <mergeCell ref="A39:D39"/>
    <mergeCell ref="A40:D40"/>
    <mergeCell ref="A25:D25"/>
    <mergeCell ref="A27:D27"/>
    <mergeCell ref="A29:D29"/>
    <mergeCell ref="D30:D32"/>
    <mergeCell ref="A33:D33"/>
    <mergeCell ref="A36:D3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8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41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F2" sqref="F2"/>
    </sheetView>
  </sheetViews>
  <sheetFormatPr defaultColWidth="9.109375" defaultRowHeight="13.2" outlineLevelRow="2" x14ac:dyDescent="0.25"/>
  <cols>
    <col min="1" max="1" width="28.6640625" style="112" bestFit="1" customWidth="1"/>
    <col min="2" max="6" width="25.6640625" style="112" customWidth="1"/>
    <col min="7" max="16384" width="9.109375" style="112"/>
  </cols>
  <sheetData>
    <row r="1" spans="1:6" x14ac:dyDescent="0.25">
      <c r="A1" s="138"/>
      <c r="F1" s="138" t="s">
        <v>400</v>
      </c>
    </row>
    <row r="2" spans="1:6" ht="14.4" customHeight="1" x14ac:dyDescent="0.25">
      <c r="A2" s="138"/>
      <c r="F2" s="139" t="s">
        <v>401</v>
      </c>
    </row>
    <row r="3" spans="1:6" x14ac:dyDescent="0.25">
      <c r="A3" s="115"/>
    </row>
    <row r="4" spans="1:6" ht="13.8" x14ac:dyDescent="0.25">
      <c r="A4" s="237" t="s">
        <v>358</v>
      </c>
      <c r="B4" s="237"/>
      <c r="C4" s="237"/>
      <c r="D4" s="237"/>
      <c r="E4" s="237"/>
      <c r="F4" s="237"/>
    </row>
    <row r="5" spans="1:6" x14ac:dyDescent="0.25">
      <c r="A5" s="115"/>
    </row>
    <row r="6" spans="1:6" ht="26.4" x14ac:dyDescent="0.25">
      <c r="A6" s="140" t="s">
        <v>0</v>
      </c>
      <c r="B6" s="140" t="s">
        <v>21</v>
      </c>
      <c r="C6" s="140" t="s">
        <v>22</v>
      </c>
      <c r="D6" s="140" t="s">
        <v>23</v>
      </c>
      <c r="E6" s="140" t="s">
        <v>24</v>
      </c>
      <c r="F6" s="140" t="s">
        <v>58</v>
      </c>
    </row>
    <row r="7" spans="1:6" x14ac:dyDescent="0.25">
      <c r="A7" s="140">
        <v>1</v>
      </c>
      <c r="B7" s="140">
        <v>2</v>
      </c>
      <c r="C7" s="140">
        <v>3</v>
      </c>
      <c r="D7" s="140">
        <v>4</v>
      </c>
      <c r="E7" s="140">
        <v>5</v>
      </c>
      <c r="F7" s="140">
        <v>6</v>
      </c>
    </row>
    <row r="8" spans="1:6" ht="28.95" customHeight="1" x14ac:dyDescent="0.25">
      <c r="A8" s="238" t="s">
        <v>375</v>
      </c>
      <c r="B8" s="238"/>
      <c r="C8" s="238"/>
      <c r="D8" s="238"/>
      <c r="E8" s="238"/>
      <c r="F8" s="238"/>
    </row>
    <row r="9" spans="1:6" ht="16.95" customHeight="1" x14ac:dyDescent="0.25">
      <c r="A9" s="239" t="s">
        <v>376</v>
      </c>
      <c r="B9" s="239"/>
      <c r="C9" s="239"/>
      <c r="D9" s="239"/>
      <c r="E9" s="239"/>
      <c r="F9" s="239"/>
    </row>
    <row r="10" spans="1:6" x14ac:dyDescent="0.25">
      <c r="A10" s="233" t="s">
        <v>343</v>
      </c>
      <c r="B10" s="234"/>
      <c r="C10" s="234"/>
      <c r="D10" s="235"/>
      <c r="E10" s="141">
        <f>SUM(E11:E14)</f>
        <v>0</v>
      </c>
      <c r="F10" s="229" t="s">
        <v>91</v>
      </c>
    </row>
    <row r="11" spans="1:6" ht="12.75" customHeight="1" outlineLevel="1" x14ac:dyDescent="0.25">
      <c r="A11" s="117"/>
      <c r="B11" s="118"/>
      <c r="C11" s="116"/>
      <c r="D11" s="142"/>
      <c r="E11" s="142">
        <f>B11*D11</f>
        <v>0</v>
      </c>
      <c r="F11" s="230"/>
    </row>
    <row r="12" spans="1:6" ht="12.75" customHeight="1" outlineLevel="1" x14ac:dyDescent="0.25">
      <c r="A12" s="117"/>
      <c r="B12" s="118"/>
      <c r="C12" s="116"/>
      <c r="D12" s="142"/>
      <c r="E12" s="142"/>
      <c r="F12" s="230"/>
    </row>
    <row r="13" spans="1:6" ht="12.75" customHeight="1" outlineLevel="1" x14ac:dyDescent="0.25">
      <c r="A13" s="117"/>
      <c r="B13" s="118"/>
      <c r="C13" s="116"/>
      <c r="D13" s="142"/>
      <c r="E13" s="142"/>
      <c r="F13" s="230"/>
    </row>
    <row r="14" spans="1:6" ht="12.75" customHeight="1" outlineLevel="1" x14ac:dyDescent="0.25">
      <c r="A14" s="117"/>
      <c r="B14" s="118"/>
      <c r="C14" s="116"/>
      <c r="D14" s="142"/>
      <c r="E14" s="142"/>
      <c r="F14" s="230"/>
    </row>
    <row r="15" spans="1:6" x14ac:dyDescent="0.25">
      <c r="A15" s="233" t="s">
        <v>344</v>
      </c>
      <c r="B15" s="234"/>
      <c r="C15" s="234"/>
      <c r="D15" s="235"/>
      <c r="E15" s="141">
        <f>E16</f>
        <v>0</v>
      </c>
      <c r="F15" s="230"/>
    </row>
    <row r="16" spans="1:6" s="143" customFormat="1" ht="12.75" customHeight="1" outlineLevel="1" x14ac:dyDescent="0.25">
      <c r="A16" s="119"/>
      <c r="B16" s="120"/>
      <c r="C16" s="120"/>
      <c r="D16" s="120"/>
      <c r="E16" s="142"/>
      <c r="F16" s="230"/>
    </row>
    <row r="17" spans="1:7" ht="15" customHeight="1" x14ac:dyDescent="0.25">
      <c r="A17" s="233" t="s">
        <v>345</v>
      </c>
      <c r="B17" s="234"/>
      <c r="C17" s="234"/>
      <c r="D17" s="235"/>
      <c r="E17" s="141">
        <f>E18</f>
        <v>1145.8047690014903</v>
      </c>
      <c r="F17" s="230"/>
    </row>
    <row r="18" spans="1:7" s="122" customFormat="1" ht="14.4" customHeight="1" outlineLevel="1" x14ac:dyDescent="0.25">
      <c r="A18" s="178" t="s">
        <v>379</v>
      </c>
      <c r="B18" s="135">
        <f>'2.1.'!C18</f>
        <v>0.2</v>
      </c>
      <c r="C18" s="135"/>
      <c r="D18" s="144">
        <f>1537670/1342/B18</f>
        <v>5729.0238450074512</v>
      </c>
      <c r="E18" s="145">
        <f>B18*D18</f>
        <v>1145.8047690014903</v>
      </c>
      <c r="F18" s="230"/>
      <c r="G18" s="112"/>
    </row>
    <row r="19" spans="1:7" x14ac:dyDescent="0.25">
      <c r="A19" s="233" t="s">
        <v>346</v>
      </c>
      <c r="B19" s="234"/>
      <c r="C19" s="234"/>
      <c r="D19" s="235"/>
      <c r="E19" s="141">
        <f>SUM(E20:E20)</f>
        <v>0</v>
      </c>
      <c r="F19" s="230"/>
    </row>
    <row r="20" spans="1:7" ht="12.75" customHeight="1" outlineLevel="1" x14ac:dyDescent="0.25">
      <c r="A20" s="124"/>
      <c r="B20" s="130"/>
      <c r="C20" s="116"/>
      <c r="D20" s="141"/>
      <c r="E20" s="141"/>
      <c r="F20" s="230"/>
    </row>
    <row r="21" spans="1:7" x14ac:dyDescent="0.25">
      <c r="A21" s="233" t="s">
        <v>347</v>
      </c>
      <c r="B21" s="234"/>
      <c r="C21" s="234"/>
      <c r="D21" s="235"/>
      <c r="E21" s="141">
        <f>E22</f>
        <v>0</v>
      </c>
      <c r="F21" s="230"/>
    </row>
    <row r="22" spans="1:7" ht="12.75" customHeight="1" outlineLevel="2" x14ac:dyDescent="0.25">
      <c r="A22" s="127"/>
      <c r="B22" s="130"/>
      <c r="C22" s="116"/>
      <c r="D22" s="141"/>
      <c r="E22" s="141"/>
      <c r="F22" s="230"/>
    </row>
    <row r="23" spans="1:7" x14ac:dyDescent="0.25">
      <c r="A23" s="233" t="s">
        <v>348</v>
      </c>
      <c r="B23" s="234"/>
      <c r="C23" s="234"/>
      <c r="D23" s="235"/>
      <c r="E23" s="141">
        <f>SUM(E24:E24)</f>
        <v>0</v>
      </c>
      <c r="F23" s="230"/>
    </row>
    <row r="24" spans="1:7" ht="12.75" customHeight="1" outlineLevel="1" x14ac:dyDescent="0.25">
      <c r="A24" s="129"/>
      <c r="B24" s="130"/>
      <c r="C24" s="116"/>
      <c r="D24" s="141"/>
      <c r="E24" s="141"/>
      <c r="F24" s="230"/>
    </row>
    <row r="25" spans="1:7" x14ac:dyDescent="0.25">
      <c r="A25" s="233" t="s">
        <v>349</v>
      </c>
      <c r="B25" s="234"/>
      <c r="C25" s="234"/>
      <c r="D25" s="235"/>
      <c r="E25" s="141">
        <f>SUM(E26:E26)</f>
        <v>0</v>
      </c>
      <c r="F25" s="230"/>
    </row>
    <row r="26" spans="1:7" ht="12.75" customHeight="1" outlineLevel="1" x14ac:dyDescent="0.25">
      <c r="A26" s="131"/>
      <c r="B26" s="126"/>
      <c r="C26" s="116"/>
      <c r="D26" s="146"/>
      <c r="E26" s="141"/>
      <c r="F26" s="230"/>
    </row>
    <row r="27" spans="1:7" x14ac:dyDescent="0.25">
      <c r="A27" s="233" t="s">
        <v>350</v>
      </c>
      <c r="B27" s="234"/>
      <c r="C27" s="234"/>
      <c r="D27" s="235"/>
      <c r="E27" s="141">
        <v>0</v>
      </c>
      <c r="F27" s="230"/>
    </row>
    <row r="28" spans="1:7" ht="12.75" customHeight="1" outlineLevel="1" x14ac:dyDescent="0.25">
      <c r="A28" s="129"/>
      <c r="B28" s="129"/>
      <c r="C28" s="129"/>
      <c r="D28" s="129"/>
      <c r="E28" s="129"/>
      <c r="F28" s="230"/>
    </row>
    <row r="29" spans="1:7" x14ac:dyDescent="0.25">
      <c r="A29" s="233" t="s">
        <v>359</v>
      </c>
      <c r="B29" s="234"/>
      <c r="C29" s="234"/>
      <c r="D29" s="235"/>
      <c r="E29" s="141">
        <f>SUM(E30:E33)</f>
        <v>0</v>
      </c>
      <c r="F29" s="230"/>
    </row>
    <row r="30" spans="1:7" ht="12.75" customHeight="1" outlineLevel="1" x14ac:dyDescent="0.25">
      <c r="A30" s="117"/>
      <c r="B30" s="126"/>
      <c r="C30" s="147"/>
      <c r="D30" s="147"/>
      <c r="E30" s="141">
        <f>B30*D30</f>
        <v>0</v>
      </c>
      <c r="F30" s="230"/>
    </row>
    <row r="31" spans="1:7" outlineLevel="1" x14ac:dyDescent="0.25">
      <c r="A31" s="117"/>
      <c r="B31" s="126"/>
      <c r="C31" s="147"/>
      <c r="D31" s="147"/>
      <c r="E31" s="141">
        <f>B31*D31</f>
        <v>0</v>
      </c>
      <c r="F31" s="230"/>
    </row>
    <row r="32" spans="1:7" ht="12.75" customHeight="1" outlineLevel="1" x14ac:dyDescent="0.25">
      <c r="A32" s="117"/>
      <c r="B32" s="126"/>
      <c r="C32" s="147"/>
      <c r="D32" s="147"/>
      <c r="E32" s="141"/>
      <c r="F32" s="230"/>
    </row>
    <row r="33" spans="1:6" ht="12.75" customHeight="1" outlineLevel="1" x14ac:dyDescent="0.25">
      <c r="A33" s="117"/>
      <c r="B33" s="126"/>
      <c r="C33" s="147"/>
      <c r="D33" s="147"/>
      <c r="E33" s="141"/>
      <c r="F33" s="230"/>
    </row>
    <row r="34" spans="1:6" x14ac:dyDescent="0.25">
      <c r="A34" s="233" t="s">
        <v>352</v>
      </c>
      <c r="B34" s="234"/>
      <c r="C34" s="234"/>
      <c r="D34" s="235"/>
      <c r="E34" s="141">
        <f>E35</f>
        <v>0</v>
      </c>
      <c r="F34" s="230"/>
    </row>
    <row r="35" spans="1:6" s="122" customFormat="1" ht="12.75" customHeight="1" outlineLevel="1" x14ac:dyDescent="0.25">
      <c r="A35" s="134"/>
      <c r="B35" s="135"/>
      <c r="C35" s="148"/>
      <c r="D35" s="149"/>
      <c r="E35" s="149"/>
      <c r="F35" s="240"/>
    </row>
    <row r="36" spans="1:6" x14ac:dyDescent="0.25">
      <c r="A36" s="236" t="s">
        <v>360</v>
      </c>
      <c r="B36" s="236"/>
      <c r="C36" s="236"/>
      <c r="D36" s="236"/>
      <c r="E36" s="150">
        <f>E10+E15+E17+E19+E21+E23+E25+E27+E29+E34</f>
        <v>1145.8047690014903</v>
      </c>
      <c r="F36" s="129"/>
    </row>
    <row r="40" spans="1:6" x14ac:dyDescent="0.25">
      <c r="E40" s="151"/>
    </row>
    <row r="41" spans="1:6" x14ac:dyDescent="0.25">
      <c r="E41" s="151"/>
    </row>
  </sheetData>
  <mergeCells count="15">
    <mergeCell ref="A36:D36"/>
    <mergeCell ref="A4:F4"/>
    <mergeCell ref="A8:F8"/>
    <mergeCell ref="A9:F9"/>
    <mergeCell ref="A10:D10"/>
    <mergeCell ref="F10:F35"/>
    <mergeCell ref="A15:D15"/>
    <mergeCell ref="A17:D17"/>
    <mergeCell ref="A19:D19"/>
    <mergeCell ref="A21:D21"/>
    <mergeCell ref="A23:D23"/>
    <mergeCell ref="A25:D25"/>
    <mergeCell ref="A27:D27"/>
    <mergeCell ref="A29:D29"/>
    <mergeCell ref="A34:D34"/>
  </mergeCells>
  <pageMargins left="1.2598425196850394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22"/>
  <sheetViews>
    <sheetView view="pageBreakPreview" zoomScale="85" zoomScaleNormal="81" zoomScaleSheetLayoutView="85" workbookViewId="0">
      <selection activeCell="G4" sqref="A4:H9"/>
    </sheetView>
  </sheetViews>
  <sheetFormatPr defaultColWidth="9.109375" defaultRowHeight="14.4" x14ac:dyDescent="0.3"/>
  <cols>
    <col min="1" max="1" width="20.6640625" style="6" customWidth="1"/>
    <col min="2" max="2" width="25.33203125" style="6" customWidth="1"/>
    <col min="3" max="8" width="20.6640625" style="6" customWidth="1"/>
    <col min="9" max="16384" width="9.109375" style="6"/>
  </cols>
  <sheetData>
    <row r="1" spans="1:8" x14ac:dyDescent="0.3">
      <c r="A1" s="5"/>
      <c r="G1" s="8"/>
      <c r="H1" s="2" t="s">
        <v>402</v>
      </c>
    </row>
    <row r="2" spans="1:8" ht="61.8" customHeight="1" x14ac:dyDescent="0.3">
      <c r="A2" s="5"/>
      <c r="G2" s="9"/>
      <c r="H2" s="3" t="s">
        <v>399</v>
      </c>
    </row>
    <row r="3" spans="1:8" x14ac:dyDescent="0.3">
      <c r="A3" s="7"/>
    </row>
    <row r="4" spans="1:8" x14ac:dyDescent="0.3">
      <c r="B4" s="1"/>
      <c r="C4" s="1"/>
      <c r="D4" s="1"/>
      <c r="E4" s="1"/>
      <c r="F4" s="1"/>
      <c r="G4" s="1"/>
      <c r="H4" s="10"/>
    </row>
    <row r="5" spans="1:8" x14ac:dyDescent="0.3">
      <c r="B5" s="1"/>
      <c r="C5" s="1"/>
      <c r="D5" s="1"/>
      <c r="E5" s="1"/>
      <c r="F5" s="1"/>
      <c r="G5" s="1"/>
      <c r="H5" s="10" t="s">
        <v>60</v>
      </c>
    </row>
    <row r="6" spans="1:8" x14ac:dyDescent="0.3">
      <c r="A6" s="4"/>
      <c r="B6" s="1"/>
      <c r="C6" s="1"/>
      <c r="D6" s="1"/>
      <c r="E6" s="1"/>
      <c r="F6" s="1"/>
      <c r="G6" s="1"/>
      <c r="H6" s="1"/>
    </row>
    <row r="7" spans="1:8" x14ac:dyDescent="0.3">
      <c r="A7" s="241" t="s">
        <v>61</v>
      </c>
      <c r="B7" s="241"/>
      <c r="C7" s="241"/>
      <c r="D7" s="241"/>
      <c r="E7" s="241"/>
      <c r="F7" s="241"/>
      <c r="G7" s="241"/>
      <c r="H7" s="241"/>
    </row>
    <row r="8" spans="1:8" x14ac:dyDescent="0.3">
      <c r="A8" s="241" t="s">
        <v>393</v>
      </c>
      <c r="B8" s="241"/>
      <c r="C8" s="241"/>
      <c r="D8" s="241"/>
      <c r="E8" s="241"/>
      <c r="F8" s="241"/>
      <c r="G8" s="241"/>
      <c r="H8" s="241"/>
    </row>
    <row r="9" spans="1:8" x14ac:dyDescent="0.3">
      <c r="A9" s="4"/>
      <c r="B9" s="1"/>
      <c r="C9" s="1"/>
      <c r="D9" s="1"/>
      <c r="E9" s="1"/>
      <c r="F9" s="1"/>
      <c r="G9" s="1"/>
      <c r="H9" s="1"/>
    </row>
    <row r="10" spans="1:8" x14ac:dyDescent="0.3">
      <c r="B10" s="1"/>
      <c r="C10" s="1"/>
      <c r="D10" s="1"/>
      <c r="E10" s="1"/>
      <c r="F10" s="1"/>
      <c r="G10" s="1"/>
      <c r="H10" s="11" t="s">
        <v>62</v>
      </c>
    </row>
    <row r="11" spans="1:8" ht="22.2" customHeight="1" x14ac:dyDescent="0.3">
      <c r="A11" s="244" t="s">
        <v>63</v>
      </c>
      <c r="B11" s="244" t="s">
        <v>64</v>
      </c>
      <c r="C11" s="244" t="s">
        <v>65</v>
      </c>
      <c r="D11" s="244"/>
      <c r="E11" s="244"/>
      <c r="F11" s="244"/>
      <c r="G11" s="244"/>
      <c r="H11" s="244"/>
    </row>
    <row r="12" spans="1:8" x14ac:dyDescent="0.3">
      <c r="A12" s="244"/>
      <c r="B12" s="244"/>
      <c r="C12" s="244" t="s">
        <v>66</v>
      </c>
      <c r="D12" s="244" t="s">
        <v>67</v>
      </c>
      <c r="E12" s="244"/>
      <c r="F12" s="244"/>
      <c r="G12" s="244"/>
      <c r="H12" s="244"/>
    </row>
    <row r="13" spans="1:8" ht="50.4" customHeight="1" x14ac:dyDescent="0.3">
      <c r="A13" s="244"/>
      <c r="B13" s="244"/>
      <c r="C13" s="244"/>
      <c r="D13" s="244" t="s">
        <v>68</v>
      </c>
      <c r="E13" s="244"/>
      <c r="F13" s="244" t="s">
        <v>69</v>
      </c>
      <c r="G13" s="244"/>
      <c r="H13" s="244"/>
    </row>
    <row r="14" spans="1:8" ht="16.2" x14ac:dyDescent="0.3">
      <c r="A14" s="244"/>
      <c r="B14" s="244"/>
      <c r="C14" s="244"/>
      <c r="D14" s="13" t="s">
        <v>70</v>
      </c>
      <c r="E14" s="13" t="s">
        <v>71</v>
      </c>
      <c r="F14" s="13" t="s">
        <v>70</v>
      </c>
      <c r="G14" s="13" t="s">
        <v>72</v>
      </c>
      <c r="H14" s="13" t="s">
        <v>73</v>
      </c>
    </row>
    <row r="15" spans="1:8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</row>
    <row r="16" spans="1:8" ht="31.5" customHeight="1" x14ac:dyDescent="0.3">
      <c r="A16" s="15" t="s">
        <v>326</v>
      </c>
      <c r="B16" s="105" t="s">
        <v>328</v>
      </c>
      <c r="C16" s="47">
        <f>D16+F16</f>
        <v>18883.894145799975</v>
      </c>
      <c r="D16" s="47">
        <f>'1.2.'!E11</f>
        <v>14106.477452678386</v>
      </c>
      <c r="E16" s="47"/>
      <c r="F16" s="47">
        <f>'1.2.'!E135</f>
        <v>4777.4166931215887</v>
      </c>
      <c r="G16" s="47">
        <f>'1.2.'!E136</f>
        <v>573.1115656864356</v>
      </c>
      <c r="H16" s="47">
        <f>'1.2.'!E143</f>
        <v>170.58560867422378</v>
      </c>
    </row>
    <row r="17" spans="1:8" x14ac:dyDescent="0.3">
      <c r="A17" s="4"/>
      <c r="B17" s="1"/>
      <c r="C17" s="1"/>
      <c r="D17" s="1"/>
      <c r="E17" s="1"/>
      <c r="F17" s="1"/>
      <c r="G17" s="1"/>
      <c r="H17" s="1"/>
    </row>
    <row r="18" spans="1:8" x14ac:dyDescent="0.3">
      <c r="A18" s="242" t="s">
        <v>49</v>
      </c>
      <c r="B18" s="242"/>
      <c r="C18" s="242"/>
      <c r="D18" s="242"/>
      <c r="E18" s="242"/>
      <c r="F18" s="242"/>
      <c r="G18" s="242"/>
      <c r="H18" s="242"/>
    </row>
    <row r="19" spans="1:8" ht="21.6" customHeight="1" x14ac:dyDescent="0.3">
      <c r="A19" s="243" t="s">
        <v>74</v>
      </c>
      <c r="B19" s="243"/>
      <c r="C19" s="243"/>
      <c r="D19" s="243"/>
      <c r="E19" s="243"/>
      <c r="F19" s="243"/>
      <c r="G19" s="243"/>
      <c r="H19" s="243"/>
    </row>
    <row r="20" spans="1:8" ht="19.2" customHeight="1" x14ac:dyDescent="0.3">
      <c r="A20" s="243" t="s">
        <v>75</v>
      </c>
      <c r="B20" s="243"/>
      <c r="C20" s="243"/>
      <c r="D20" s="243"/>
      <c r="E20" s="243"/>
      <c r="F20" s="243"/>
      <c r="G20" s="243"/>
      <c r="H20" s="243"/>
    </row>
    <row r="21" spans="1:8" ht="16.95" customHeight="1" x14ac:dyDescent="0.3">
      <c r="A21" s="243" t="s">
        <v>76</v>
      </c>
      <c r="B21" s="243"/>
      <c r="C21" s="243"/>
      <c r="D21" s="243"/>
      <c r="E21" s="243"/>
      <c r="F21" s="243"/>
      <c r="G21" s="243"/>
      <c r="H21" s="243"/>
    </row>
    <row r="22" spans="1:8" x14ac:dyDescent="0.3">
      <c r="A22" s="7"/>
    </row>
  </sheetData>
  <mergeCells count="13">
    <mergeCell ref="A7:H7"/>
    <mergeCell ref="A18:H18"/>
    <mergeCell ref="A19:H19"/>
    <mergeCell ref="A20:H20"/>
    <mergeCell ref="A21:H21"/>
    <mergeCell ref="A8:H8"/>
    <mergeCell ref="A11:A14"/>
    <mergeCell ref="B11:B14"/>
    <mergeCell ref="C11:H11"/>
    <mergeCell ref="C12:C14"/>
    <mergeCell ref="D12:H12"/>
    <mergeCell ref="D13:E13"/>
    <mergeCell ref="F13:H13"/>
  </mergeCells>
  <pageMargins left="0.7" right="0.7" top="0.75" bottom="0.75" header="0.3" footer="0.3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view="pageBreakPreview" zoomScale="90" zoomScaleNormal="81" zoomScaleSheetLayoutView="90" workbookViewId="0">
      <selection activeCell="E4" sqref="A4:F9"/>
    </sheetView>
  </sheetViews>
  <sheetFormatPr defaultColWidth="9.109375" defaultRowHeight="14.4" x14ac:dyDescent="0.3"/>
  <cols>
    <col min="1" max="1" width="31.33203125" style="153" customWidth="1"/>
    <col min="2" max="2" width="28.88671875" style="153" customWidth="1"/>
    <col min="3" max="3" width="20.6640625" style="153" customWidth="1"/>
    <col min="4" max="4" width="22.5546875" style="153" customWidth="1"/>
    <col min="5" max="6" width="20.6640625" style="153" customWidth="1"/>
    <col min="7" max="16384" width="9.109375" style="153"/>
  </cols>
  <sheetData>
    <row r="1" spans="1:6" x14ac:dyDescent="0.3">
      <c r="A1" s="152"/>
      <c r="E1" s="154"/>
      <c r="F1" s="155" t="s">
        <v>400</v>
      </c>
    </row>
    <row r="2" spans="1:6" ht="30" customHeight="1" x14ac:dyDescent="0.3">
      <c r="A2" s="152"/>
      <c r="E2" s="156"/>
      <c r="F2" s="114" t="s">
        <v>399</v>
      </c>
    </row>
    <row r="3" spans="1:6" x14ac:dyDescent="0.3">
      <c r="A3" s="157"/>
      <c r="E3" s="158"/>
      <c r="F3" s="158"/>
    </row>
    <row r="4" spans="1:6" x14ac:dyDescent="0.3">
      <c r="B4" s="159"/>
      <c r="C4" s="159"/>
      <c r="D4" s="159"/>
      <c r="E4" s="159"/>
      <c r="F4" s="159"/>
    </row>
    <row r="5" spans="1:6" x14ac:dyDescent="0.3">
      <c r="B5" s="159"/>
      <c r="C5" s="159"/>
      <c r="D5" s="159"/>
      <c r="E5" s="159"/>
      <c r="F5" s="159"/>
    </row>
    <row r="6" spans="1:6" x14ac:dyDescent="0.3">
      <c r="A6" s="160"/>
      <c r="B6" s="159"/>
      <c r="C6" s="159"/>
      <c r="D6" s="159"/>
      <c r="E6" s="159"/>
      <c r="F6" s="159"/>
    </row>
    <row r="7" spans="1:6" x14ac:dyDescent="0.3">
      <c r="A7" s="237" t="s">
        <v>361</v>
      </c>
      <c r="B7" s="237"/>
      <c r="C7" s="237"/>
      <c r="D7" s="237"/>
      <c r="E7" s="237"/>
      <c r="F7" s="237"/>
    </row>
    <row r="8" spans="1:6" x14ac:dyDescent="0.3">
      <c r="A8" s="237" t="s">
        <v>394</v>
      </c>
      <c r="B8" s="237"/>
      <c r="C8" s="237"/>
      <c r="D8" s="237"/>
      <c r="E8" s="237"/>
      <c r="F8" s="237"/>
    </row>
    <row r="9" spans="1:6" x14ac:dyDescent="0.3">
      <c r="A9" s="160"/>
      <c r="B9" s="159"/>
      <c r="C9" s="159"/>
      <c r="D9" s="159"/>
      <c r="E9" s="159"/>
      <c r="F9" s="159"/>
    </row>
    <row r="10" spans="1:6" x14ac:dyDescent="0.3">
      <c r="B10" s="159"/>
      <c r="C10" s="159"/>
      <c r="D10" s="159"/>
      <c r="E10" s="159"/>
      <c r="F10" s="159"/>
    </row>
    <row r="11" spans="1:6" ht="22.2" customHeight="1" x14ac:dyDescent="0.3">
      <c r="A11" s="245" t="s">
        <v>362</v>
      </c>
      <c r="B11" s="245" t="s">
        <v>64</v>
      </c>
      <c r="C11" s="245" t="s">
        <v>65</v>
      </c>
      <c r="D11" s="245"/>
      <c r="E11" s="245"/>
      <c r="F11" s="245"/>
    </row>
    <row r="12" spans="1:6" x14ac:dyDescent="0.3">
      <c r="A12" s="245"/>
      <c r="B12" s="245"/>
      <c r="C12" s="245" t="s">
        <v>66</v>
      </c>
      <c r="D12" s="245" t="s">
        <v>67</v>
      </c>
      <c r="E12" s="245"/>
      <c r="F12" s="245"/>
    </row>
    <row r="13" spans="1:6" ht="83.25" customHeight="1" x14ac:dyDescent="0.3">
      <c r="A13" s="245"/>
      <c r="B13" s="245"/>
      <c r="C13" s="245"/>
      <c r="D13" s="246" t="s">
        <v>363</v>
      </c>
      <c r="E13" s="248" t="s">
        <v>364</v>
      </c>
      <c r="F13" s="249"/>
    </row>
    <row r="14" spans="1:6" ht="99.75" customHeight="1" x14ac:dyDescent="0.3">
      <c r="A14" s="245"/>
      <c r="B14" s="245"/>
      <c r="C14" s="245"/>
      <c r="D14" s="247"/>
      <c r="E14" s="161" t="s">
        <v>365</v>
      </c>
      <c r="F14" s="161" t="s">
        <v>366</v>
      </c>
    </row>
    <row r="15" spans="1:6" x14ac:dyDescent="0.3">
      <c r="A15" s="161">
        <v>1</v>
      </c>
      <c r="B15" s="161">
        <v>2</v>
      </c>
      <c r="C15" s="161">
        <v>3</v>
      </c>
      <c r="D15" s="161">
        <v>4</v>
      </c>
      <c r="E15" s="161">
        <v>5</v>
      </c>
      <c r="F15" s="161">
        <v>6</v>
      </c>
    </row>
    <row r="16" spans="1:6" ht="32.25" customHeight="1" x14ac:dyDescent="0.3">
      <c r="A16" s="162" t="s">
        <v>377</v>
      </c>
      <c r="B16" s="163" t="s">
        <v>378</v>
      </c>
      <c r="C16" s="164">
        <f>'2.2.'!E36</f>
        <v>1145.8047690014903</v>
      </c>
      <c r="D16" s="164" t="s">
        <v>92</v>
      </c>
      <c r="E16" s="164" t="s">
        <v>92</v>
      </c>
      <c r="F16" s="164" t="s">
        <v>92</v>
      </c>
    </row>
    <row r="17" spans="1:6" x14ac:dyDescent="0.3">
      <c r="A17" s="160"/>
      <c r="B17" s="159"/>
      <c r="C17" s="159"/>
      <c r="D17" s="159"/>
      <c r="E17" s="159"/>
      <c r="F17" s="159"/>
    </row>
    <row r="18" spans="1:6" x14ac:dyDescent="0.3">
      <c r="A18" s="157"/>
    </row>
  </sheetData>
  <mergeCells count="9">
    <mergeCell ref="A7:F7"/>
    <mergeCell ref="A8:F8"/>
    <mergeCell ref="A11:A14"/>
    <mergeCell ref="B11:B14"/>
    <mergeCell ref="C11:F11"/>
    <mergeCell ref="C12:C14"/>
    <mergeCell ref="D12:F12"/>
    <mergeCell ref="D13:D14"/>
    <mergeCell ref="E13:F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16</vt:i4>
      </vt:variant>
    </vt:vector>
  </HeadingPairs>
  <TitlesOfParts>
    <vt:vector size="28" baseType="lpstr">
      <vt:lpstr>Базовый</vt:lpstr>
      <vt:lpstr>Пред. питания (расчет)</vt:lpstr>
      <vt:lpstr>Внимание!</vt:lpstr>
      <vt:lpstr>1.1.</vt:lpstr>
      <vt:lpstr>1.2.</vt:lpstr>
      <vt:lpstr>2.1.</vt:lpstr>
      <vt:lpstr>2.2.</vt:lpstr>
      <vt:lpstr>3.1</vt:lpstr>
      <vt:lpstr>3.2</vt:lpstr>
      <vt:lpstr>4.1</vt:lpstr>
      <vt:lpstr>4.2</vt:lpstr>
      <vt:lpstr>5.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'4.1'!Заголовки_для_печати</vt:lpstr>
      <vt:lpstr>Базовый!Заголовки_для_печати</vt:lpstr>
      <vt:lpstr>'Пред. питания (расчет)'!Заголовки_для_печати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'3.2'!Область_печати</vt:lpstr>
      <vt:lpstr>'4.1'!Область_печати</vt:lpstr>
      <vt:lpstr>'4.2'!Область_печати</vt:lpstr>
      <vt:lpstr>Базовый!Область_печати</vt:lpstr>
      <vt:lpstr>'Пред. питания (расчет)'!Область_печати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Андаева А.Л.</cp:lastModifiedBy>
  <cp:lastPrinted>2017-01-17T16:51:01Z</cp:lastPrinted>
  <dcterms:created xsi:type="dcterms:W3CDTF">2016-09-21T07:32:32Z</dcterms:created>
  <dcterms:modified xsi:type="dcterms:W3CDTF">2017-03-02T08:57:49Z</dcterms:modified>
</cp:coreProperties>
</file>