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210" yWindow="560" windowWidth="15450" windowHeight="12390" firstSheet="4" activeTab="10"/>
  </bookViews>
  <sheets>
    <sheet name="Черновик" sheetId="36" state="hidden" r:id="rId1"/>
    <sheet name="Базовый (предв)" sheetId="34" state="hidden" r:id="rId2"/>
    <sheet name="Базовый (ДШИ)" sheetId="49" state="hidden" r:id="rId3"/>
    <sheet name="Внимание!" sheetId="25" state="hidden" r:id="rId4"/>
    <sheet name="1.1." sheetId="21" r:id="rId5"/>
    <sheet name="1.2." sheetId="22" state="hidden" r:id="rId6"/>
    <sheet name="2.1." sheetId="51" r:id="rId7"/>
    <sheet name="2.2." sheetId="52" state="hidden" r:id="rId8"/>
    <sheet name="3." sheetId="16" r:id="rId9"/>
    <sheet name="4." sheetId="17" r:id="rId10"/>
    <sheet name="5." sheetId="20" r:id="rId11"/>
  </sheets>
  <definedNames>
    <definedName name="_xlnm._FilterDatabase" localSheetId="4" hidden="1">'1.1.'!$A$9:$D$232</definedName>
    <definedName name="_xlnm._FilterDatabase" localSheetId="5" hidden="1">'1.2.'!$A$8:$F$168</definedName>
    <definedName name="_xlnm._FilterDatabase" localSheetId="6" hidden="1">'2.1.'!$A$9:$D$232</definedName>
    <definedName name="_xlnm._FilterDatabase" localSheetId="7" hidden="1">'2.2.'!$A$8:$F$168</definedName>
    <definedName name="_xlnm.Print_Titles" localSheetId="4">'1.1.'!$9:$10</definedName>
    <definedName name="_xlnm.Print_Titles" localSheetId="5">'1.2.'!$7:$8</definedName>
    <definedName name="_xlnm.Print_Titles" localSheetId="6">'2.1.'!$9:$10</definedName>
    <definedName name="_xlnm.Print_Titles" localSheetId="7">'2.2.'!$7:$8</definedName>
    <definedName name="_xlnm.Print_Titles" localSheetId="9">'4.'!$14:$17</definedName>
    <definedName name="_xlnm.Print_Area" localSheetId="4">'1.1.'!$A$1:$D$232</definedName>
    <definedName name="_xlnm.Print_Area" localSheetId="5">'1.2.'!$A$1:$F$229</definedName>
    <definedName name="_xlnm.Print_Area" localSheetId="6">'2.1.'!$A$1:$D$232</definedName>
    <definedName name="_xlnm.Print_Area" localSheetId="7">'2.2.'!$A$1:$F$229</definedName>
    <definedName name="_xlnm.Print_Area" localSheetId="9">'4.'!$A$1:$H$23</definedName>
  </definedNames>
  <calcPr calcId="152511"/>
</workbook>
</file>

<file path=xl/calcChain.xml><?xml version="1.0" encoding="utf-8"?>
<calcChain xmlns="http://schemas.openxmlformats.org/spreadsheetml/2006/main">
  <c r="B24" i="20" l="1"/>
  <c r="L2" i="49"/>
  <c r="B21" i="17" s="1"/>
  <c r="G5" i="49"/>
  <c r="C13" i="52" s="1"/>
  <c r="G6" i="49"/>
  <c r="C14" i="52" s="1"/>
  <c r="G7" i="49"/>
  <c r="H10" i="49"/>
  <c r="D18" i="52" s="1"/>
  <c r="G10" i="49"/>
  <c r="C18" i="52" s="1"/>
  <c r="H11" i="49"/>
  <c r="D19" i="52" s="1"/>
  <c r="G11" i="49"/>
  <c r="C19" i="52" s="1"/>
  <c r="H12" i="49"/>
  <c r="D20" i="52" s="1"/>
  <c r="G12" i="49"/>
  <c r="C20" i="52" s="1"/>
  <c r="H13" i="49"/>
  <c r="G13" i="49"/>
  <c r="C21" i="52"/>
  <c r="H14" i="49"/>
  <c r="D22" i="52" s="1"/>
  <c r="G14" i="49"/>
  <c r="C22" i="52" s="1"/>
  <c r="H15" i="49"/>
  <c r="D23" i="52" s="1"/>
  <c r="G15" i="49"/>
  <c r="C23" i="52"/>
  <c r="H17" i="49"/>
  <c r="D25" i="52" s="1"/>
  <c r="G17" i="49"/>
  <c r="C25" i="52" s="1"/>
  <c r="H18" i="49"/>
  <c r="D26" i="52"/>
  <c r="G18" i="49"/>
  <c r="C26" i="52" s="1"/>
  <c r="H19" i="49"/>
  <c r="D27" i="52" s="1"/>
  <c r="G19" i="49"/>
  <c r="C27" i="52" s="1"/>
  <c r="H20" i="49"/>
  <c r="D28" i="52" s="1"/>
  <c r="G20" i="49"/>
  <c r="C28" i="52" s="1"/>
  <c r="H21" i="49"/>
  <c r="D29" i="52" s="1"/>
  <c r="G21" i="49"/>
  <c r="C29" i="52" s="1"/>
  <c r="H22" i="49"/>
  <c r="D30" i="52" s="1"/>
  <c r="G22" i="49"/>
  <c r="C30" i="52"/>
  <c r="H23" i="49"/>
  <c r="D31" i="52" s="1"/>
  <c r="G23" i="49"/>
  <c r="C31" i="52" s="1"/>
  <c r="H24" i="49"/>
  <c r="D32" i="52" s="1"/>
  <c r="G24" i="49"/>
  <c r="C32" i="52" s="1"/>
  <c r="H25" i="49"/>
  <c r="D33" i="52" s="1"/>
  <c r="G25" i="49"/>
  <c r="C33" i="52" s="1"/>
  <c r="H26" i="49"/>
  <c r="G26" i="49"/>
  <c r="C34" i="52" s="1"/>
  <c r="H27" i="49"/>
  <c r="D35" i="52" s="1"/>
  <c r="G27" i="49"/>
  <c r="C35" i="52" s="1"/>
  <c r="H28" i="49"/>
  <c r="G28" i="49"/>
  <c r="C36" i="52" s="1"/>
  <c r="H29" i="49"/>
  <c r="D37" i="52" s="1"/>
  <c r="G29" i="49"/>
  <c r="C37" i="52" s="1"/>
  <c r="H30" i="49"/>
  <c r="G30" i="49"/>
  <c r="C38" i="52" s="1"/>
  <c r="H31" i="49"/>
  <c r="D39" i="52" s="1"/>
  <c r="G31" i="49"/>
  <c r="C39" i="52" s="1"/>
  <c r="H32" i="49"/>
  <c r="L32" i="49" s="1"/>
  <c r="G32" i="49"/>
  <c r="C40" i="52" s="1"/>
  <c r="H33" i="49"/>
  <c r="D41" i="52" s="1"/>
  <c r="G33" i="49"/>
  <c r="C41" i="52" s="1"/>
  <c r="H34" i="49"/>
  <c r="G34" i="49"/>
  <c r="C42" i="52" s="1"/>
  <c r="H35" i="49"/>
  <c r="D43" i="52" s="1"/>
  <c r="G35" i="49"/>
  <c r="C43" i="52" s="1"/>
  <c r="H36" i="49"/>
  <c r="G36" i="49"/>
  <c r="C44" i="52" s="1"/>
  <c r="H39" i="49"/>
  <c r="D47" i="52" s="1"/>
  <c r="G39" i="49"/>
  <c r="C47" i="52" s="1"/>
  <c r="H40" i="49"/>
  <c r="D48" i="52" s="1"/>
  <c r="G40" i="49"/>
  <c r="C48" i="52"/>
  <c r="E41" i="49"/>
  <c r="B49" i="52" s="1"/>
  <c r="H41" i="49"/>
  <c r="D49" i="52" s="1"/>
  <c r="G41" i="49"/>
  <c r="C49" i="52" s="1"/>
  <c r="H43" i="49"/>
  <c r="D51" i="52" s="1"/>
  <c r="G43" i="49"/>
  <c r="C51" i="52" s="1"/>
  <c r="H44" i="49"/>
  <c r="D52" i="52" s="1"/>
  <c r="G44" i="49"/>
  <c r="C52" i="52" s="1"/>
  <c r="H45" i="49"/>
  <c r="G45" i="49"/>
  <c r="C53" i="52" s="1"/>
  <c r="H46" i="49"/>
  <c r="D54" i="52" s="1"/>
  <c r="G46" i="49"/>
  <c r="C54" i="52" s="1"/>
  <c r="H47" i="49"/>
  <c r="D55" i="52" s="1"/>
  <c r="G47" i="49"/>
  <c r="C55" i="52" s="1"/>
  <c r="H48" i="49"/>
  <c r="D56" i="52" s="1"/>
  <c r="G48" i="49"/>
  <c r="C56" i="52" s="1"/>
  <c r="H49" i="49"/>
  <c r="D57" i="52" s="1"/>
  <c r="G49" i="49"/>
  <c r="C57" i="52" s="1"/>
  <c r="H51" i="49"/>
  <c r="D59" i="52" s="1"/>
  <c r="G51" i="49"/>
  <c r="C59" i="52" s="1"/>
  <c r="H52" i="49"/>
  <c r="D60" i="52" s="1"/>
  <c r="G52" i="49"/>
  <c r="C60" i="52" s="1"/>
  <c r="H53" i="49"/>
  <c r="D61" i="52" s="1"/>
  <c r="G53" i="49"/>
  <c r="C61" i="52" s="1"/>
  <c r="H54" i="49"/>
  <c r="G54" i="49"/>
  <c r="C62" i="52" s="1"/>
  <c r="H56" i="49"/>
  <c r="D64" i="52"/>
  <c r="G56" i="49"/>
  <c r="C64" i="52" s="1"/>
  <c r="H58" i="49"/>
  <c r="D66" i="52"/>
  <c r="G58" i="49"/>
  <c r="C66" i="52" s="1"/>
  <c r="H59" i="49"/>
  <c r="D67" i="52" s="1"/>
  <c r="G59" i="49"/>
  <c r="C67" i="52" s="1"/>
  <c r="H60" i="49"/>
  <c r="G60" i="49"/>
  <c r="C68" i="52"/>
  <c r="H61" i="49"/>
  <c r="D69" i="52" s="1"/>
  <c r="G61" i="49"/>
  <c r="C69" i="52" s="1"/>
  <c r="H62" i="49"/>
  <c r="D70" i="52"/>
  <c r="G62" i="49"/>
  <c r="C70" i="52" s="1"/>
  <c r="H63" i="49"/>
  <c r="D71" i="52" s="1"/>
  <c r="G63" i="49"/>
  <c r="C71" i="52" s="1"/>
  <c r="H64" i="49"/>
  <c r="G64" i="49"/>
  <c r="C72" i="52" s="1"/>
  <c r="H65" i="49"/>
  <c r="D73" i="52" s="1"/>
  <c r="G65" i="49"/>
  <c r="C73" i="52" s="1"/>
  <c r="H66" i="49"/>
  <c r="D74" i="52" s="1"/>
  <c r="G66" i="49"/>
  <c r="C74" i="52" s="1"/>
  <c r="H67" i="49"/>
  <c r="D75" i="52" s="1"/>
  <c r="G67" i="49"/>
  <c r="C75" i="52" s="1"/>
  <c r="H68" i="49"/>
  <c r="D76" i="52" s="1"/>
  <c r="G68" i="49"/>
  <c r="C76" i="52" s="1"/>
  <c r="H69" i="49"/>
  <c r="D77" i="52" s="1"/>
  <c r="G69" i="49"/>
  <c r="C77" i="52" s="1"/>
  <c r="H70" i="49"/>
  <c r="D78" i="52" s="1"/>
  <c r="G70" i="49"/>
  <c r="C78" i="52" s="1"/>
  <c r="H71" i="49"/>
  <c r="D79" i="52" s="1"/>
  <c r="G71" i="49"/>
  <c r="C79" i="52" s="1"/>
  <c r="H72" i="49"/>
  <c r="G72" i="49"/>
  <c r="C80" i="52" s="1"/>
  <c r="H73" i="49"/>
  <c r="D81" i="52" s="1"/>
  <c r="G73" i="49"/>
  <c r="C81" i="52" s="1"/>
  <c r="E74" i="49"/>
  <c r="B82" i="52" s="1"/>
  <c r="H74" i="49"/>
  <c r="D82" i="52" s="1"/>
  <c r="G74" i="49"/>
  <c r="C82" i="52" s="1"/>
  <c r="H75" i="49"/>
  <c r="D83" i="52" s="1"/>
  <c r="G75" i="49"/>
  <c r="C83" i="52" s="1"/>
  <c r="H76" i="49"/>
  <c r="D84" i="52" s="1"/>
  <c r="G76" i="49"/>
  <c r="C84" i="52" s="1"/>
  <c r="H77" i="49"/>
  <c r="D85" i="52" s="1"/>
  <c r="G77" i="49"/>
  <c r="C85" i="52" s="1"/>
  <c r="H79" i="49"/>
  <c r="D87" i="52" s="1"/>
  <c r="G79" i="49"/>
  <c r="C87" i="52" s="1"/>
  <c r="H80" i="49"/>
  <c r="D88" i="52" s="1"/>
  <c r="G80" i="49"/>
  <c r="C88" i="52" s="1"/>
  <c r="H81" i="49"/>
  <c r="D89" i="52" s="1"/>
  <c r="G81" i="49"/>
  <c r="C89" i="52" s="1"/>
  <c r="H82" i="49"/>
  <c r="G82" i="49"/>
  <c r="C90" i="52" s="1"/>
  <c r="H83" i="49"/>
  <c r="D91" i="52" s="1"/>
  <c r="G83" i="49"/>
  <c r="C91" i="52" s="1"/>
  <c r="H84" i="49"/>
  <c r="D92" i="52" s="1"/>
  <c r="G84" i="49"/>
  <c r="C92" i="52" s="1"/>
  <c r="H85" i="49"/>
  <c r="D93" i="52" s="1"/>
  <c r="G85" i="49"/>
  <c r="C93" i="52" s="1"/>
  <c r="H86" i="49"/>
  <c r="D94" i="52" s="1"/>
  <c r="G86" i="49"/>
  <c r="C94" i="52" s="1"/>
  <c r="H87" i="49"/>
  <c r="D95" i="52" s="1"/>
  <c r="G87" i="49"/>
  <c r="C95" i="52" s="1"/>
  <c r="H88" i="49"/>
  <c r="D96" i="52" s="1"/>
  <c r="G88" i="49"/>
  <c r="C96" i="52" s="1"/>
  <c r="H89" i="49"/>
  <c r="D97" i="52" s="1"/>
  <c r="G89" i="49"/>
  <c r="C97" i="52" s="1"/>
  <c r="H90" i="49"/>
  <c r="G90" i="49"/>
  <c r="C98" i="52" s="1"/>
  <c r="H91" i="49"/>
  <c r="D99" i="52" s="1"/>
  <c r="G91" i="49"/>
  <c r="C99" i="52" s="1"/>
  <c r="H92" i="49"/>
  <c r="D100" i="52" s="1"/>
  <c r="G92" i="49"/>
  <c r="C100" i="52" s="1"/>
  <c r="H93" i="49"/>
  <c r="D101" i="52" s="1"/>
  <c r="G93" i="49"/>
  <c r="C101" i="52" s="1"/>
  <c r="H94" i="49"/>
  <c r="D102" i="52" s="1"/>
  <c r="G94" i="49"/>
  <c r="C102" i="52" s="1"/>
  <c r="H95" i="49"/>
  <c r="D103" i="52" s="1"/>
  <c r="G95" i="49"/>
  <c r="C103" i="52" s="1"/>
  <c r="H96" i="49"/>
  <c r="D104" i="52" s="1"/>
  <c r="G96" i="49"/>
  <c r="C104" i="52" s="1"/>
  <c r="H97" i="49"/>
  <c r="D105" i="52" s="1"/>
  <c r="G97" i="49"/>
  <c r="C105" i="52" s="1"/>
  <c r="H98" i="49"/>
  <c r="G98" i="49"/>
  <c r="C106" i="52" s="1"/>
  <c r="H99" i="49"/>
  <c r="D107" i="52" s="1"/>
  <c r="G99" i="49"/>
  <c r="C107" i="52" s="1"/>
  <c r="H100" i="49"/>
  <c r="D108" i="52" s="1"/>
  <c r="G100" i="49"/>
  <c r="C108" i="52" s="1"/>
  <c r="H101" i="49"/>
  <c r="D109" i="52" s="1"/>
  <c r="G101" i="49"/>
  <c r="H102" i="49"/>
  <c r="D110" i="52" s="1"/>
  <c r="G102" i="49"/>
  <c r="C110" i="52"/>
  <c r="H103" i="49"/>
  <c r="D111" i="52" s="1"/>
  <c r="G103" i="49"/>
  <c r="C111" i="52" s="1"/>
  <c r="H104" i="49"/>
  <c r="D112" i="52" s="1"/>
  <c r="G104" i="49"/>
  <c r="C112" i="52" s="1"/>
  <c r="H105" i="49"/>
  <c r="D113" i="52" s="1"/>
  <c r="G105" i="49"/>
  <c r="C113" i="52" s="1"/>
  <c r="H106" i="49"/>
  <c r="D114" i="52" s="1"/>
  <c r="G106" i="49"/>
  <c r="C114" i="52" s="1"/>
  <c r="H107" i="49"/>
  <c r="D115" i="52" s="1"/>
  <c r="G107" i="49"/>
  <c r="C115" i="52" s="1"/>
  <c r="H108" i="49"/>
  <c r="D116" i="52" s="1"/>
  <c r="G108" i="49"/>
  <c r="C116" i="52" s="1"/>
  <c r="H109" i="49"/>
  <c r="D117" i="52" s="1"/>
  <c r="G109" i="49"/>
  <c r="C117" i="52" s="1"/>
  <c r="H110" i="49"/>
  <c r="D118" i="52" s="1"/>
  <c r="G110" i="49"/>
  <c r="C118" i="52" s="1"/>
  <c r="H111" i="49"/>
  <c r="D119" i="52" s="1"/>
  <c r="G111" i="49"/>
  <c r="C119" i="52" s="1"/>
  <c r="H112" i="49"/>
  <c r="D120" i="52" s="1"/>
  <c r="G112" i="49"/>
  <c r="C120" i="52" s="1"/>
  <c r="H113" i="49"/>
  <c r="D121" i="52" s="1"/>
  <c r="G113" i="49"/>
  <c r="C121" i="52" s="1"/>
  <c r="H114" i="49"/>
  <c r="D122" i="52" s="1"/>
  <c r="G114" i="49"/>
  <c r="C122" i="52" s="1"/>
  <c r="H115" i="49"/>
  <c r="D123" i="52" s="1"/>
  <c r="G115" i="49"/>
  <c r="C123" i="52" s="1"/>
  <c r="H116" i="49"/>
  <c r="D124" i="52" s="1"/>
  <c r="G116" i="49"/>
  <c r="C124" i="52" s="1"/>
  <c r="H117" i="49"/>
  <c r="D125" i="52" s="1"/>
  <c r="G117" i="49"/>
  <c r="C125" i="52"/>
  <c r="H118" i="49"/>
  <c r="D126" i="52" s="1"/>
  <c r="G118" i="49"/>
  <c r="C126" i="52" s="1"/>
  <c r="H119" i="49"/>
  <c r="D127" i="52" s="1"/>
  <c r="G119" i="49"/>
  <c r="C127" i="52" s="1"/>
  <c r="H120" i="49"/>
  <c r="D128" i="52" s="1"/>
  <c r="G120" i="49"/>
  <c r="C128" i="52" s="1"/>
  <c r="H121" i="49"/>
  <c r="D129" i="52" s="1"/>
  <c r="G121" i="49"/>
  <c r="C129" i="52" s="1"/>
  <c r="H122" i="49"/>
  <c r="G122" i="49"/>
  <c r="C130" i="52" s="1"/>
  <c r="H123" i="49"/>
  <c r="D131" i="52" s="1"/>
  <c r="G123" i="49"/>
  <c r="C131" i="52" s="1"/>
  <c r="H124" i="49"/>
  <c r="D132" i="52" s="1"/>
  <c r="G124" i="49"/>
  <c r="C132" i="52" s="1"/>
  <c r="H125" i="49"/>
  <c r="D133" i="52"/>
  <c r="G125" i="49"/>
  <c r="C133" i="52" s="1"/>
  <c r="H126" i="49"/>
  <c r="D134" i="52" s="1"/>
  <c r="G126" i="49"/>
  <c r="C134" i="52" s="1"/>
  <c r="H127" i="49"/>
  <c r="D135" i="52" s="1"/>
  <c r="G127" i="49"/>
  <c r="C135" i="52" s="1"/>
  <c r="H128" i="49"/>
  <c r="D136" i="52" s="1"/>
  <c r="G128" i="49"/>
  <c r="C136" i="52" s="1"/>
  <c r="H129" i="49"/>
  <c r="D137" i="52" s="1"/>
  <c r="G129" i="49"/>
  <c r="C137" i="52" s="1"/>
  <c r="G132" i="49"/>
  <c r="C140" i="52" s="1"/>
  <c r="G133" i="49"/>
  <c r="C141" i="52"/>
  <c r="G134" i="49"/>
  <c r="C142" i="52" s="1"/>
  <c r="G135" i="49"/>
  <c r="C143" i="52" s="1"/>
  <c r="G136" i="49"/>
  <c r="C144" i="52" s="1"/>
  <c r="G137" i="49"/>
  <c r="G138" i="49"/>
  <c r="C146" i="52" s="1"/>
  <c r="G139" i="49"/>
  <c r="C147" i="52"/>
  <c r="H141" i="49"/>
  <c r="D149" i="52" s="1"/>
  <c r="G141" i="49"/>
  <c r="C149" i="52" s="1"/>
  <c r="H142" i="49"/>
  <c r="D150" i="52"/>
  <c r="G142" i="49"/>
  <c r="H143" i="49"/>
  <c r="D151" i="52" s="1"/>
  <c r="G143" i="49"/>
  <c r="C151" i="52" s="1"/>
  <c r="H144" i="49"/>
  <c r="D152" i="52" s="1"/>
  <c r="G144" i="49"/>
  <c r="C152" i="52"/>
  <c r="H145" i="49"/>
  <c r="G145" i="49"/>
  <c r="C153" i="52" s="1"/>
  <c r="H146" i="49"/>
  <c r="D154" i="52"/>
  <c r="G146" i="49"/>
  <c r="C154" i="52" s="1"/>
  <c r="H147" i="49"/>
  <c r="D155" i="52" s="1"/>
  <c r="G147" i="49"/>
  <c r="C155" i="52" s="1"/>
  <c r="H148" i="49"/>
  <c r="D156" i="52" s="1"/>
  <c r="G148" i="49"/>
  <c r="C156" i="52"/>
  <c r="H149" i="49"/>
  <c r="D157" i="52" s="1"/>
  <c r="G149" i="49"/>
  <c r="C157" i="52" s="1"/>
  <c r="H150" i="49"/>
  <c r="D158" i="52" s="1"/>
  <c r="G150" i="49"/>
  <c r="C158" i="52" s="1"/>
  <c r="H151" i="49"/>
  <c r="D159" i="52" s="1"/>
  <c r="G151" i="49"/>
  <c r="C159" i="52" s="1"/>
  <c r="H152" i="49"/>
  <c r="D160" i="52" s="1"/>
  <c r="G152" i="49"/>
  <c r="C160" i="52" s="1"/>
  <c r="H153" i="49"/>
  <c r="D161" i="52" s="1"/>
  <c r="G153" i="49"/>
  <c r="C161" i="52" s="1"/>
  <c r="H154" i="49"/>
  <c r="D162" i="52" s="1"/>
  <c r="G154" i="49"/>
  <c r="C162" i="52" s="1"/>
  <c r="H155" i="49"/>
  <c r="D163" i="52" s="1"/>
  <c r="G155" i="49"/>
  <c r="C163" i="52" s="1"/>
  <c r="H156" i="49"/>
  <c r="D164" i="52" s="1"/>
  <c r="G156" i="49"/>
  <c r="C164" i="52" s="1"/>
  <c r="H157" i="49"/>
  <c r="D165" i="52" s="1"/>
  <c r="G157" i="49"/>
  <c r="C165" i="52" s="1"/>
  <c r="H158" i="49"/>
  <c r="D166" i="52" s="1"/>
  <c r="G158" i="49"/>
  <c r="C166" i="52" s="1"/>
  <c r="H159" i="49"/>
  <c r="D167" i="52" s="1"/>
  <c r="G159" i="49"/>
  <c r="C167" i="52" s="1"/>
  <c r="G164" i="49"/>
  <c r="C172" i="52" s="1"/>
  <c r="G165" i="49"/>
  <c r="C173" i="52" s="1"/>
  <c r="E166" i="49"/>
  <c r="B174" i="52" s="1"/>
  <c r="G166" i="49"/>
  <c r="C174" i="52" s="1"/>
  <c r="G167" i="49"/>
  <c r="C175" i="52" s="1"/>
  <c r="K2" i="49"/>
  <c r="D168" i="49" s="1"/>
  <c r="B176" i="52" s="1"/>
  <c r="G168" i="49"/>
  <c r="C176" i="52" s="1"/>
  <c r="G173" i="49"/>
  <c r="C181" i="52" s="1"/>
  <c r="E174" i="49"/>
  <c r="B182" i="52" s="1"/>
  <c r="G174" i="49"/>
  <c r="C182" i="52" s="1"/>
  <c r="G175" i="49"/>
  <c r="C183" i="52" s="1"/>
  <c r="G176" i="49"/>
  <c r="C184" i="52" s="1"/>
  <c r="H179" i="49"/>
  <c r="D187" i="52" s="1"/>
  <c r="G179" i="49"/>
  <c r="C187" i="52" s="1"/>
  <c r="H180" i="49"/>
  <c r="D188" i="52" s="1"/>
  <c r="G180" i="49"/>
  <c r="C188" i="52" s="1"/>
  <c r="H181" i="49"/>
  <c r="D189" i="52" s="1"/>
  <c r="G181" i="49"/>
  <c r="C189" i="52" s="1"/>
  <c r="H182" i="49"/>
  <c r="D190" i="52" s="1"/>
  <c r="G182" i="49"/>
  <c r="C190" i="52" s="1"/>
  <c r="H183" i="49"/>
  <c r="D191" i="52" s="1"/>
  <c r="G183" i="49"/>
  <c r="C191" i="52" s="1"/>
  <c r="H184" i="49"/>
  <c r="D192" i="52" s="1"/>
  <c r="G184" i="49"/>
  <c r="C192" i="52" s="1"/>
  <c r="H185" i="49"/>
  <c r="D193" i="52" s="1"/>
  <c r="G185" i="49"/>
  <c r="C193" i="52" s="1"/>
  <c r="H186" i="49"/>
  <c r="D194" i="52" s="1"/>
  <c r="G186" i="49"/>
  <c r="C194" i="52" s="1"/>
  <c r="H187" i="49"/>
  <c r="D195" i="52" s="1"/>
  <c r="G187" i="49"/>
  <c r="C195" i="52" s="1"/>
  <c r="H188" i="49"/>
  <c r="D196" i="52" s="1"/>
  <c r="G188" i="49"/>
  <c r="C196" i="52" s="1"/>
  <c r="E189" i="49"/>
  <c r="B197" i="52" s="1"/>
  <c r="H189" i="49"/>
  <c r="D197" i="52" s="1"/>
  <c r="G189" i="49"/>
  <c r="C197" i="52" s="1"/>
  <c r="E190" i="49"/>
  <c r="B198" i="52" s="1"/>
  <c r="H190" i="49"/>
  <c r="D198" i="52" s="1"/>
  <c r="G190" i="49"/>
  <c r="C198" i="52" s="1"/>
  <c r="H191" i="49"/>
  <c r="D199" i="52"/>
  <c r="G191" i="49"/>
  <c r="C199" i="52"/>
  <c r="H192" i="49"/>
  <c r="D200" i="52" s="1"/>
  <c r="G192" i="49"/>
  <c r="C200" i="52" s="1"/>
  <c r="H194" i="49"/>
  <c r="D202" i="52"/>
  <c r="G194" i="49"/>
  <c r="C202" i="52"/>
  <c r="H195" i="49"/>
  <c r="D203" i="52" s="1"/>
  <c r="G195" i="49"/>
  <c r="H196" i="49"/>
  <c r="D204" i="52" s="1"/>
  <c r="G196" i="49"/>
  <c r="C204" i="52" s="1"/>
  <c r="H197" i="49"/>
  <c r="D205" i="52" s="1"/>
  <c r="G197" i="49"/>
  <c r="C205" i="52" s="1"/>
  <c r="H198" i="49"/>
  <c r="D206" i="52" s="1"/>
  <c r="G198" i="49"/>
  <c r="C206" i="52" s="1"/>
  <c r="H199" i="49"/>
  <c r="D207" i="52" s="1"/>
  <c r="G199" i="49"/>
  <c r="C207" i="52" s="1"/>
  <c r="H200" i="49"/>
  <c r="D208" i="52" s="1"/>
  <c r="G200" i="49"/>
  <c r="C208" i="52" s="1"/>
  <c r="H202" i="49"/>
  <c r="D210" i="52"/>
  <c r="G202" i="49"/>
  <c r="C210" i="52"/>
  <c r="H203" i="49"/>
  <c r="D211" i="52" s="1"/>
  <c r="G203" i="49"/>
  <c r="C211" i="52" s="1"/>
  <c r="H204" i="49"/>
  <c r="D212" i="52" s="1"/>
  <c r="G204" i="49"/>
  <c r="C212" i="52" s="1"/>
  <c r="H205" i="49"/>
  <c r="D213" i="52" s="1"/>
  <c r="G205" i="49"/>
  <c r="C213" i="52" s="1"/>
  <c r="H206" i="49"/>
  <c r="D214" i="52"/>
  <c r="G206" i="49"/>
  <c r="C214" i="52"/>
  <c r="H207" i="49"/>
  <c r="D215" i="52" s="1"/>
  <c r="G207" i="49"/>
  <c r="C215" i="52" s="1"/>
  <c r="H208" i="49"/>
  <c r="D216" i="52"/>
  <c r="G208" i="49"/>
  <c r="C216" i="52"/>
  <c r="H209" i="49"/>
  <c r="D217" i="52" s="1"/>
  <c r="G209" i="49"/>
  <c r="C217" i="52" s="1"/>
  <c r="H210" i="49"/>
  <c r="D218" i="52" s="1"/>
  <c r="G210" i="49"/>
  <c r="C218" i="52" s="1"/>
  <c r="H212" i="49"/>
  <c r="D220" i="52" s="1"/>
  <c r="G212" i="49"/>
  <c r="C220" i="52" s="1"/>
  <c r="H213" i="49"/>
  <c r="D221" i="52" s="1"/>
  <c r="G213" i="49"/>
  <c r="C221" i="52" s="1"/>
  <c r="H214" i="49"/>
  <c r="D222" i="52" s="1"/>
  <c r="G214" i="49"/>
  <c r="C222" i="52" s="1"/>
  <c r="H215" i="49"/>
  <c r="D223" i="52" s="1"/>
  <c r="G215" i="49"/>
  <c r="C223" i="52" s="1"/>
  <c r="H216" i="49"/>
  <c r="D224" i="52" s="1"/>
  <c r="G216" i="49"/>
  <c r="C224" i="52" s="1"/>
  <c r="H217" i="49"/>
  <c r="D225" i="52" s="1"/>
  <c r="G217" i="49"/>
  <c r="C225" i="52" s="1"/>
  <c r="H218" i="49"/>
  <c r="D226" i="52" s="1"/>
  <c r="G218" i="49"/>
  <c r="C226" i="52" s="1"/>
  <c r="H219" i="49"/>
  <c r="D227" i="52" s="1"/>
  <c r="G219" i="49"/>
  <c r="C227" i="52" s="1"/>
  <c r="H220" i="49"/>
  <c r="D228" i="52" s="1"/>
  <c r="G220" i="49"/>
  <c r="C228" i="52" s="1"/>
  <c r="M2" i="49"/>
  <c r="B22" i="17" s="1"/>
  <c r="F5" i="49"/>
  <c r="F6" i="49"/>
  <c r="F7" i="49"/>
  <c r="F10" i="49"/>
  <c r="M10" i="49" s="1"/>
  <c r="P10" i="49" s="1"/>
  <c r="F11" i="49"/>
  <c r="M11" i="49" s="1"/>
  <c r="P11" i="49" s="1"/>
  <c r="F12" i="49"/>
  <c r="M12" i="49" s="1"/>
  <c r="P12" i="49" s="1"/>
  <c r="F13" i="49"/>
  <c r="F14" i="49"/>
  <c r="F15" i="49"/>
  <c r="M15" i="49" s="1"/>
  <c r="P15" i="49" s="1"/>
  <c r="F17" i="49"/>
  <c r="M17" i="49" s="1"/>
  <c r="F18" i="49"/>
  <c r="M18" i="49" s="1"/>
  <c r="F19" i="49"/>
  <c r="M19" i="49" s="1"/>
  <c r="F20" i="49"/>
  <c r="M20" i="49" s="1"/>
  <c r="F21" i="49"/>
  <c r="M21" i="49" s="1"/>
  <c r="F22" i="49"/>
  <c r="M22" i="49" s="1"/>
  <c r="F23" i="49"/>
  <c r="M23" i="49" s="1"/>
  <c r="F24" i="49"/>
  <c r="M24" i="49" s="1"/>
  <c r="F25" i="49"/>
  <c r="M25" i="49" s="1"/>
  <c r="F26" i="49"/>
  <c r="F27" i="49"/>
  <c r="M27" i="49" s="1"/>
  <c r="F28" i="49"/>
  <c r="F29" i="49"/>
  <c r="M29" i="49" s="1"/>
  <c r="F30" i="49"/>
  <c r="F31" i="49"/>
  <c r="M31" i="49" s="1"/>
  <c r="F32" i="49"/>
  <c r="F33" i="49"/>
  <c r="M33" i="49" s="1"/>
  <c r="F34" i="49"/>
  <c r="F35" i="49"/>
  <c r="M35" i="49" s="1"/>
  <c r="F36" i="49"/>
  <c r="F39" i="49"/>
  <c r="M39" i="49" s="1"/>
  <c r="P39" i="49" s="1"/>
  <c r="F40" i="49"/>
  <c r="M40" i="49" s="1"/>
  <c r="P40" i="49" s="1"/>
  <c r="F41" i="49"/>
  <c r="M41" i="49" s="1"/>
  <c r="P41" i="49" s="1"/>
  <c r="F43" i="49"/>
  <c r="F44" i="49"/>
  <c r="M44" i="49" s="1"/>
  <c r="P44" i="49" s="1"/>
  <c r="F45" i="49"/>
  <c r="M45" i="49" s="1"/>
  <c r="P45" i="49" s="1"/>
  <c r="F46" i="49"/>
  <c r="M46" i="49" s="1"/>
  <c r="P46" i="49" s="1"/>
  <c r="F47" i="49"/>
  <c r="F48" i="49"/>
  <c r="M48" i="49" s="1"/>
  <c r="P48" i="49" s="1"/>
  <c r="F49" i="49"/>
  <c r="M49" i="49" s="1"/>
  <c r="P49" i="49" s="1"/>
  <c r="F51" i="49"/>
  <c r="M51" i="49" s="1"/>
  <c r="P51" i="49" s="1"/>
  <c r="F52" i="49"/>
  <c r="F53" i="49"/>
  <c r="M53" i="49" s="1"/>
  <c r="F54" i="49"/>
  <c r="M54" i="49" s="1"/>
  <c r="P54" i="49" s="1"/>
  <c r="F56" i="49"/>
  <c r="M56" i="49" s="1"/>
  <c r="F58" i="49"/>
  <c r="M58" i="49"/>
  <c r="F59" i="49"/>
  <c r="M59" i="49" s="1"/>
  <c r="F60" i="49"/>
  <c r="F61" i="49"/>
  <c r="M61" i="49" s="1"/>
  <c r="F62" i="49"/>
  <c r="M62" i="49" s="1"/>
  <c r="F63" i="49"/>
  <c r="M63" i="49" s="1"/>
  <c r="P63" i="49" s="1"/>
  <c r="F64" i="49"/>
  <c r="F65" i="49"/>
  <c r="M65" i="49" s="1"/>
  <c r="P65" i="49" s="1"/>
  <c r="F66" i="49"/>
  <c r="M66" i="49" s="1"/>
  <c r="P66" i="49" s="1"/>
  <c r="F67" i="49"/>
  <c r="M67" i="49"/>
  <c r="F68" i="49"/>
  <c r="M68" i="49" s="1"/>
  <c r="F69" i="49"/>
  <c r="M69" i="49" s="1"/>
  <c r="P69" i="49" s="1"/>
  <c r="F70" i="49"/>
  <c r="M70" i="49" s="1"/>
  <c r="F71" i="49"/>
  <c r="M71" i="49" s="1"/>
  <c r="P71" i="49" s="1"/>
  <c r="F72" i="49"/>
  <c r="M72" i="49" s="1"/>
  <c r="P72" i="49" s="1"/>
  <c r="F73" i="49"/>
  <c r="M73" i="49" s="1"/>
  <c r="P73" i="49" s="1"/>
  <c r="F74" i="49"/>
  <c r="M74" i="49" s="1"/>
  <c r="F75" i="49"/>
  <c r="M75" i="49" s="1"/>
  <c r="F76" i="49"/>
  <c r="M76" i="49" s="1"/>
  <c r="F77" i="49"/>
  <c r="M77" i="49" s="1"/>
  <c r="P77" i="49" s="1"/>
  <c r="F79" i="49"/>
  <c r="M79" i="49" s="1"/>
  <c r="F80" i="49"/>
  <c r="M80" i="49" s="1"/>
  <c r="F81" i="49"/>
  <c r="M81" i="49" s="1"/>
  <c r="F82" i="49"/>
  <c r="F83" i="49"/>
  <c r="M83" i="49" s="1"/>
  <c r="F84" i="49"/>
  <c r="F85" i="49"/>
  <c r="M85" i="49" s="1"/>
  <c r="F86" i="49"/>
  <c r="F87" i="49"/>
  <c r="M87" i="49" s="1"/>
  <c r="F88" i="49"/>
  <c r="F89" i="49"/>
  <c r="M89" i="49" s="1"/>
  <c r="F90" i="49"/>
  <c r="F91" i="49"/>
  <c r="M91" i="49" s="1"/>
  <c r="F92" i="49"/>
  <c r="F93" i="49"/>
  <c r="M93" i="49" s="1"/>
  <c r="F94" i="49"/>
  <c r="F95" i="49"/>
  <c r="M95" i="49" s="1"/>
  <c r="F96" i="49"/>
  <c r="F97" i="49"/>
  <c r="M97" i="49" s="1"/>
  <c r="F98" i="49"/>
  <c r="F99" i="49"/>
  <c r="M99" i="49" s="1"/>
  <c r="F100" i="49"/>
  <c r="F101" i="49"/>
  <c r="M101" i="49" s="1"/>
  <c r="F102" i="49"/>
  <c r="M102" i="49" s="1"/>
  <c r="F103" i="49"/>
  <c r="M103" i="49" s="1"/>
  <c r="F104" i="49"/>
  <c r="M104" i="49" s="1"/>
  <c r="F105" i="49"/>
  <c r="M105" i="49" s="1"/>
  <c r="F106" i="49"/>
  <c r="M106" i="49" s="1"/>
  <c r="F107" i="49"/>
  <c r="M107" i="49" s="1"/>
  <c r="F108" i="49"/>
  <c r="M108" i="49" s="1"/>
  <c r="F109" i="49"/>
  <c r="M109" i="49" s="1"/>
  <c r="F110" i="49"/>
  <c r="M110" i="49" s="1"/>
  <c r="F111" i="49"/>
  <c r="M111" i="49" s="1"/>
  <c r="F112" i="49"/>
  <c r="M112" i="49" s="1"/>
  <c r="F113" i="49"/>
  <c r="M113" i="49" s="1"/>
  <c r="F114" i="49"/>
  <c r="M114" i="49" s="1"/>
  <c r="F115" i="49"/>
  <c r="M115" i="49" s="1"/>
  <c r="F116" i="49"/>
  <c r="M116" i="49" s="1"/>
  <c r="F117" i="49"/>
  <c r="M117" i="49" s="1"/>
  <c r="F118" i="49"/>
  <c r="F119" i="49"/>
  <c r="M119" i="49" s="1"/>
  <c r="F120" i="49"/>
  <c r="F121" i="49"/>
  <c r="M121" i="49" s="1"/>
  <c r="F122" i="49"/>
  <c r="F123" i="49"/>
  <c r="M123" i="49" s="1"/>
  <c r="F124" i="49"/>
  <c r="F125" i="49"/>
  <c r="M125" i="49" s="1"/>
  <c r="F126" i="49"/>
  <c r="M126" i="49" s="1"/>
  <c r="F127" i="49"/>
  <c r="F128" i="49"/>
  <c r="M128" i="49" s="1"/>
  <c r="F129" i="49"/>
  <c r="M129" i="49" s="1"/>
  <c r="F132" i="49"/>
  <c r="F134" i="49"/>
  <c r="F135" i="49"/>
  <c r="F136" i="49"/>
  <c r="F137" i="49"/>
  <c r="F139" i="49"/>
  <c r="F141" i="49"/>
  <c r="F142" i="49"/>
  <c r="M142" i="49" s="1"/>
  <c r="F143" i="49"/>
  <c r="M143" i="49" s="1"/>
  <c r="F144" i="49"/>
  <c r="F145" i="49"/>
  <c r="F146" i="49"/>
  <c r="M146" i="49" s="1"/>
  <c r="P146" i="49" s="1"/>
  <c r="F147" i="49"/>
  <c r="M147" i="49" s="1"/>
  <c r="F148" i="49"/>
  <c r="F149" i="49"/>
  <c r="F150" i="49"/>
  <c r="M150" i="49" s="1"/>
  <c r="P150" i="49" s="1"/>
  <c r="F151" i="49"/>
  <c r="F152" i="49"/>
  <c r="M152" i="49" s="1"/>
  <c r="P152" i="49" s="1"/>
  <c r="F153" i="49"/>
  <c r="F154" i="49"/>
  <c r="M154" i="49" s="1"/>
  <c r="P154" i="49" s="1"/>
  <c r="F155" i="49"/>
  <c r="F156" i="49"/>
  <c r="M156" i="49" s="1"/>
  <c r="P156" i="49" s="1"/>
  <c r="F157" i="49"/>
  <c r="F158" i="49"/>
  <c r="M158" i="49" s="1"/>
  <c r="P158" i="49" s="1"/>
  <c r="F159" i="49"/>
  <c r="F164" i="49"/>
  <c r="F165" i="49"/>
  <c r="F166" i="49"/>
  <c r="F167" i="49"/>
  <c r="F168" i="49"/>
  <c r="F173" i="49"/>
  <c r="F174" i="49"/>
  <c r="F175" i="49"/>
  <c r="F176" i="49"/>
  <c r="F179" i="49"/>
  <c r="M179" i="49" s="1"/>
  <c r="F180" i="49"/>
  <c r="M180" i="49" s="1"/>
  <c r="F181" i="49"/>
  <c r="M181" i="49" s="1"/>
  <c r="F182" i="49"/>
  <c r="M182" i="49" s="1"/>
  <c r="F183" i="49"/>
  <c r="M183" i="49" s="1"/>
  <c r="F184" i="49"/>
  <c r="M184" i="49" s="1"/>
  <c r="F185" i="49"/>
  <c r="M185" i="49" s="1"/>
  <c r="F186" i="49"/>
  <c r="M186" i="49" s="1"/>
  <c r="F187" i="49"/>
  <c r="M187" i="49" s="1"/>
  <c r="F188" i="49"/>
  <c r="M188" i="49" s="1"/>
  <c r="P188" i="49" s="1"/>
  <c r="F189" i="49"/>
  <c r="F190" i="49"/>
  <c r="M190" i="49" s="1"/>
  <c r="F191" i="49"/>
  <c r="M191" i="49" s="1"/>
  <c r="F192" i="49"/>
  <c r="M192" i="49" s="1"/>
  <c r="F194" i="49"/>
  <c r="M194" i="49" s="1"/>
  <c r="P194" i="49" s="1"/>
  <c r="F195" i="49"/>
  <c r="M195" i="49" s="1"/>
  <c r="F196" i="49"/>
  <c r="M196" i="49" s="1"/>
  <c r="F197" i="49"/>
  <c r="M197" i="49" s="1"/>
  <c r="F198" i="49"/>
  <c r="M198" i="49" s="1"/>
  <c r="F199" i="49"/>
  <c r="M199" i="49" s="1"/>
  <c r="F200" i="49"/>
  <c r="M200" i="49" s="1"/>
  <c r="P200" i="49" s="1"/>
  <c r="F202" i="49"/>
  <c r="M202" i="49" s="1"/>
  <c r="P202" i="49" s="1"/>
  <c r="F203" i="49"/>
  <c r="M203" i="49" s="1"/>
  <c r="P203" i="49" s="1"/>
  <c r="F204" i="49"/>
  <c r="M204" i="49" s="1"/>
  <c r="P204" i="49" s="1"/>
  <c r="F205" i="49"/>
  <c r="M205" i="49" s="1"/>
  <c r="P205" i="49" s="1"/>
  <c r="F206" i="49"/>
  <c r="M206" i="49" s="1"/>
  <c r="P206" i="49" s="1"/>
  <c r="F207" i="49"/>
  <c r="M207" i="49"/>
  <c r="P207" i="49" s="1"/>
  <c r="F208" i="49"/>
  <c r="M208" i="49" s="1"/>
  <c r="P208" i="49" s="1"/>
  <c r="F209" i="49"/>
  <c r="M209" i="49" s="1"/>
  <c r="P209" i="49" s="1"/>
  <c r="F210" i="49"/>
  <c r="M210" i="49" s="1"/>
  <c r="P210" i="49" s="1"/>
  <c r="F212" i="49"/>
  <c r="M212" i="49" s="1"/>
  <c r="F213" i="49"/>
  <c r="M213" i="49" s="1"/>
  <c r="F214" i="49"/>
  <c r="M214" i="49" s="1"/>
  <c r="F215" i="49"/>
  <c r="M215" i="49" s="1"/>
  <c r="F216" i="49"/>
  <c r="M216" i="49" s="1"/>
  <c r="F217" i="49"/>
  <c r="M217" i="49" s="1"/>
  <c r="F218" i="49"/>
  <c r="M218" i="49" s="1"/>
  <c r="F219" i="49"/>
  <c r="M219" i="49" s="1"/>
  <c r="P219" i="49" s="1"/>
  <c r="F220" i="49"/>
  <c r="M220" i="49" s="1"/>
  <c r="P220" i="49" s="1"/>
  <c r="M160" i="49"/>
  <c r="M169" i="49"/>
  <c r="M141" i="34"/>
  <c r="N237" i="49"/>
  <c r="M243" i="49"/>
  <c r="N239" i="49" s="1"/>
  <c r="H176" i="34"/>
  <c r="H176" i="49" s="1"/>
  <c r="D184" i="52" s="1"/>
  <c r="H174" i="34"/>
  <c r="H174" i="49" s="1"/>
  <c r="D182" i="52" s="1"/>
  <c r="H6" i="34"/>
  <c r="H6" i="49" s="1"/>
  <c r="D14" i="52" s="1"/>
  <c r="H173" i="34"/>
  <c r="H173" i="49" s="1"/>
  <c r="D181" i="52" s="1"/>
  <c r="H175" i="34"/>
  <c r="H175" i="49" s="1"/>
  <c r="D183" i="52" s="1"/>
  <c r="H7" i="34"/>
  <c r="H7" i="49" s="1"/>
  <c r="D15" i="52" s="1"/>
  <c r="H5" i="34"/>
  <c r="H5" i="49" s="1"/>
  <c r="D13" i="52" s="1"/>
  <c r="C19" i="20"/>
  <c r="D19" i="20"/>
  <c r="E19" i="20"/>
  <c r="D10" i="34"/>
  <c r="M17" i="34"/>
  <c r="A228" i="52"/>
  <c r="A227" i="52"/>
  <c r="A226" i="52"/>
  <c r="A225" i="52"/>
  <c r="A224" i="52"/>
  <c r="A223" i="52"/>
  <c r="A222" i="52"/>
  <c r="A221" i="52"/>
  <c r="A220" i="52"/>
  <c r="D219" i="52"/>
  <c r="C219" i="52"/>
  <c r="B219" i="52"/>
  <c r="A219" i="52"/>
  <c r="A218" i="52"/>
  <c r="A217" i="52"/>
  <c r="A216" i="52"/>
  <c r="A215" i="52"/>
  <c r="A214" i="52"/>
  <c r="A213" i="52"/>
  <c r="A212" i="52"/>
  <c r="A211" i="52"/>
  <c r="A210" i="52"/>
  <c r="D209" i="52"/>
  <c r="C209" i="52"/>
  <c r="B209" i="52"/>
  <c r="A209" i="52"/>
  <c r="A208" i="52"/>
  <c r="A207" i="52"/>
  <c r="A206" i="52"/>
  <c r="A205" i="52"/>
  <c r="A204" i="52"/>
  <c r="A203" i="52"/>
  <c r="A202" i="52"/>
  <c r="D201" i="52"/>
  <c r="C201" i="52"/>
  <c r="B201" i="52"/>
  <c r="A201" i="52"/>
  <c r="A200" i="52"/>
  <c r="A199" i="52"/>
  <c r="A198" i="52"/>
  <c r="A197" i="52"/>
  <c r="A196" i="52"/>
  <c r="A195" i="52"/>
  <c r="A194" i="52"/>
  <c r="A193" i="52"/>
  <c r="A192" i="52"/>
  <c r="A191" i="52"/>
  <c r="A190" i="52"/>
  <c r="A189" i="52"/>
  <c r="A188" i="52"/>
  <c r="A187" i="52"/>
  <c r="D186" i="52"/>
  <c r="C186" i="52"/>
  <c r="B186" i="52"/>
  <c r="A186" i="52"/>
  <c r="A184" i="52"/>
  <c r="A183" i="52"/>
  <c r="A182" i="52"/>
  <c r="A181" i="52"/>
  <c r="E177" i="52"/>
  <c r="A176" i="52"/>
  <c r="A175" i="52"/>
  <c r="A174" i="52"/>
  <c r="A173" i="52"/>
  <c r="A172" i="52"/>
  <c r="E168" i="52"/>
  <c r="A167" i="52"/>
  <c r="A166" i="52"/>
  <c r="A165" i="52"/>
  <c r="A164" i="52"/>
  <c r="A163" i="52"/>
  <c r="A162" i="52"/>
  <c r="A161" i="52"/>
  <c r="A160" i="52"/>
  <c r="A159" i="52"/>
  <c r="A158" i="52"/>
  <c r="A157" i="52"/>
  <c r="A156" i="52"/>
  <c r="A155" i="52"/>
  <c r="A154" i="52"/>
  <c r="A153" i="52"/>
  <c r="A152" i="52"/>
  <c r="A151" i="52"/>
  <c r="A150" i="52"/>
  <c r="A149" i="52"/>
  <c r="A147" i="52"/>
  <c r="A146" i="52"/>
  <c r="A145" i="52"/>
  <c r="A144" i="52"/>
  <c r="A143" i="52"/>
  <c r="A142" i="52"/>
  <c r="A141" i="52"/>
  <c r="A140" i="52"/>
  <c r="A137" i="52"/>
  <c r="A136" i="52"/>
  <c r="A135" i="52"/>
  <c r="A134" i="52"/>
  <c r="A133" i="52"/>
  <c r="A132" i="52"/>
  <c r="A131" i="52"/>
  <c r="A130" i="52"/>
  <c r="A129" i="52"/>
  <c r="A128" i="52"/>
  <c r="A127" i="52"/>
  <c r="A126" i="52"/>
  <c r="A125" i="52"/>
  <c r="A124" i="52"/>
  <c r="A123" i="52"/>
  <c r="A122" i="52"/>
  <c r="A121" i="52"/>
  <c r="A120" i="52"/>
  <c r="A119" i="52"/>
  <c r="A118" i="52"/>
  <c r="A117" i="52"/>
  <c r="A116" i="52"/>
  <c r="A115" i="52"/>
  <c r="A114" i="52"/>
  <c r="A113" i="52"/>
  <c r="A112" i="52"/>
  <c r="A111" i="52"/>
  <c r="A110" i="52"/>
  <c r="A109" i="52"/>
  <c r="A108" i="52"/>
  <c r="A107" i="52"/>
  <c r="A106" i="52"/>
  <c r="A105" i="52"/>
  <c r="A104" i="52"/>
  <c r="A103" i="52"/>
  <c r="A102" i="52"/>
  <c r="A101" i="52"/>
  <c r="A100" i="52"/>
  <c r="A99" i="52"/>
  <c r="A98" i="52"/>
  <c r="A97" i="52"/>
  <c r="A96" i="52"/>
  <c r="A95" i="52"/>
  <c r="A94" i="52"/>
  <c r="A93" i="52"/>
  <c r="A92" i="52"/>
  <c r="A91" i="52"/>
  <c r="A90" i="52"/>
  <c r="A89" i="52"/>
  <c r="A88" i="52"/>
  <c r="A87" i="52"/>
  <c r="D86" i="52"/>
  <c r="C86" i="52"/>
  <c r="B86" i="52"/>
  <c r="A86" i="52"/>
  <c r="A85" i="52"/>
  <c r="A84" i="52"/>
  <c r="A83" i="52"/>
  <c r="A82" i="52"/>
  <c r="A81" i="52"/>
  <c r="A80" i="52"/>
  <c r="A79" i="52"/>
  <c r="A78" i="52"/>
  <c r="A77" i="52"/>
  <c r="A76" i="52"/>
  <c r="A75" i="52"/>
  <c r="A74" i="52"/>
  <c r="A73" i="52"/>
  <c r="A72" i="52"/>
  <c r="A71" i="52"/>
  <c r="A70" i="52"/>
  <c r="A69" i="52"/>
  <c r="A68" i="52"/>
  <c r="A67" i="52"/>
  <c r="A66" i="52"/>
  <c r="D65" i="52"/>
  <c r="C65" i="52"/>
  <c r="B65" i="52"/>
  <c r="A65" i="52"/>
  <c r="A64" i="52"/>
  <c r="D63" i="52"/>
  <c r="C63" i="52"/>
  <c r="B63" i="52"/>
  <c r="A63" i="52"/>
  <c r="A62" i="52"/>
  <c r="A61" i="52"/>
  <c r="A60" i="52"/>
  <c r="A59" i="52"/>
  <c r="D58" i="52"/>
  <c r="C58" i="52"/>
  <c r="B58" i="52"/>
  <c r="A58" i="52"/>
  <c r="A57" i="52"/>
  <c r="A56" i="52"/>
  <c r="A55" i="52"/>
  <c r="A54" i="52"/>
  <c r="A53" i="52"/>
  <c r="A52" i="52"/>
  <c r="A51" i="52"/>
  <c r="D50" i="52"/>
  <c r="C50" i="52"/>
  <c r="B50" i="52"/>
  <c r="A50" i="52"/>
  <c r="A49" i="52"/>
  <c r="A48" i="52"/>
  <c r="A47" i="52"/>
  <c r="D46" i="52"/>
  <c r="C46" i="52"/>
  <c r="B46" i="52"/>
  <c r="A46" i="52"/>
  <c r="A44" i="52"/>
  <c r="A43" i="52"/>
  <c r="A42" i="52"/>
  <c r="A41" i="52"/>
  <c r="A40" i="52"/>
  <c r="A39" i="52"/>
  <c r="A38" i="52"/>
  <c r="A37" i="52"/>
  <c r="A36" i="52"/>
  <c r="A35" i="52"/>
  <c r="A34" i="52"/>
  <c r="A33" i="52"/>
  <c r="A32" i="52"/>
  <c r="A31" i="52"/>
  <c r="A30" i="52"/>
  <c r="A29" i="52"/>
  <c r="A28" i="52"/>
  <c r="A27" i="52"/>
  <c r="A26" i="52"/>
  <c r="A25" i="52"/>
  <c r="D24" i="52"/>
  <c r="C24" i="52"/>
  <c r="B24" i="52"/>
  <c r="A24" i="52"/>
  <c r="A23" i="52"/>
  <c r="A22" i="52"/>
  <c r="A21" i="52"/>
  <c r="A20" i="52"/>
  <c r="A19" i="52"/>
  <c r="A18" i="52"/>
  <c r="D17" i="52"/>
  <c r="C17" i="52"/>
  <c r="B17" i="52"/>
  <c r="A17" i="52"/>
  <c r="A15" i="52"/>
  <c r="A14" i="52"/>
  <c r="A13" i="52"/>
  <c r="B232" i="51"/>
  <c r="A232" i="51"/>
  <c r="B231" i="51"/>
  <c r="A231" i="51"/>
  <c r="B230" i="51"/>
  <c r="A230" i="51"/>
  <c r="B229" i="51"/>
  <c r="A229" i="51"/>
  <c r="B228" i="51"/>
  <c r="A228" i="51"/>
  <c r="B227" i="51"/>
  <c r="A227" i="51"/>
  <c r="B226" i="51"/>
  <c r="A226" i="51"/>
  <c r="B225" i="51"/>
  <c r="A225" i="51"/>
  <c r="B224" i="51"/>
  <c r="A224" i="51"/>
  <c r="C223" i="51"/>
  <c r="B223" i="51"/>
  <c r="A223" i="51"/>
  <c r="B222" i="51"/>
  <c r="A222" i="51"/>
  <c r="B221" i="51"/>
  <c r="A221" i="51"/>
  <c r="B220" i="51"/>
  <c r="A220" i="51"/>
  <c r="B219" i="51"/>
  <c r="A219" i="51"/>
  <c r="B218" i="51"/>
  <c r="A218" i="51"/>
  <c r="B217" i="51"/>
  <c r="A217" i="51"/>
  <c r="B216" i="51"/>
  <c r="A216" i="51"/>
  <c r="B215" i="51"/>
  <c r="A215" i="51"/>
  <c r="B214" i="51"/>
  <c r="A214" i="51"/>
  <c r="C213" i="51"/>
  <c r="B213" i="51"/>
  <c r="A213" i="51"/>
  <c r="B212" i="51"/>
  <c r="A212" i="51"/>
  <c r="B211" i="51"/>
  <c r="A211" i="51"/>
  <c r="B210" i="51"/>
  <c r="A210" i="51"/>
  <c r="B209" i="51"/>
  <c r="A209" i="51"/>
  <c r="B208" i="51"/>
  <c r="A208" i="51"/>
  <c r="B207" i="51"/>
  <c r="A207" i="51"/>
  <c r="B206" i="51"/>
  <c r="A206" i="51"/>
  <c r="C205" i="51"/>
  <c r="B205" i="51"/>
  <c r="A205" i="51"/>
  <c r="B204" i="51"/>
  <c r="A204" i="51"/>
  <c r="B203" i="51"/>
  <c r="A203" i="51"/>
  <c r="B202" i="51"/>
  <c r="A202" i="51"/>
  <c r="B201" i="51"/>
  <c r="A201" i="51"/>
  <c r="B200" i="51"/>
  <c r="A200" i="51"/>
  <c r="B199" i="51"/>
  <c r="A199" i="51"/>
  <c r="B198" i="51"/>
  <c r="A198" i="51"/>
  <c r="B197" i="51"/>
  <c r="A197" i="51"/>
  <c r="B196" i="51"/>
  <c r="A196" i="51"/>
  <c r="B195" i="51"/>
  <c r="A195" i="51"/>
  <c r="B194" i="51"/>
  <c r="A194" i="51"/>
  <c r="B193" i="51"/>
  <c r="A193" i="51"/>
  <c r="B192" i="51"/>
  <c r="A192" i="51"/>
  <c r="B191" i="51"/>
  <c r="A191" i="51"/>
  <c r="C190" i="51"/>
  <c r="B190" i="51"/>
  <c r="A190" i="51"/>
  <c r="B188" i="51"/>
  <c r="A188" i="51"/>
  <c r="B187" i="51"/>
  <c r="A187" i="51"/>
  <c r="B186" i="51"/>
  <c r="A186" i="51"/>
  <c r="B185" i="51"/>
  <c r="A185" i="51"/>
  <c r="B180" i="51"/>
  <c r="A180" i="51"/>
  <c r="B179" i="51"/>
  <c r="A179" i="51"/>
  <c r="B178" i="51"/>
  <c r="A178" i="51"/>
  <c r="B177" i="51"/>
  <c r="A177" i="51"/>
  <c r="B176" i="51"/>
  <c r="A176" i="51"/>
  <c r="B171" i="51"/>
  <c r="A171" i="51"/>
  <c r="B170" i="51"/>
  <c r="A170" i="51"/>
  <c r="B169" i="51"/>
  <c r="A169" i="51"/>
  <c r="B168" i="51"/>
  <c r="A168" i="51"/>
  <c r="B167" i="51"/>
  <c r="A167" i="51"/>
  <c r="B166" i="51"/>
  <c r="A166" i="51"/>
  <c r="B165" i="51"/>
  <c r="A165" i="51"/>
  <c r="B164" i="51"/>
  <c r="A164" i="51"/>
  <c r="B163" i="51"/>
  <c r="A163" i="51"/>
  <c r="B162" i="51"/>
  <c r="A162" i="51"/>
  <c r="B161" i="51"/>
  <c r="A161" i="51"/>
  <c r="B160" i="51"/>
  <c r="A160" i="51"/>
  <c r="B159" i="51"/>
  <c r="A159" i="51"/>
  <c r="B158" i="51"/>
  <c r="A158" i="51"/>
  <c r="B157" i="51"/>
  <c r="A157" i="51"/>
  <c r="B156" i="51"/>
  <c r="A156" i="51"/>
  <c r="B155" i="51"/>
  <c r="A155" i="51"/>
  <c r="B154" i="51"/>
  <c r="A154" i="51"/>
  <c r="B153" i="51"/>
  <c r="A153" i="51"/>
  <c r="B151" i="51"/>
  <c r="A151" i="51"/>
  <c r="B150" i="51"/>
  <c r="A150" i="51"/>
  <c r="B149" i="51"/>
  <c r="A149" i="51"/>
  <c r="B148" i="51"/>
  <c r="A148" i="51"/>
  <c r="B147" i="51"/>
  <c r="A147" i="51"/>
  <c r="B146" i="51"/>
  <c r="A146" i="51"/>
  <c r="B145" i="51"/>
  <c r="A145" i="51"/>
  <c r="B144" i="51"/>
  <c r="A144" i="51"/>
  <c r="B141" i="51"/>
  <c r="A141" i="51"/>
  <c r="B140" i="51"/>
  <c r="A140" i="51"/>
  <c r="B139" i="51"/>
  <c r="A139" i="51"/>
  <c r="B138" i="51"/>
  <c r="A138" i="51"/>
  <c r="B137" i="51"/>
  <c r="A137" i="51"/>
  <c r="B136" i="51"/>
  <c r="A136" i="51"/>
  <c r="B135" i="51"/>
  <c r="A135" i="51"/>
  <c r="B134" i="51"/>
  <c r="A134" i="51"/>
  <c r="B133" i="51"/>
  <c r="A133" i="51"/>
  <c r="B132" i="51"/>
  <c r="A132" i="51"/>
  <c r="B131" i="51"/>
  <c r="A131" i="51"/>
  <c r="B130" i="51"/>
  <c r="A130" i="51"/>
  <c r="B129" i="51"/>
  <c r="A129" i="51"/>
  <c r="B128" i="51"/>
  <c r="A128" i="51"/>
  <c r="B127" i="51"/>
  <c r="A127" i="51"/>
  <c r="B126" i="51"/>
  <c r="A126" i="51"/>
  <c r="B125" i="51"/>
  <c r="A125" i="51"/>
  <c r="B124" i="51"/>
  <c r="A124" i="51"/>
  <c r="B123" i="51"/>
  <c r="A123" i="51"/>
  <c r="B122" i="51"/>
  <c r="A122" i="51"/>
  <c r="B121" i="51"/>
  <c r="A121" i="51"/>
  <c r="B120" i="51"/>
  <c r="A120" i="51"/>
  <c r="B119" i="51"/>
  <c r="A119" i="51"/>
  <c r="B118" i="51"/>
  <c r="A118" i="51"/>
  <c r="B117" i="51"/>
  <c r="A117" i="51"/>
  <c r="B116" i="51"/>
  <c r="A116" i="51"/>
  <c r="B115" i="51"/>
  <c r="A115" i="51"/>
  <c r="B114" i="51"/>
  <c r="A114" i="51"/>
  <c r="B113" i="51"/>
  <c r="A113" i="51"/>
  <c r="B112" i="51"/>
  <c r="A112" i="51"/>
  <c r="B111" i="51"/>
  <c r="A111" i="51"/>
  <c r="B110" i="51"/>
  <c r="A110" i="51"/>
  <c r="B109" i="51"/>
  <c r="A109" i="51"/>
  <c r="B108" i="51"/>
  <c r="A108" i="51"/>
  <c r="B107" i="51"/>
  <c r="A107" i="51"/>
  <c r="B106" i="51"/>
  <c r="A106" i="51"/>
  <c r="B105" i="51"/>
  <c r="A105" i="51"/>
  <c r="B104" i="51"/>
  <c r="A104" i="51"/>
  <c r="B103" i="51"/>
  <c r="A103" i="51"/>
  <c r="B102" i="51"/>
  <c r="A102" i="51"/>
  <c r="B101" i="51"/>
  <c r="A101" i="51"/>
  <c r="B100" i="51"/>
  <c r="A100" i="51"/>
  <c r="B99" i="51"/>
  <c r="A99" i="51"/>
  <c r="B98" i="51"/>
  <c r="A98" i="51"/>
  <c r="B97" i="51"/>
  <c r="A97" i="51"/>
  <c r="B96" i="51"/>
  <c r="A96" i="51"/>
  <c r="B95" i="51"/>
  <c r="A95" i="51"/>
  <c r="B94" i="51"/>
  <c r="A94" i="51"/>
  <c r="B93" i="51"/>
  <c r="A93" i="51"/>
  <c r="B92" i="51"/>
  <c r="A92" i="51"/>
  <c r="B91" i="51"/>
  <c r="A91" i="51"/>
  <c r="C90" i="51"/>
  <c r="B90" i="51"/>
  <c r="A90" i="51"/>
  <c r="B89" i="51"/>
  <c r="A89" i="51"/>
  <c r="B88" i="51"/>
  <c r="A88" i="51"/>
  <c r="B87" i="51"/>
  <c r="A87" i="51"/>
  <c r="B86" i="51"/>
  <c r="A86" i="51"/>
  <c r="B85" i="51"/>
  <c r="A85" i="51"/>
  <c r="B84" i="51"/>
  <c r="A84" i="51"/>
  <c r="B83" i="51"/>
  <c r="A83" i="51"/>
  <c r="B82" i="51"/>
  <c r="A82" i="51"/>
  <c r="B81" i="51"/>
  <c r="A81" i="51"/>
  <c r="B80" i="51"/>
  <c r="A80" i="51"/>
  <c r="B79" i="51"/>
  <c r="A79" i="51"/>
  <c r="B78" i="51"/>
  <c r="A78" i="51"/>
  <c r="B77" i="51"/>
  <c r="A77" i="51"/>
  <c r="B76" i="51"/>
  <c r="A76" i="51"/>
  <c r="B75" i="51"/>
  <c r="A75" i="51"/>
  <c r="B74" i="51"/>
  <c r="A74" i="51"/>
  <c r="B73" i="51"/>
  <c r="A73" i="51"/>
  <c r="B72" i="51"/>
  <c r="A72" i="51"/>
  <c r="B71" i="51"/>
  <c r="A71" i="51"/>
  <c r="B70" i="51"/>
  <c r="A70" i="51"/>
  <c r="C69" i="51"/>
  <c r="B69" i="51"/>
  <c r="A69" i="51"/>
  <c r="B68" i="51"/>
  <c r="A68" i="51"/>
  <c r="C67" i="51"/>
  <c r="B67" i="51"/>
  <c r="A67" i="51"/>
  <c r="B66" i="51"/>
  <c r="A66" i="51"/>
  <c r="B65" i="51"/>
  <c r="A65" i="51"/>
  <c r="B64" i="51"/>
  <c r="A64" i="51"/>
  <c r="B63" i="51"/>
  <c r="A63" i="51"/>
  <c r="C62" i="51"/>
  <c r="B62" i="51"/>
  <c r="A62" i="51"/>
  <c r="B61" i="51"/>
  <c r="A61" i="51"/>
  <c r="B60" i="51"/>
  <c r="A60" i="51"/>
  <c r="B59" i="51"/>
  <c r="A59" i="51"/>
  <c r="B58" i="51"/>
  <c r="A58" i="51"/>
  <c r="B57" i="51"/>
  <c r="A57" i="51"/>
  <c r="B56" i="51"/>
  <c r="A56" i="51"/>
  <c r="B55" i="51"/>
  <c r="A55" i="51"/>
  <c r="C54" i="51"/>
  <c r="B54" i="51"/>
  <c r="A54" i="51"/>
  <c r="B53" i="51"/>
  <c r="A53" i="51"/>
  <c r="B52" i="51"/>
  <c r="A52" i="51"/>
  <c r="B51" i="51"/>
  <c r="A51" i="51"/>
  <c r="C50" i="51"/>
  <c r="B50" i="51"/>
  <c r="A50" i="51"/>
  <c r="B48" i="51"/>
  <c r="A48" i="51"/>
  <c r="B47" i="51"/>
  <c r="A47" i="51"/>
  <c r="B46" i="51"/>
  <c r="A46" i="51"/>
  <c r="B45" i="51"/>
  <c r="A45" i="51"/>
  <c r="B44" i="51"/>
  <c r="A44" i="51"/>
  <c r="B43" i="51"/>
  <c r="A43" i="51"/>
  <c r="B42" i="51"/>
  <c r="A42" i="51"/>
  <c r="B41" i="51"/>
  <c r="A41" i="51"/>
  <c r="B40" i="51"/>
  <c r="A40" i="51"/>
  <c r="B39" i="51"/>
  <c r="A39" i="51"/>
  <c r="B38" i="51"/>
  <c r="A38" i="51"/>
  <c r="B37" i="51"/>
  <c r="A37" i="51"/>
  <c r="B36" i="51"/>
  <c r="A36" i="51"/>
  <c r="B35" i="51"/>
  <c r="A35" i="51"/>
  <c r="B34" i="51"/>
  <c r="A34" i="51"/>
  <c r="B33" i="51"/>
  <c r="A33" i="51"/>
  <c r="B32" i="51"/>
  <c r="A32" i="51"/>
  <c r="B31" i="51"/>
  <c r="A31" i="51"/>
  <c r="B30" i="51"/>
  <c r="A30" i="51"/>
  <c r="B29" i="51"/>
  <c r="A29" i="51"/>
  <c r="C28" i="51"/>
  <c r="B28" i="51"/>
  <c r="A28" i="51"/>
  <c r="B27" i="51"/>
  <c r="A27" i="51"/>
  <c r="B26" i="51"/>
  <c r="A26" i="51"/>
  <c r="B25" i="51"/>
  <c r="A25" i="51"/>
  <c r="B24" i="51"/>
  <c r="A24" i="51"/>
  <c r="B23" i="51"/>
  <c r="A23" i="51"/>
  <c r="B22" i="51"/>
  <c r="A22" i="51"/>
  <c r="C21" i="51"/>
  <c r="B21" i="51"/>
  <c r="A21" i="51"/>
  <c r="B19" i="51"/>
  <c r="A19" i="51"/>
  <c r="B18" i="51"/>
  <c r="A18" i="51"/>
  <c r="B17" i="51"/>
  <c r="A17" i="51"/>
  <c r="B232" i="21"/>
  <c r="A232" i="21"/>
  <c r="B231" i="21"/>
  <c r="A231" i="21"/>
  <c r="B230" i="21"/>
  <c r="A230" i="21"/>
  <c r="B229" i="21"/>
  <c r="A229" i="21"/>
  <c r="B228" i="21"/>
  <c r="A228" i="21"/>
  <c r="B227" i="21"/>
  <c r="A227" i="21"/>
  <c r="B226" i="21"/>
  <c r="A226" i="21"/>
  <c r="B225" i="21"/>
  <c r="A225" i="21"/>
  <c r="B224" i="21"/>
  <c r="A224" i="21"/>
  <c r="C223" i="21"/>
  <c r="B223" i="21"/>
  <c r="A223" i="21"/>
  <c r="B222" i="21"/>
  <c r="A222" i="21"/>
  <c r="B221" i="21"/>
  <c r="A221" i="21"/>
  <c r="B220" i="21"/>
  <c r="A220" i="21"/>
  <c r="B219" i="21"/>
  <c r="A219" i="21"/>
  <c r="B218" i="21"/>
  <c r="A218" i="21"/>
  <c r="B217" i="21"/>
  <c r="A217" i="21"/>
  <c r="B216" i="21"/>
  <c r="A216" i="21"/>
  <c r="B215" i="21"/>
  <c r="A215" i="21"/>
  <c r="B214" i="21"/>
  <c r="A214" i="21"/>
  <c r="C213" i="21"/>
  <c r="B213" i="21"/>
  <c r="A213" i="21"/>
  <c r="B212" i="21"/>
  <c r="A212" i="21"/>
  <c r="B211" i="21"/>
  <c r="A211" i="21"/>
  <c r="B210" i="21"/>
  <c r="A210" i="21"/>
  <c r="B209" i="21"/>
  <c r="A209" i="21"/>
  <c r="B208" i="21"/>
  <c r="A208" i="21"/>
  <c r="B207" i="21"/>
  <c r="A207" i="21"/>
  <c r="B206" i="21"/>
  <c r="A206" i="21"/>
  <c r="C205" i="21"/>
  <c r="B205" i="21"/>
  <c r="A205" i="21"/>
  <c r="B204" i="21"/>
  <c r="A204" i="21"/>
  <c r="B203" i="21"/>
  <c r="A203" i="21"/>
  <c r="B202" i="21"/>
  <c r="A202" i="21"/>
  <c r="B201" i="21"/>
  <c r="A201" i="21"/>
  <c r="B200" i="21"/>
  <c r="A200" i="21"/>
  <c r="B199" i="21"/>
  <c r="A199" i="21"/>
  <c r="B198" i="21"/>
  <c r="A198" i="21"/>
  <c r="B197" i="21"/>
  <c r="A197" i="21"/>
  <c r="B196" i="21"/>
  <c r="A196" i="21"/>
  <c r="B195" i="21"/>
  <c r="A195" i="21"/>
  <c r="B194" i="21"/>
  <c r="A194" i="21"/>
  <c r="B193" i="21"/>
  <c r="A193" i="21"/>
  <c r="B192" i="21"/>
  <c r="A192" i="21"/>
  <c r="B191" i="21"/>
  <c r="A191" i="21"/>
  <c r="C190" i="21"/>
  <c r="B190" i="21"/>
  <c r="A190" i="21"/>
  <c r="B188" i="21"/>
  <c r="A188" i="21"/>
  <c r="B187" i="21"/>
  <c r="A187" i="21"/>
  <c r="B186" i="21"/>
  <c r="A186" i="21"/>
  <c r="B185" i="21"/>
  <c r="A185" i="21"/>
  <c r="B180" i="21"/>
  <c r="A180" i="21"/>
  <c r="B179" i="21"/>
  <c r="A179" i="21"/>
  <c r="B178" i="21"/>
  <c r="A178" i="21"/>
  <c r="B177" i="21"/>
  <c r="A177" i="21"/>
  <c r="B176" i="21"/>
  <c r="A176" i="21"/>
  <c r="B171" i="21"/>
  <c r="A171" i="21"/>
  <c r="B170" i="21"/>
  <c r="A170" i="21"/>
  <c r="B169" i="21"/>
  <c r="A169" i="21"/>
  <c r="B168" i="21"/>
  <c r="A168" i="21"/>
  <c r="B167" i="21"/>
  <c r="A167" i="21"/>
  <c r="B166" i="21"/>
  <c r="A166" i="21"/>
  <c r="B165" i="21"/>
  <c r="A165" i="21"/>
  <c r="B164" i="21"/>
  <c r="A164" i="21"/>
  <c r="B163" i="21"/>
  <c r="A163" i="21"/>
  <c r="B162" i="21"/>
  <c r="A162" i="21"/>
  <c r="B161" i="21"/>
  <c r="A161" i="21"/>
  <c r="B160" i="21"/>
  <c r="A160" i="21"/>
  <c r="B159" i="21"/>
  <c r="A159" i="21"/>
  <c r="B158" i="21"/>
  <c r="A158" i="21"/>
  <c r="B157" i="21"/>
  <c r="A157" i="21"/>
  <c r="B156" i="21"/>
  <c r="A156" i="21"/>
  <c r="B155" i="21"/>
  <c r="A155" i="21"/>
  <c r="B154" i="21"/>
  <c r="A154" i="21"/>
  <c r="B153" i="21"/>
  <c r="A153" i="21"/>
  <c r="B151" i="21"/>
  <c r="A151" i="21"/>
  <c r="B150" i="21"/>
  <c r="A150" i="21"/>
  <c r="B149" i="21"/>
  <c r="A149" i="21"/>
  <c r="B148" i="21"/>
  <c r="A148" i="21"/>
  <c r="B147" i="21"/>
  <c r="A147" i="21"/>
  <c r="B146" i="21"/>
  <c r="A146" i="21"/>
  <c r="B145" i="21"/>
  <c r="A145" i="21"/>
  <c r="B144" i="21"/>
  <c r="A144" i="21"/>
  <c r="B141" i="21"/>
  <c r="A141" i="21"/>
  <c r="B140" i="21"/>
  <c r="A140" i="21"/>
  <c r="B139" i="21"/>
  <c r="A139" i="21"/>
  <c r="B138" i="21"/>
  <c r="A138" i="21"/>
  <c r="B137" i="21"/>
  <c r="A137" i="21"/>
  <c r="B136" i="21"/>
  <c r="A136" i="21"/>
  <c r="B135" i="21"/>
  <c r="A135" i="21"/>
  <c r="B134" i="21"/>
  <c r="A134" i="21"/>
  <c r="B133" i="21"/>
  <c r="A133" i="21"/>
  <c r="B132" i="21"/>
  <c r="A132" i="21"/>
  <c r="B131" i="21"/>
  <c r="A131" i="21"/>
  <c r="B130" i="21"/>
  <c r="A130" i="21"/>
  <c r="B129" i="21"/>
  <c r="A129" i="21"/>
  <c r="B128" i="21"/>
  <c r="A128" i="21"/>
  <c r="B127" i="21"/>
  <c r="A127" i="21"/>
  <c r="B126" i="21"/>
  <c r="A126" i="21"/>
  <c r="B125" i="21"/>
  <c r="A125" i="21"/>
  <c r="B124" i="21"/>
  <c r="A124" i="21"/>
  <c r="B123" i="21"/>
  <c r="A123" i="21"/>
  <c r="B122" i="21"/>
  <c r="A122" i="21"/>
  <c r="B121" i="21"/>
  <c r="A121" i="21"/>
  <c r="B120" i="21"/>
  <c r="A120" i="21"/>
  <c r="B119" i="21"/>
  <c r="A119" i="21"/>
  <c r="B118" i="21"/>
  <c r="A118" i="21"/>
  <c r="B117" i="21"/>
  <c r="A117" i="21"/>
  <c r="B116" i="21"/>
  <c r="A116" i="21"/>
  <c r="B115" i="21"/>
  <c r="A115" i="21"/>
  <c r="B114" i="21"/>
  <c r="A114" i="21"/>
  <c r="B113" i="21"/>
  <c r="A113" i="21"/>
  <c r="B112" i="21"/>
  <c r="A112" i="21"/>
  <c r="B111" i="21"/>
  <c r="A111" i="21"/>
  <c r="B110" i="21"/>
  <c r="A110" i="21"/>
  <c r="B109" i="21"/>
  <c r="A109" i="21"/>
  <c r="B108" i="21"/>
  <c r="A108" i="21"/>
  <c r="B107" i="21"/>
  <c r="A107" i="21"/>
  <c r="B106" i="21"/>
  <c r="A106" i="21"/>
  <c r="B105" i="21"/>
  <c r="A105" i="21"/>
  <c r="B104" i="21"/>
  <c r="A104" i="21"/>
  <c r="B103" i="21"/>
  <c r="A103" i="21"/>
  <c r="B102" i="21"/>
  <c r="A102" i="21"/>
  <c r="B101" i="21"/>
  <c r="A101" i="21"/>
  <c r="B100" i="21"/>
  <c r="A100" i="21"/>
  <c r="B99" i="21"/>
  <c r="A99" i="21"/>
  <c r="B98" i="21"/>
  <c r="A98" i="21"/>
  <c r="B97" i="21"/>
  <c r="A97" i="21"/>
  <c r="B96" i="21"/>
  <c r="A96" i="21"/>
  <c r="B95" i="21"/>
  <c r="A95" i="21"/>
  <c r="B94" i="21"/>
  <c r="A94" i="21"/>
  <c r="B93" i="21"/>
  <c r="A93" i="21"/>
  <c r="B92" i="21"/>
  <c r="A92" i="21"/>
  <c r="B91" i="21"/>
  <c r="A91" i="21"/>
  <c r="C90" i="21"/>
  <c r="B90" i="21"/>
  <c r="A90" i="21"/>
  <c r="B89" i="21"/>
  <c r="A89" i="21"/>
  <c r="B88" i="21"/>
  <c r="A88" i="21"/>
  <c r="B87" i="21"/>
  <c r="A87" i="21"/>
  <c r="B86" i="21"/>
  <c r="A86" i="21"/>
  <c r="B85" i="21"/>
  <c r="A85" i="21"/>
  <c r="B84" i="21"/>
  <c r="A84" i="21"/>
  <c r="B83" i="21"/>
  <c r="A83" i="21"/>
  <c r="B82" i="21"/>
  <c r="A82" i="21"/>
  <c r="B81" i="21"/>
  <c r="A81" i="21"/>
  <c r="B80" i="21"/>
  <c r="A80" i="21"/>
  <c r="B79" i="21"/>
  <c r="A79" i="21"/>
  <c r="B78" i="21"/>
  <c r="A78" i="21"/>
  <c r="B77" i="21"/>
  <c r="A77" i="21"/>
  <c r="B76" i="21"/>
  <c r="A76" i="21"/>
  <c r="B75" i="21"/>
  <c r="A75" i="21"/>
  <c r="B74" i="21"/>
  <c r="A74" i="21"/>
  <c r="B73" i="21"/>
  <c r="A73" i="21"/>
  <c r="B72" i="21"/>
  <c r="A72" i="21"/>
  <c r="B71" i="21"/>
  <c r="A71" i="21"/>
  <c r="B70" i="21"/>
  <c r="A70" i="21"/>
  <c r="C69" i="21"/>
  <c r="B69" i="21"/>
  <c r="A69" i="21"/>
  <c r="B68" i="21"/>
  <c r="A68" i="21"/>
  <c r="C67" i="21"/>
  <c r="B67" i="21"/>
  <c r="A67" i="21"/>
  <c r="B66" i="21"/>
  <c r="A66" i="21"/>
  <c r="B65" i="21"/>
  <c r="A65" i="21"/>
  <c r="B64" i="21"/>
  <c r="A64" i="21"/>
  <c r="B63" i="21"/>
  <c r="A63" i="21"/>
  <c r="C62" i="21"/>
  <c r="B62" i="21"/>
  <c r="A62" i="21"/>
  <c r="B61" i="21"/>
  <c r="A61" i="21"/>
  <c r="B60" i="21"/>
  <c r="A60" i="21"/>
  <c r="B59" i="21"/>
  <c r="A59" i="21"/>
  <c r="B58" i="21"/>
  <c r="A58" i="21"/>
  <c r="B57" i="21"/>
  <c r="A57" i="21"/>
  <c r="B56" i="21"/>
  <c r="A56" i="21"/>
  <c r="B55" i="21"/>
  <c r="A55" i="21"/>
  <c r="C54" i="21"/>
  <c r="B54" i="21"/>
  <c r="A54" i="21"/>
  <c r="B53" i="21"/>
  <c r="A53" i="21"/>
  <c r="B52" i="21"/>
  <c r="A52" i="21"/>
  <c r="B51" i="21"/>
  <c r="A51" i="21"/>
  <c r="C50" i="21"/>
  <c r="B50" i="21"/>
  <c r="A50" i="21"/>
  <c r="B48" i="21"/>
  <c r="A48" i="21"/>
  <c r="B47" i="21"/>
  <c r="A47" i="21"/>
  <c r="B46" i="21"/>
  <c r="A46" i="21"/>
  <c r="B45" i="21"/>
  <c r="A45" i="21"/>
  <c r="B44" i="21"/>
  <c r="A44" i="21"/>
  <c r="B43" i="21"/>
  <c r="A43" i="21"/>
  <c r="B42" i="21"/>
  <c r="A42" i="21"/>
  <c r="B41" i="21"/>
  <c r="A41" i="21"/>
  <c r="B40" i="21"/>
  <c r="A40" i="21"/>
  <c r="B39" i="21"/>
  <c r="A39" i="21"/>
  <c r="B38" i="21"/>
  <c r="A38" i="21"/>
  <c r="B37" i="21"/>
  <c r="A37" i="21"/>
  <c r="B36" i="21"/>
  <c r="A36" i="21"/>
  <c r="B35" i="21"/>
  <c r="A35" i="21"/>
  <c r="B34" i="21"/>
  <c r="A34" i="21"/>
  <c r="B33" i="21"/>
  <c r="A33" i="21"/>
  <c r="B32" i="21"/>
  <c r="A32" i="21"/>
  <c r="B31" i="21"/>
  <c r="A31" i="21"/>
  <c r="B30" i="21"/>
  <c r="A30" i="21"/>
  <c r="B29" i="21"/>
  <c r="A29" i="21"/>
  <c r="C28" i="21"/>
  <c r="B28" i="21"/>
  <c r="A28" i="21"/>
  <c r="B27" i="21"/>
  <c r="A27" i="21"/>
  <c r="B26" i="21"/>
  <c r="A26" i="21"/>
  <c r="B25" i="21"/>
  <c r="A25" i="21"/>
  <c r="B24" i="21"/>
  <c r="A24" i="21"/>
  <c r="B23" i="21"/>
  <c r="A23" i="21"/>
  <c r="B22" i="21"/>
  <c r="A22" i="21"/>
  <c r="C21" i="21"/>
  <c r="B21" i="21"/>
  <c r="A21" i="21"/>
  <c r="B19" i="21"/>
  <c r="A19" i="21"/>
  <c r="B18" i="21"/>
  <c r="A18" i="21"/>
  <c r="B17" i="21"/>
  <c r="A17" i="21"/>
  <c r="A228" i="22"/>
  <c r="A227" i="22"/>
  <c r="A226" i="22"/>
  <c r="A225" i="22"/>
  <c r="A224" i="22"/>
  <c r="A223" i="22"/>
  <c r="A222" i="22"/>
  <c r="A221" i="22"/>
  <c r="A220" i="22"/>
  <c r="D219" i="22"/>
  <c r="C219" i="22"/>
  <c r="B219" i="22"/>
  <c r="A219" i="22"/>
  <c r="A218" i="22"/>
  <c r="A217" i="22"/>
  <c r="A216" i="22"/>
  <c r="A215" i="22"/>
  <c r="A214" i="22"/>
  <c r="A213" i="22"/>
  <c r="A212" i="22"/>
  <c r="A211" i="22"/>
  <c r="A210" i="22"/>
  <c r="D209" i="22"/>
  <c r="C209" i="22"/>
  <c r="B209" i="22"/>
  <c r="A209" i="22"/>
  <c r="A208" i="22"/>
  <c r="A207" i="22"/>
  <c r="A206" i="22"/>
  <c r="A205" i="22"/>
  <c r="A204" i="22"/>
  <c r="A203" i="22"/>
  <c r="A202" i="22"/>
  <c r="D201" i="22"/>
  <c r="C201" i="22"/>
  <c r="B201" i="22"/>
  <c r="A201" i="22"/>
  <c r="A200" i="22"/>
  <c r="A199" i="22"/>
  <c r="A198" i="22"/>
  <c r="A197" i="22"/>
  <c r="A196" i="22"/>
  <c r="A195" i="22"/>
  <c r="A194" i="22"/>
  <c r="A193" i="22"/>
  <c r="A192" i="22"/>
  <c r="A191" i="22"/>
  <c r="A190" i="22"/>
  <c r="A189" i="22"/>
  <c r="A188" i="22"/>
  <c r="A187" i="22"/>
  <c r="D186" i="22"/>
  <c r="C186" i="22"/>
  <c r="B186" i="22"/>
  <c r="A186" i="22"/>
  <c r="A184" i="22"/>
  <c r="A183" i="22"/>
  <c r="A182" i="22"/>
  <c r="A181" i="22"/>
  <c r="A176" i="22"/>
  <c r="A175" i="22"/>
  <c r="A174" i="22"/>
  <c r="A173" i="22"/>
  <c r="A172" i="22"/>
  <c r="A167" i="22"/>
  <c r="A166" i="22"/>
  <c r="A165" i="22"/>
  <c r="A164" i="22"/>
  <c r="A163" i="22"/>
  <c r="A162" i="22"/>
  <c r="A161" i="22"/>
  <c r="A160" i="22"/>
  <c r="A159" i="22"/>
  <c r="A158" i="22"/>
  <c r="A157" i="22"/>
  <c r="A156" i="22"/>
  <c r="A155" i="22"/>
  <c r="A154" i="22"/>
  <c r="A153" i="22"/>
  <c r="A152" i="22"/>
  <c r="A151" i="22"/>
  <c r="A150" i="22"/>
  <c r="A149" i="22"/>
  <c r="A147" i="22"/>
  <c r="A146" i="22"/>
  <c r="A145" i="22"/>
  <c r="A144" i="22"/>
  <c r="A143" i="22"/>
  <c r="A142" i="22"/>
  <c r="A141" i="22"/>
  <c r="A140" i="22"/>
  <c r="A137" i="22"/>
  <c r="A136" i="22"/>
  <c r="A135" i="22"/>
  <c r="A134" i="22"/>
  <c r="A133" i="22"/>
  <c r="A132" i="22"/>
  <c r="A131" i="22"/>
  <c r="A130" i="22"/>
  <c r="A129" i="22"/>
  <c r="A128" i="22"/>
  <c r="A127" i="22"/>
  <c r="A126" i="22"/>
  <c r="A125" i="22"/>
  <c r="A124" i="22"/>
  <c r="A123" i="22"/>
  <c r="A122" i="22"/>
  <c r="A121" i="22"/>
  <c r="A120" i="22"/>
  <c r="A119" i="22"/>
  <c r="A118" i="22"/>
  <c r="A117" i="22"/>
  <c r="A116" i="22"/>
  <c r="A115" i="22"/>
  <c r="A114" i="22"/>
  <c r="A113" i="22"/>
  <c r="A112" i="22"/>
  <c r="A111" i="22"/>
  <c r="A110" i="22"/>
  <c r="A109" i="22"/>
  <c r="A108" i="22"/>
  <c r="A107" i="22"/>
  <c r="A106" i="22"/>
  <c r="A105" i="22"/>
  <c r="A104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A89" i="22"/>
  <c r="A88" i="22"/>
  <c r="A87" i="22"/>
  <c r="D86" i="22"/>
  <c r="C86" i="22"/>
  <c r="B86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D65" i="22"/>
  <c r="C65" i="22"/>
  <c r="B65" i="22"/>
  <c r="A65" i="22"/>
  <c r="A64" i="22"/>
  <c r="D63" i="22"/>
  <c r="C63" i="22"/>
  <c r="B63" i="22"/>
  <c r="A63" i="22"/>
  <c r="A62" i="22"/>
  <c r="A61" i="22"/>
  <c r="A60" i="22"/>
  <c r="A59" i="22"/>
  <c r="D58" i="22"/>
  <c r="C58" i="22"/>
  <c r="B58" i="22"/>
  <c r="A58" i="22"/>
  <c r="A57" i="22"/>
  <c r="A56" i="22"/>
  <c r="A55" i="22"/>
  <c r="A54" i="22"/>
  <c r="A53" i="22"/>
  <c r="A52" i="22"/>
  <c r="A51" i="22"/>
  <c r="D50" i="22"/>
  <c r="C50" i="22"/>
  <c r="B50" i="22"/>
  <c r="A50" i="22"/>
  <c r="A49" i="22"/>
  <c r="A48" i="22"/>
  <c r="A47" i="22"/>
  <c r="D46" i="22"/>
  <c r="C46" i="22"/>
  <c r="B46" i="22"/>
  <c r="A46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D24" i="22"/>
  <c r="C24" i="22"/>
  <c r="B24" i="22"/>
  <c r="A24" i="22"/>
  <c r="A23" i="22"/>
  <c r="A22" i="22"/>
  <c r="A21" i="22"/>
  <c r="A20" i="22"/>
  <c r="A19" i="22"/>
  <c r="A18" i="22"/>
  <c r="D17" i="22"/>
  <c r="C17" i="22"/>
  <c r="B17" i="22"/>
  <c r="A17" i="22"/>
  <c r="A15" i="22"/>
  <c r="A14" i="22"/>
  <c r="A13" i="22"/>
  <c r="E177" i="22"/>
  <c r="E168" i="22"/>
  <c r="M220" i="34"/>
  <c r="M219" i="34"/>
  <c r="M218" i="34"/>
  <c r="M217" i="34"/>
  <c r="M216" i="34"/>
  <c r="M215" i="34"/>
  <c r="M214" i="34"/>
  <c r="M213" i="34"/>
  <c r="M212" i="34"/>
  <c r="M210" i="34"/>
  <c r="M209" i="34"/>
  <c r="M208" i="34"/>
  <c r="M207" i="34"/>
  <c r="M206" i="34"/>
  <c r="M205" i="34"/>
  <c r="M204" i="34"/>
  <c r="M203" i="34"/>
  <c r="M202" i="34"/>
  <c r="M201" i="34"/>
  <c r="M200" i="34"/>
  <c r="M199" i="34"/>
  <c r="M198" i="34"/>
  <c r="M197" i="34"/>
  <c r="M196" i="34"/>
  <c r="M195" i="34"/>
  <c r="M194" i="34"/>
  <c r="M192" i="34"/>
  <c r="M191" i="34"/>
  <c r="M190" i="34"/>
  <c r="M189" i="34"/>
  <c r="M188" i="34"/>
  <c r="M187" i="34"/>
  <c r="M186" i="34"/>
  <c r="M185" i="34"/>
  <c r="M184" i="34"/>
  <c r="M183" i="34"/>
  <c r="M182" i="34"/>
  <c r="M181" i="34"/>
  <c r="M180" i="34"/>
  <c r="M179" i="34"/>
  <c r="M159" i="34"/>
  <c r="M158" i="34"/>
  <c r="M157" i="34"/>
  <c r="M156" i="34"/>
  <c r="M155" i="34"/>
  <c r="M154" i="34"/>
  <c r="M153" i="34"/>
  <c r="M152" i="34"/>
  <c r="M151" i="34"/>
  <c r="M150" i="34"/>
  <c r="M149" i="34"/>
  <c r="M148" i="34"/>
  <c r="M147" i="34"/>
  <c r="M146" i="34"/>
  <c r="M145" i="34"/>
  <c r="M144" i="34"/>
  <c r="M143" i="34"/>
  <c r="M142" i="34"/>
  <c r="M129" i="34"/>
  <c r="M128" i="34"/>
  <c r="M127" i="34"/>
  <c r="M126" i="34"/>
  <c r="M125" i="34"/>
  <c r="M124" i="34"/>
  <c r="M123" i="34"/>
  <c r="M122" i="34"/>
  <c r="M121" i="34"/>
  <c r="M120" i="34"/>
  <c r="M119" i="34"/>
  <c r="M118" i="34"/>
  <c r="M117" i="34"/>
  <c r="M116" i="34"/>
  <c r="M115" i="34"/>
  <c r="M114" i="34"/>
  <c r="M113" i="34"/>
  <c r="M112" i="34"/>
  <c r="M111" i="34"/>
  <c r="M110" i="34"/>
  <c r="M109" i="34"/>
  <c r="M108" i="34"/>
  <c r="M107" i="34"/>
  <c r="M106" i="34"/>
  <c r="M105" i="34"/>
  <c r="M104" i="34"/>
  <c r="M103" i="34"/>
  <c r="M102" i="34"/>
  <c r="M101" i="34"/>
  <c r="M100" i="34"/>
  <c r="M99" i="34"/>
  <c r="M98" i="34"/>
  <c r="M97" i="34"/>
  <c r="M96" i="34"/>
  <c r="M95" i="34"/>
  <c r="M94" i="34"/>
  <c r="M93" i="34"/>
  <c r="M92" i="34"/>
  <c r="M91" i="34"/>
  <c r="M90" i="34"/>
  <c r="M89" i="34"/>
  <c r="M88" i="34"/>
  <c r="M87" i="34"/>
  <c r="M86" i="34"/>
  <c r="M85" i="34"/>
  <c r="M84" i="34"/>
  <c r="M83" i="34"/>
  <c r="M82" i="34"/>
  <c r="M81" i="34"/>
  <c r="M80" i="34"/>
  <c r="M79" i="34"/>
  <c r="M77" i="34"/>
  <c r="M76" i="34"/>
  <c r="M75" i="34"/>
  <c r="M74" i="34"/>
  <c r="M73" i="34"/>
  <c r="M72" i="34"/>
  <c r="M71" i="34"/>
  <c r="M70" i="34"/>
  <c r="M69" i="34"/>
  <c r="M68" i="34"/>
  <c r="M67" i="34"/>
  <c r="M66" i="34"/>
  <c r="M65" i="34"/>
  <c r="M64" i="34"/>
  <c r="M63" i="34"/>
  <c r="M62" i="34"/>
  <c r="M61" i="34"/>
  <c r="M60" i="34"/>
  <c r="M57" i="34" s="1"/>
  <c r="M59" i="34"/>
  <c r="M58" i="34"/>
  <c r="M56" i="34"/>
  <c r="M55" i="34" s="1"/>
  <c r="M54" i="34"/>
  <c r="M53" i="34"/>
  <c r="M52" i="34"/>
  <c r="M51" i="34"/>
  <c r="M50" i="34"/>
  <c r="M49" i="34"/>
  <c r="M48" i="34"/>
  <c r="M47" i="34"/>
  <c r="M46" i="34"/>
  <c r="M45" i="34"/>
  <c r="M44" i="34"/>
  <c r="M43" i="34"/>
  <c r="M41" i="34"/>
  <c r="M40" i="34"/>
  <c r="M39" i="34"/>
  <c r="M36" i="34"/>
  <c r="M35" i="34"/>
  <c r="M34" i="34"/>
  <c r="M33" i="34"/>
  <c r="M32" i="34"/>
  <c r="M31" i="34"/>
  <c r="M30" i="34"/>
  <c r="M29" i="34"/>
  <c r="M28" i="34"/>
  <c r="M27" i="34"/>
  <c r="M26" i="34"/>
  <c r="M25" i="34"/>
  <c r="M24" i="34"/>
  <c r="M23" i="34"/>
  <c r="M22" i="34"/>
  <c r="M21" i="34"/>
  <c r="M20" i="34"/>
  <c r="M19" i="34"/>
  <c r="M18" i="34"/>
  <c r="M15" i="34"/>
  <c r="M14" i="34"/>
  <c r="M13" i="34"/>
  <c r="M12" i="34"/>
  <c r="M11" i="34"/>
  <c r="M10" i="34"/>
  <c r="M169" i="34"/>
  <c r="M160" i="34"/>
  <c r="H139" i="34"/>
  <c r="H139" i="49" s="1"/>
  <c r="D147" i="52" s="1"/>
  <c r="F138" i="34"/>
  <c r="C137" i="34"/>
  <c r="F133" i="34"/>
  <c r="C136" i="34"/>
  <c r="H136" i="34" s="1"/>
  <c r="H136" i="49" s="1"/>
  <c r="D144" i="52" s="1"/>
  <c r="C135" i="34"/>
  <c r="E139" i="34"/>
  <c r="E139" i="49" s="1"/>
  <c r="B147" i="52" s="1"/>
  <c r="D139" i="34"/>
  <c r="E138" i="34"/>
  <c r="E138" i="49" s="1"/>
  <c r="B146" i="52" s="1"/>
  <c r="D138" i="34"/>
  <c r="D138" i="49" s="1"/>
  <c r="B146" i="22" s="1"/>
  <c r="E133" i="34"/>
  <c r="E133" i="49" s="1"/>
  <c r="B141" i="52" s="1"/>
  <c r="D133" i="34"/>
  <c r="C134" i="34"/>
  <c r="C132" i="34"/>
  <c r="C143" i="22"/>
  <c r="C142" i="22"/>
  <c r="C146" i="22"/>
  <c r="C147" i="22"/>
  <c r="C144" i="22"/>
  <c r="C141" i="22"/>
  <c r="R190" i="34"/>
  <c r="R189" i="34"/>
  <c r="R74" i="34"/>
  <c r="R41" i="34"/>
  <c r="R39" i="34"/>
  <c r="D39" i="49"/>
  <c r="D6" i="49"/>
  <c r="C18" i="21" s="1"/>
  <c r="C177" i="49"/>
  <c r="C172" i="49"/>
  <c r="L169" i="49"/>
  <c r="K169" i="49"/>
  <c r="F169" i="49"/>
  <c r="E169" i="49"/>
  <c r="D169" i="49"/>
  <c r="C169" i="49"/>
  <c r="C163" i="49"/>
  <c r="L160" i="49"/>
  <c r="K160" i="49"/>
  <c r="F160" i="49"/>
  <c r="E160" i="49"/>
  <c r="D160" i="49"/>
  <c r="C160" i="49"/>
  <c r="C140" i="49"/>
  <c r="C131" i="49"/>
  <c r="C37" i="49"/>
  <c r="C8" i="49"/>
  <c r="C4" i="49"/>
  <c r="D5" i="34"/>
  <c r="D5" i="49" s="1"/>
  <c r="C17" i="21" s="1"/>
  <c r="E5" i="34"/>
  <c r="E5" i="49" s="1"/>
  <c r="B13" i="52" s="1"/>
  <c r="D7" i="34"/>
  <c r="D7" i="49" s="1"/>
  <c r="B15" i="22" s="1"/>
  <c r="E7" i="34"/>
  <c r="E7" i="49" s="1"/>
  <c r="B15" i="52" s="1"/>
  <c r="E10" i="34"/>
  <c r="E10" i="49" s="1"/>
  <c r="B18" i="52" s="1"/>
  <c r="E18" i="52" s="1"/>
  <c r="D11" i="34"/>
  <c r="E11" i="34"/>
  <c r="D12" i="34"/>
  <c r="D12" i="49"/>
  <c r="E12" i="34"/>
  <c r="E12" i="49" s="1"/>
  <c r="B20" i="52" s="1"/>
  <c r="E20" i="52" s="1"/>
  <c r="D13" i="34"/>
  <c r="E13" i="34"/>
  <c r="E13" i="49" s="1"/>
  <c r="B21" i="52" s="1"/>
  <c r="D14" i="34"/>
  <c r="D14" i="49" s="1"/>
  <c r="E14" i="34"/>
  <c r="E14" i="49" s="1"/>
  <c r="B22" i="52" s="1"/>
  <c r="D15" i="34"/>
  <c r="E15" i="34"/>
  <c r="E15" i="49" s="1"/>
  <c r="B23" i="52" s="1"/>
  <c r="D17" i="34"/>
  <c r="E17" i="34"/>
  <c r="E17" i="49" s="1"/>
  <c r="B25" i="52" s="1"/>
  <c r="E25" i="52" s="1"/>
  <c r="D18" i="34"/>
  <c r="E18" i="34"/>
  <c r="E18" i="49" s="1"/>
  <c r="B26" i="52" s="1"/>
  <c r="D19" i="34"/>
  <c r="E19" i="34"/>
  <c r="E19" i="49" s="1"/>
  <c r="D20" i="34"/>
  <c r="O20" i="34" s="1"/>
  <c r="E20" i="34"/>
  <c r="E20" i="49" s="1"/>
  <c r="B28" i="52" s="1"/>
  <c r="E28" i="52" s="1"/>
  <c r="D21" i="34"/>
  <c r="E21" i="34"/>
  <c r="D22" i="34"/>
  <c r="E22" i="34"/>
  <c r="E22" i="49" s="1"/>
  <c r="B30" i="52" s="1"/>
  <c r="D23" i="34"/>
  <c r="E23" i="34"/>
  <c r="E23" i="49" s="1"/>
  <c r="D24" i="34"/>
  <c r="E24" i="34"/>
  <c r="E24" i="49" s="1"/>
  <c r="B32" i="52" s="1"/>
  <c r="D25" i="34"/>
  <c r="E25" i="34"/>
  <c r="E25" i="49" s="1"/>
  <c r="B33" i="52" s="1"/>
  <c r="E33" i="52" s="1"/>
  <c r="D26" i="34"/>
  <c r="E26" i="34"/>
  <c r="E26" i="49" s="1"/>
  <c r="B34" i="52" s="1"/>
  <c r="D27" i="34"/>
  <c r="D27" i="49" s="1"/>
  <c r="E27" i="34"/>
  <c r="D28" i="34"/>
  <c r="D28" i="49" s="1"/>
  <c r="B36" i="22" s="1"/>
  <c r="E28" i="34"/>
  <c r="E28" i="49" s="1"/>
  <c r="B36" i="52" s="1"/>
  <c r="D29" i="34"/>
  <c r="E29" i="34"/>
  <c r="E29" i="49" s="1"/>
  <c r="B37" i="52" s="1"/>
  <c r="E37" i="52" s="1"/>
  <c r="D30" i="34"/>
  <c r="E30" i="34"/>
  <c r="E30" i="49" s="1"/>
  <c r="B38" i="52" s="1"/>
  <c r="D31" i="34"/>
  <c r="D31" i="49" s="1"/>
  <c r="C43" i="21" s="1"/>
  <c r="E31" i="34"/>
  <c r="D32" i="34"/>
  <c r="E32" i="34"/>
  <c r="E32" i="49" s="1"/>
  <c r="B40" i="52" s="1"/>
  <c r="D33" i="34"/>
  <c r="D33" i="49"/>
  <c r="C45" i="21" s="1"/>
  <c r="E33" i="34"/>
  <c r="E33" i="49" s="1"/>
  <c r="B41" i="52" s="1"/>
  <c r="E41" i="52" s="1"/>
  <c r="D34" i="34"/>
  <c r="D34" i="49" s="1"/>
  <c r="C46" i="21" s="1"/>
  <c r="E34" i="34"/>
  <c r="E34" i="49" s="1"/>
  <c r="B42" i="52" s="1"/>
  <c r="D35" i="34"/>
  <c r="R35" i="34" s="1"/>
  <c r="E35" i="34"/>
  <c r="E35" i="49" s="1"/>
  <c r="B43" i="52" s="1"/>
  <c r="E43" i="52" s="1"/>
  <c r="D36" i="34"/>
  <c r="E36" i="34"/>
  <c r="E36" i="49" s="1"/>
  <c r="B44" i="52" s="1"/>
  <c r="D40" i="34"/>
  <c r="O40" i="34" s="1"/>
  <c r="E40" i="34"/>
  <c r="E40" i="49" s="1"/>
  <c r="B48" i="52" s="1"/>
  <c r="D43" i="34"/>
  <c r="E43" i="34"/>
  <c r="E43" i="49" s="1"/>
  <c r="B51" i="52" s="1"/>
  <c r="D44" i="34"/>
  <c r="D44" i="49" s="1"/>
  <c r="K44" i="49" s="1"/>
  <c r="O44" i="49" s="1"/>
  <c r="E44" i="34"/>
  <c r="E44" i="49" s="1"/>
  <c r="B52" i="52" s="1"/>
  <c r="E52" i="52" s="1"/>
  <c r="D45" i="34"/>
  <c r="D45" i="49"/>
  <c r="C57" i="21" s="1"/>
  <c r="E45" i="34"/>
  <c r="E45" i="49" s="1"/>
  <c r="D46" i="34"/>
  <c r="E46" i="34"/>
  <c r="E46" i="49" s="1"/>
  <c r="B54" i="52" s="1"/>
  <c r="E54" i="52" s="1"/>
  <c r="Q39" i="34"/>
  <c r="Q220" i="34"/>
  <c r="Q219" i="34"/>
  <c r="Q218" i="34"/>
  <c r="Q217" i="34"/>
  <c r="Q216" i="34"/>
  <c r="Q215" i="34"/>
  <c r="Q214" i="34"/>
  <c r="Q213" i="34"/>
  <c r="Q212" i="34"/>
  <c r="Q211" i="34"/>
  <c r="P211" i="34"/>
  <c r="O211" i="34"/>
  <c r="Q210" i="34"/>
  <c r="Q209" i="34"/>
  <c r="Q208" i="34"/>
  <c r="Q207" i="34"/>
  <c r="Q206" i="34"/>
  <c r="Q205" i="34"/>
  <c r="Q204" i="34"/>
  <c r="Q203" i="34"/>
  <c r="Q202" i="34"/>
  <c r="Q201" i="34"/>
  <c r="P201" i="34"/>
  <c r="O201" i="34"/>
  <c r="Q200" i="34"/>
  <c r="Q199" i="34"/>
  <c r="Q198" i="34"/>
  <c r="Q197" i="34"/>
  <c r="Q196" i="34"/>
  <c r="Q195" i="34"/>
  <c r="Q194" i="34"/>
  <c r="Q193" i="34"/>
  <c r="P193" i="34"/>
  <c r="O193" i="34"/>
  <c r="Q192" i="34"/>
  <c r="Q191" i="34"/>
  <c r="Q190" i="34"/>
  <c r="P190" i="34"/>
  <c r="O190" i="34"/>
  <c r="Q189" i="34"/>
  <c r="P189" i="34"/>
  <c r="O189" i="34"/>
  <c r="Q188" i="34"/>
  <c r="Q187" i="34"/>
  <c r="Q186" i="34"/>
  <c r="Q185" i="34"/>
  <c r="Q184" i="34"/>
  <c r="Q183" i="34"/>
  <c r="Q182" i="34"/>
  <c r="Q181" i="34"/>
  <c r="Q180" i="34"/>
  <c r="Q179" i="34"/>
  <c r="Q178" i="34"/>
  <c r="P178" i="34"/>
  <c r="O178" i="34"/>
  <c r="Q159" i="34"/>
  <c r="Q158" i="34"/>
  <c r="Q157" i="34"/>
  <c r="Q156" i="34"/>
  <c r="Q155" i="34"/>
  <c r="Q154" i="34"/>
  <c r="Q153" i="34"/>
  <c r="Q152" i="34"/>
  <c r="Q151" i="34"/>
  <c r="Q150" i="34"/>
  <c r="Q149" i="34"/>
  <c r="Q148" i="34"/>
  <c r="Q147" i="34"/>
  <c r="Q146" i="34"/>
  <c r="Q145" i="34"/>
  <c r="Q144" i="34"/>
  <c r="Q143" i="34"/>
  <c r="Q142" i="34"/>
  <c r="Q141" i="34"/>
  <c r="Q129" i="34"/>
  <c r="Q128" i="34"/>
  <c r="Q127" i="34"/>
  <c r="Q126" i="34"/>
  <c r="Q125" i="34"/>
  <c r="Q124" i="34"/>
  <c r="Q123" i="34"/>
  <c r="Q122" i="34"/>
  <c r="Q121" i="34"/>
  <c r="Q120" i="34"/>
  <c r="Q119" i="34"/>
  <c r="Q118" i="34"/>
  <c r="Q117" i="34"/>
  <c r="Q116" i="34"/>
  <c r="Q115" i="34"/>
  <c r="Q114" i="34"/>
  <c r="Q113" i="34"/>
  <c r="Q112" i="34"/>
  <c r="Q111" i="34"/>
  <c r="Q110" i="34"/>
  <c r="Q109" i="34"/>
  <c r="Q108" i="34"/>
  <c r="Q107" i="34"/>
  <c r="Q106" i="34"/>
  <c r="Q105" i="34"/>
  <c r="Q104" i="34"/>
  <c r="Q103" i="34"/>
  <c r="Q102" i="34"/>
  <c r="Q101" i="34"/>
  <c r="Q100" i="34"/>
  <c r="Q99" i="34"/>
  <c r="Q98" i="34"/>
  <c r="Q97" i="34"/>
  <c r="Q96" i="34"/>
  <c r="Q95" i="34"/>
  <c r="Q94" i="34"/>
  <c r="Q93" i="34"/>
  <c r="Q92" i="34"/>
  <c r="Q91" i="34"/>
  <c r="Q90" i="34"/>
  <c r="Q89" i="34"/>
  <c r="Q88" i="34"/>
  <c r="Q87" i="34"/>
  <c r="Q86" i="34"/>
  <c r="Q85" i="34"/>
  <c r="Q84" i="34"/>
  <c r="Q83" i="34"/>
  <c r="Q82" i="34"/>
  <c r="Q81" i="34"/>
  <c r="Q80" i="34"/>
  <c r="Q79" i="34"/>
  <c r="Q78" i="34"/>
  <c r="P78" i="34"/>
  <c r="O78" i="34"/>
  <c r="Q77" i="34"/>
  <c r="Q76" i="34"/>
  <c r="Q75" i="34"/>
  <c r="Q74" i="34"/>
  <c r="P74" i="34"/>
  <c r="O74" i="34"/>
  <c r="Q73" i="34"/>
  <c r="Q72" i="34"/>
  <c r="Q71" i="34"/>
  <c r="Q70" i="34"/>
  <c r="Q69" i="34"/>
  <c r="Q68" i="34"/>
  <c r="Q67" i="34"/>
  <c r="Q66" i="34"/>
  <c r="Q65" i="34"/>
  <c r="Q64" i="34"/>
  <c r="Q63" i="34"/>
  <c r="Q62" i="34"/>
  <c r="Q61" i="34"/>
  <c r="Q60" i="34"/>
  <c r="Q59" i="34"/>
  <c r="Q58" i="34"/>
  <c r="Q57" i="34"/>
  <c r="P57" i="34"/>
  <c r="O57" i="34"/>
  <c r="Q56" i="34"/>
  <c r="Q55" i="34"/>
  <c r="P55" i="34"/>
  <c r="O55" i="34"/>
  <c r="Q54" i="34"/>
  <c r="Q53" i="34"/>
  <c r="Q52" i="34"/>
  <c r="Q51" i="34"/>
  <c r="Q50" i="34"/>
  <c r="P50" i="34"/>
  <c r="O50" i="34"/>
  <c r="Q49" i="34"/>
  <c r="Q48" i="34"/>
  <c r="Q47" i="34"/>
  <c r="Q46" i="34"/>
  <c r="Q45" i="34"/>
  <c r="Q44" i="34"/>
  <c r="Q43" i="34"/>
  <c r="Q41" i="34"/>
  <c r="P41" i="34"/>
  <c r="O41" i="34"/>
  <c r="Q40" i="34"/>
  <c r="P39" i="34"/>
  <c r="O39" i="34"/>
  <c r="Q38" i="34"/>
  <c r="P38" i="34"/>
  <c r="O38" i="34"/>
  <c r="Q16" i="34"/>
  <c r="P16" i="34"/>
  <c r="O16" i="34"/>
  <c r="Q36" i="34"/>
  <c r="Q35" i="34"/>
  <c r="Q34" i="34"/>
  <c r="Q33" i="34"/>
  <c r="Q32" i="34"/>
  <c r="Q31" i="34"/>
  <c r="Q30" i="34"/>
  <c r="Q29" i="34"/>
  <c r="Q28" i="34"/>
  <c r="Q27" i="34"/>
  <c r="Q26" i="34"/>
  <c r="Q25" i="34"/>
  <c r="Q24" i="34"/>
  <c r="Q23" i="34"/>
  <c r="Q22" i="34"/>
  <c r="Q21" i="34"/>
  <c r="Q20" i="34"/>
  <c r="Q19" i="34"/>
  <c r="Q18" i="34"/>
  <c r="Q17" i="34"/>
  <c r="Q15" i="34"/>
  <c r="Q14" i="34"/>
  <c r="Q13" i="34"/>
  <c r="Q12" i="34"/>
  <c r="Q11" i="34"/>
  <c r="Q10" i="34"/>
  <c r="Q9" i="34"/>
  <c r="P9" i="34"/>
  <c r="O9" i="34"/>
  <c r="E220" i="34"/>
  <c r="D220" i="34"/>
  <c r="D220" i="49" s="1"/>
  <c r="B228" i="52" s="1"/>
  <c r="E219" i="34"/>
  <c r="E219" i="49" s="1"/>
  <c r="B227" i="52" s="1"/>
  <c r="E227" i="52" s="1"/>
  <c r="D219" i="34"/>
  <c r="E218" i="34"/>
  <c r="E218" i="49" s="1"/>
  <c r="D218" i="34"/>
  <c r="E217" i="34"/>
  <c r="E217" i="49" s="1"/>
  <c r="B225" i="52" s="1"/>
  <c r="E225" i="52" s="1"/>
  <c r="D217" i="34"/>
  <c r="E216" i="34"/>
  <c r="E216" i="49" s="1"/>
  <c r="B224" i="52" s="1"/>
  <c r="D216" i="34"/>
  <c r="E215" i="34"/>
  <c r="E215" i="49" s="1"/>
  <c r="B223" i="52" s="1"/>
  <c r="E223" i="52" s="1"/>
  <c r="D215" i="34"/>
  <c r="E214" i="34"/>
  <c r="E214" i="49" s="1"/>
  <c r="B222" i="52" s="1"/>
  <c r="D214" i="34"/>
  <c r="E213" i="34"/>
  <c r="E213" i="49" s="1"/>
  <c r="B221" i="52" s="1"/>
  <c r="E221" i="52" s="1"/>
  <c r="D213" i="34"/>
  <c r="E212" i="34"/>
  <c r="E212" i="49" s="1"/>
  <c r="B220" i="52" s="1"/>
  <c r="D212" i="34"/>
  <c r="E210" i="34"/>
  <c r="E210" i="49" s="1"/>
  <c r="B218" i="52" s="1"/>
  <c r="D210" i="34"/>
  <c r="E209" i="34"/>
  <c r="E209" i="49" s="1"/>
  <c r="D209" i="34"/>
  <c r="E208" i="34"/>
  <c r="E208" i="49" s="1"/>
  <c r="B216" i="52" s="1"/>
  <c r="E216" i="52" s="1"/>
  <c r="D208" i="34"/>
  <c r="E207" i="34"/>
  <c r="E207" i="49" s="1"/>
  <c r="B215" i="52" s="1"/>
  <c r="E215" i="52" s="1"/>
  <c r="D207" i="34"/>
  <c r="E206" i="34"/>
  <c r="E206" i="49" s="1"/>
  <c r="B214" i="52" s="1"/>
  <c r="E214" i="52" s="1"/>
  <c r="D206" i="34"/>
  <c r="E205" i="34"/>
  <c r="E205" i="49" s="1"/>
  <c r="B213" i="52" s="1"/>
  <c r="D205" i="34"/>
  <c r="E204" i="34"/>
  <c r="E204" i="49" s="1"/>
  <c r="B212" i="52" s="1"/>
  <c r="D204" i="34"/>
  <c r="E203" i="34"/>
  <c r="E203" i="49" s="1"/>
  <c r="B211" i="52" s="1"/>
  <c r="D203" i="34"/>
  <c r="E202" i="34"/>
  <c r="E202" i="49" s="1"/>
  <c r="B210" i="52" s="1"/>
  <c r="E210" i="52" s="1"/>
  <c r="D202" i="34"/>
  <c r="E200" i="34"/>
  <c r="E200" i="49" s="1"/>
  <c r="B208" i="52" s="1"/>
  <c r="D200" i="34"/>
  <c r="E199" i="34"/>
  <c r="E199" i="49" s="1"/>
  <c r="B207" i="52" s="1"/>
  <c r="E207" i="52" s="1"/>
  <c r="D199" i="34"/>
  <c r="E198" i="34"/>
  <c r="E198" i="49" s="1"/>
  <c r="B206" i="52" s="1"/>
  <c r="D198" i="34"/>
  <c r="E197" i="34"/>
  <c r="E197" i="49" s="1"/>
  <c r="B205" i="52" s="1"/>
  <c r="E205" i="52" s="1"/>
  <c r="D197" i="34"/>
  <c r="E196" i="34"/>
  <c r="E196" i="49" s="1"/>
  <c r="D196" i="34"/>
  <c r="E195" i="34"/>
  <c r="E195" i="49" s="1"/>
  <c r="B203" i="52" s="1"/>
  <c r="D195" i="34"/>
  <c r="E194" i="34"/>
  <c r="E194" i="49" s="1"/>
  <c r="B202" i="52" s="1"/>
  <c r="D194" i="34"/>
  <c r="E192" i="34"/>
  <c r="E192" i="49" s="1"/>
  <c r="B200" i="52" s="1"/>
  <c r="E200" i="52" s="1"/>
  <c r="D192" i="34"/>
  <c r="E191" i="34"/>
  <c r="E191" i="49" s="1"/>
  <c r="B199" i="52" s="1"/>
  <c r="D191" i="34"/>
  <c r="E188" i="34"/>
  <c r="E188" i="49" s="1"/>
  <c r="D188" i="34"/>
  <c r="E187" i="34"/>
  <c r="E187" i="49" s="1"/>
  <c r="B195" i="52" s="1"/>
  <c r="D187" i="34"/>
  <c r="O187" i="34" s="1"/>
  <c r="E186" i="34"/>
  <c r="E186" i="49" s="1"/>
  <c r="B194" i="52" s="1"/>
  <c r="D186" i="34"/>
  <c r="E185" i="34"/>
  <c r="E185" i="49" s="1"/>
  <c r="B193" i="52" s="1"/>
  <c r="D185" i="34"/>
  <c r="E184" i="34"/>
  <c r="E184" i="49" s="1"/>
  <c r="D184" i="34"/>
  <c r="E183" i="34"/>
  <c r="E183" i="49" s="1"/>
  <c r="B191" i="52" s="1"/>
  <c r="D183" i="34"/>
  <c r="E182" i="34"/>
  <c r="E182" i="49" s="1"/>
  <c r="B190" i="52" s="1"/>
  <c r="D182" i="34"/>
  <c r="E181" i="34"/>
  <c r="E181" i="49" s="1"/>
  <c r="B189" i="52" s="1"/>
  <c r="D181" i="34"/>
  <c r="E180" i="34"/>
  <c r="E180" i="49" s="1"/>
  <c r="D180" i="34"/>
  <c r="E179" i="34"/>
  <c r="E179" i="49" s="1"/>
  <c r="B187" i="52" s="1"/>
  <c r="D179" i="34"/>
  <c r="E175" i="34"/>
  <c r="E175" i="49" s="1"/>
  <c r="D175" i="34"/>
  <c r="D175" i="49"/>
  <c r="B183" i="22" s="1"/>
  <c r="E173" i="34"/>
  <c r="E173" i="49" s="1"/>
  <c r="B181" i="52" s="1"/>
  <c r="D173" i="34"/>
  <c r="D173" i="49" s="1"/>
  <c r="B181" i="22" s="1"/>
  <c r="E167" i="34"/>
  <c r="E167" i="49" s="1"/>
  <c r="B175" i="52" s="1"/>
  <c r="D167" i="34"/>
  <c r="D167" i="49"/>
  <c r="B175" i="22" s="1"/>
  <c r="E165" i="34"/>
  <c r="E165" i="49" s="1"/>
  <c r="D165" i="34"/>
  <c r="D165" i="49" s="1"/>
  <c r="E164" i="34"/>
  <c r="E164" i="49" s="1"/>
  <c r="B172" i="52" s="1"/>
  <c r="D164" i="34"/>
  <c r="D164" i="49"/>
  <c r="B172" i="22" s="1"/>
  <c r="E159" i="34"/>
  <c r="E159" i="49" s="1"/>
  <c r="D159" i="34"/>
  <c r="O159" i="34" s="1"/>
  <c r="E158" i="34"/>
  <c r="E158" i="49" s="1"/>
  <c r="B166" i="52" s="1"/>
  <c r="E166" i="52" s="1"/>
  <c r="D158" i="34"/>
  <c r="E157" i="34"/>
  <c r="E157" i="49" s="1"/>
  <c r="B165" i="52" s="1"/>
  <c r="D157" i="34"/>
  <c r="E156" i="34"/>
  <c r="E156" i="49" s="1"/>
  <c r="D156" i="34"/>
  <c r="E155" i="34"/>
  <c r="E155" i="49" s="1"/>
  <c r="B163" i="52" s="1"/>
  <c r="D155" i="34"/>
  <c r="O155" i="34" s="1"/>
  <c r="E154" i="34"/>
  <c r="E154" i="49" s="1"/>
  <c r="B162" i="52" s="1"/>
  <c r="E162" i="52" s="1"/>
  <c r="D154" i="34"/>
  <c r="R154" i="34" s="1"/>
  <c r="E153" i="34"/>
  <c r="E153" i="49" s="1"/>
  <c r="D153" i="34"/>
  <c r="E152" i="34"/>
  <c r="D152" i="34"/>
  <c r="D152" i="49" s="1"/>
  <c r="C164" i="21" s="1"/>
  <c r="E151" i="34"/>
  <c r="E151" i="49" s="1"/>
  <c r="D151" i="34"/>
  <c r="O151" i="34" s="1"/>
  <c r="E150" i="34"/>
  <c r="D150" i="34"/>
  <c r="E149" i="34"/>
  <c r="E149" i="49" s="1"/>
  <c r="D149" i="34"/>
  <c r="E148" i="34"/>
  <c r="D148" i="34"/>
  <c r="E147" i="34"/>
  <c r="E147" i="49" s="1"/>
  <c r="B155" i="52" s="1"/>
  <c r="E155" i="52" s="1"/>
  <c r="D147" i="34"/>
  <c r="O147" i="34"/>
  <c r="E146" i="34"/>
  <c r="E146" i="49" s="1"/>
  <c r="B154" i="52" s="1"/>
  <c r="D146" i="34"/>
  <c r="E145" i="34"/>
  <c r="E145" i="49" s="1"/>
  <c r="D145" i="34"/>
  <c r="E144" i="34"/>
  <c r="E144" i="49" s="1"/>
  <c r="D144" i="34"/>
  <c r="D144" i="49" s="1"/>
  <c r="E143" i="34"/>
  <c r="E143" i="49" s="1"/>
  <c r="D143" i="34"/>
  <c r="E142" i="34"/>
  <c r="E142" i="49" s="1"/>
  <c r="B150" i="52" s="1"/>
  <c r="D142" i="34"/>
  <c r="E141" i="34"/>
  <c r="E141" i="49" s="1"/>
  <c r="B149" i="52" s="1"/>
  <c r="D141" i="34"/>
  <c r="D137" i="34"/>
  <c r="E129" i="34"/>
  <c r="E129" i="49" s="1"/>
  <c r="B137" i="52" s="1"/>
  <c r="D129" i="34"/>
  <c r="E128" i="34"/>
  <c r="E128" i="49" s="1"/>
  <c r="B136" i="52" s="1"/>
  <c r="E136" i="52" s="1"/>
  <c r="D128" i="34"/>
  <c r="E127" i="34"/>
  <c r="E127" i="49" s="1"/>
  <c r="B135" i="52" s="1"/>
  <c r="D127" i="34"/>
  <c r="O127" i="34" s="1"/>
  <c r="E126" i="34"/>
  <c r="E126" i="49" s="1"/>
  <c r="D126" i="34"/>
  <c r="O126" i="34" s="1"/>
  <c r="E125" i="34"/>
  <c r="E125" i="49" s="1"/>
  <c r="B133" i="52" s="1"/>
  <c r="D125" i="34"/>
  <c r="E124" i="34"/>
  <c r="E124" i="49" s="1"/>
  <c r="D124" i="34"/>
  <c r="E123" i="34"/>
  <c r="E123" i="49" s="1"/>
  <c r="D123" i="34"/>
  <c r="E122" i="34"/>
  <c r="E122" i="49" s="1"/>
  <c r="B130" i="52" s="1"/>
  <c r="D122" i="34"/>
  <c r="O122" i="34" s="1"/>
  <c r="E121" i="34"/>
  <c r="E121" i="49" s="1"/>
  <c r="D121" i="34"/>
  <c r="D121" i="49" s="1"/>
  <c r="E120" i="34"/>
  <c r="E120" i="49" s="1"/>
  <c r="B128" i="52" s="1"/>
  <c r="E128" i="52" s="1"/>
  <c r="D120" i="34"/>
  <c r="E119" i="34"/>
  <c r="E119" i="49" s="1"/>
  <c r="B127" i="52" s="1"/>
  <c r="E127" i="52" s="1"/>
  <c r="D119" i="34"/>
  <c r="O119" i="34" s="1"/>
  <c r="E118" i="34"/>
  <c r="E118" i="49" s="1"/>
  <c r="D118" i="34"/>
  <c r="O118" i="34"/>
  <c r="E117" i="34"/>
  <c r="D117" i="34"/>
  <c r="E116" i="34"/>
  <c r="E116" i="49" s="1"/>
  <c r="B124" i="52" s="1"/>
  <c r="D116" i="34"/>
  <c r="E115" i="34"/>
  <c r="D115" i="34"/>
  <c r="O115" i="34" s="1"/>
  <c r="E114" i="34"/>
  <c r="E114" i="49" s="1"/>
  <c r="B122" i="52" s="1"/>
  <c r="D114" i="34"/>
  <c r="O114" i="34" s="1"/>
  <c r="E113" i="34"/>
  <c r="E113" i="49" s="1"/>
  <c r="B121" i="52" s="1"/>
  <c r="E121" i="52" s="1"/>
  <c r="D113" i="34"/>
  <c r="E112" i="34"/>
  <c r="E112" i="49" s="1"/>
  <c r="B120" i="52" s="1"/>
  <c r="D112" i="34"/>
  <c r="E111" i="34"/>
  <c r="D111" i="34"/>
  <c r="O111" i="34" s="1"/>
  <c r="E110" i="34"/>
  <c r="E110" i="49" s="1"/>
  <c r="B118" i="52" s="1"/>
  <c r="D110" i="34"/>
  <c r="O110" i="34"/>
  <c r="E109" i="34"/>
  <c r="E109" i="49" s="1"/>
  <c r="B117" i="52" s="1"/>
  <c r="E117" i="52" s="1"/>
  <c r="D109" i="34"/>
  <c r="E108" i="34"/>
  <c r="E108" i="49" s="1"/>
  <c r="B116" i="52" s="1"/>
  <c r="D108" i="34"/>
  <c r="E107" i="34"/>
  <c r="E107" i="49" s="1"/>
  <c r="B115" i="52" s="1"/>
  <c r="E115" i="52" s="1"/>
  <c r="D107" i="34"/>
  <c r="O107" i="34" s="1"/>
  <c r="E106" i="34"/>
  <c r="E106" i="49" s="1"/>
  <c r="B114" i="52" s="1"/>
  <c r="D106" i="34"/>
  <c r="E105" i="34"/>
  <c r="E105" i="49" s="1"/>
  <c r="B113" i="52" s="1"/>
  <c r="E113" i="52" s="1"/>
  <c r="D105" i="34"/>
  <c r="E104" i="34"/>
  <c r="E104" i="49" s="1"/>
  <c r="B112" i="52" s="1"/>
  <c r="D104" i="34"/>
  <c r="E103" i="34"/>
  <c r="E103" i="49" s="1"/>
  <c r="B111" i="52" s="1"/>
  <c r="E111" i="52" s="1"/>
  <c r="D103" i="34"/>
  <c r="O103" i="34" s="1"/>
  <c r="E102" i="34"/>
  <c r="E102" i="49" s="1"/>
  <c r="B110" i="52" s="1"/>
  <c r="D102" i="34"/>
  <c r="E101" i="34"/>
  <c r="E101" i="49" s="1"/>
  <c r="B109" i="52" s="1"/>
  <c r="D101" i="34"/>
  <c r="E100" i="34"/>
  <c r="D100" i="34"/>
  <c r="E99" i="34"/>
  <c r="E99" i="49" s="1"/>
  <c r="B107" i="52" s="1"/>
  <c r="E107" i="52" s="1"/>
  <c r="D99" i="34"/>
  <c r="O99" i="34" s="1"/>
  <c r="E98" i="34"/>
  <c r="D98" i="34"/>
  <c r="O98" i="34" s="1"/>
  <c r="E97" i="34"/>
  <c r="E97" i="49" s="1"/>
  <c r="B105" i="52" s="1"/>
  <c r="E105" i="52" s="1"/>
  <c r="D97" i="34"/>
  <c r="E96" i="34"/>
  <c r="D96" i="34"/>
  <c r="E95" i="34"/>
  <c r="E95" i="49" s="1"/>
  <c r="B103" i="52" s="1"/>
  <c r="E103" i="52" s="1"/>
  <c r="D95" i="34"/>
  <c r="O95" i="34" s="1"/>
  <c r="E94" i="34"/>
  <c r="E94" i="49" s="1"/>
  <c r="D94" i="34"/>
  <c r="O94" i="34" s="1"/>
  <c r="E93" i="34"/>
  <c r="E93" i="49" s="1"/>
  <c r="B101" i="52" s="1"/>
  <c r="E101" i="52" s="1"/>
  <c r="D93" i="34"/>
  <c r="D93" i="49" s="1"/>
  <c r="B101" i="22" s="1"/>
  <c r="E101" i="22" s="1"/>
  <c r="E92" i="34"/>
  <c r="E92" i="49" s="1"/>
  <c r="D92" i="34"/>
  <c r="E91" i="34"/>
  <c r="E91" i="49" s="1"/>
  <c r="B99" i="52" s="1"/>
  <c r="E99" i="52" s="1"/>
  <c r="D91" i="34"/>
  <c r="O91" i="34" s="1"/>
  <c r="E90" i="34"/>
  <c r="E90" i="49" s="1"/>
  <c r="B98" i="52" s="1"/>
  <c r="D90" i="34"/>
  <c r="O90" i="34" s="1"/>
  <c r="E89" i="34"/>
  <c r="E89" i="49" s="1"/>
  <c r="B97" i="52" s="1"/>
  <c r="E97" i="52" s="1"/>
  <c r="D89" i="34"/>
  <c r="D89" i="49" s="1"/>
  <c r="K89" i="49" s="1"/>
  <c r="E88" i="34"/>
  <c r="E88" i="49" s="1"/>
  <c r="B96" i="52" s="1"/>
  <c r="E96" i="52" s="1"/>
  <c r="D88" i="34"/>
  <c r="E87" i="34"/>
  <c r="E87" i="49" s="1"/>
  <c r="B95" i="52" s="1"/>
  <c r="E95" i="52" s="1"/>
  <c r="D87" i="34"/>
  <c r="E86" i="34"/>
  <c r="D86" i="34"/>
  <c r="O86" i="34"/>
  <c r="E85" i="34"/>
  <c r="D85" i="34"/>
  <c r="D85" i="49" s="1"/>
  <c r="E84" i="34"/>
  <c r="E84" i="49" s="1"/>
  <c r="B92" i="52" s="1"/>
  <c r="D84" i="34"/>
  <c r="E83" i="34"/>
  <c r="D83" i="34"/>
  <c r="E82" i="34"/>
  <c r="E82" i="49" s="1"/>
  <c r="B90" i="52" s="1"/>
  <c r="D82" i="34"/>
  <c r="O82" i="34" s="1"/>
  <c r="E81" i="34"/>
  <c r="D81" i="34"/>
  <c r="D81" i="49" s="1"/>
  <c r="E80" i="34"/>
  <c r="E80" i="49" s="1"/>
  <c r="B88" i="52" s="1"/>
  <c r="D80" i="34"/>
  <c r="E79" i="34"/>
  <c r="E79" i="49" s="1"/>
  <c r="D79" i="34"/>
  <c r="E77" i="34"/>
  <c r="E77" i="49" s="1"/>
  <c r="B85" i="52" s="1"/>
  <c r="D77" i="34"/>
  <c r="O77" i="34"/>
  <c r="N77" i="34" s="1"/>
  <c r="E76" i="34"/>
  <c r="D76" i="34"/>
  <c r="E75" i="34"/>
  <c r="E75" i="49" s="1"/>
  <c r="B83" i="52" s="1"/>
  <c r="D75" i="34"/>
  <c r="D75" i="49" s="1"/>
  <c r="C87" i="21" s="1"/>
  <c r="E73" i="34"/>
  <c r="D73" i="34"/>
  <c r="O73" i="34" s="1"/>
  <c r="E72" i="34"/>
  <c r="E72" i="49" s="1"/>
  <c r="B80" i="52" s="1"/>
  <c r="D72" i="34"/>
  <c r="R72" i="34" s="1"/>
  <c r="E71" i="34"/>
  <c r="E71" i="49" s="1"/>
  <c r="B79" i="52" s="1"/>
  <c r="E79" i="52" s="1"/>
  <c r="D71" i="34"/>
  <c r="E70" i="34"/>
  <c r="E70" i="49" s="1"/>
  <c r="B78" i="52" s="1"/>
  <c r="E78" i="52" s="1"/>
  <c r="D70" i="34"/>
  <c r="D70" i="49" s="1"/>
  <c r="E69" i="34"/>
  <c r="E69" i="49" s="1"/>
  <c r="B77" i="52" s="1"/>
  <c r="E77" i="52" s="1"/>
  <c r="D69" i="34"/>
  <c r="O69" i="34" s="1"/>
  <c r="E68" i="34"/>
  <c r="E68" i="49" s="1"/>
  <c r="B76" i="52" s="1"/>
  <c r="E76" i="52" s="1"/>
  <c r="D68" i="34"/>
  <c r="E67" i="34"/>
  <c r="E67" i="49" s="1"/>
  <c r="B75" i="52" s="1"/>
  <c r="E75" i="52" s="1"/>
  <c r="D67" i="34"/>
  <c r="E66" i="34"/>
  <c r="D66" i="34"/>
  <c r="E65" i="34"/>
  <c r="E65" i="49" s="1"/>
  <c r="B73" i="52" s="1"/>
  <c r="E73" i="52" s="1"/>
  <c r="D65" i="34"/>
  <c r="O65" i="34" s="1"/>
  <c r="E64" i="34"/>
  <c r="D64" i="34"/>
  <c r="D64" i="49" s="1"/>
  <c r="E63" i="34"/>
  <c r="E63" i="49" s="1"/>
  <c r="B71" i="52" s="1"/>
  <c r="E71" i="52" s="1"/>
  <c r="D63" i="34"/>
  <c r="E62" i="34"/>
  <c r="D62" i="34"/>
  <c r="D62" i="49" s="1"/>
  <c r="B70" i="22" s="1"/>
  <c r="E61" i="34"/>
  <c r="E61" i="49" s="1"/>
  <c r="B69" i="52" s="1"/>
  <c r="D61" i="34"/>
  <c r="O61" i="34" s="1"/>
  <c r="E60" i="34"/>
  <c r="D60" i="34"/>
  <c r="E59" i="34"/>
  <c r="E59" i="49" s="1"/>
  <c r="B67" i="52" s="1"/>
  <c r="E67" i="52" s="1"/>
  <c r="D59" i="34"/>
  <c r="E58" i="34"/>
  <c r="D58" i="34"/>
  <c r="E56" i="34"/>
  <c r="E56" i="49" s="1"/>
  <c r="B64" i="52" s="1"/>
  <c r="E64" i="52" s="1"/>
  <c r="E63" i="52" s="1"/>
  <c r="D56" i="34"/>
  <c r="O56" i="34" s="1"/>
  <c r="E54" i="34"/>
  <c r="D54" i="34"/>
  <c r="O54" i="34" s="1"/>
  <c r="E53" i="34"/>
  <c r="E53" i="49" s="1"/>
  <c r="B61" i="52" s="1"/>
  <c r="E61" i="52" s="1"/>
  <c r="D53" i="34"/>
  <c r="E52" i="34"/>
  <c r="D52" i="34"/>
  <c r="E51" i="34"/>
  <c r="E51" i="49" s="1"/>
  <c r="B59" i="52" s="1"/>
  <c r="E59" i="52" s="1"/>
  <c r="D51" i="34"/>
  <c r="O51" i="34" s="1"/>
  <c r="E49" i="34"/>
  <c r="D49" i="34"/>
  <c r="D49" i="49"/>
  <c r="E48" i="34"/>
  <c r="E48" i="49" s="1"/>
  <c r="B56" i="52" s="1"/>
  <c r="E56" i="52" s="1"/>
  <c r="D48" i="34"/>
  <c r="E47" i="34"/>
  <c r="E47" i="49" s="1"/>
  <c r="B55" i="52" s="1"/>
  <c r="D47" i="34"/>
  <c r="P46" i="34"/>
  <c r="P40" i="34"/>
  <c r="N40" i="34" s="1"/>
  <c r="O29" i="34"/>
  <c r="P15" i="34"/>
  <c r="O14" i="34"/>
  <c r="O12" i="34"/>
  <c r="N12" i="34" s="1"/>
  <c r="H167" i="34"/>
  <c r="H165" i="34"/>
  <c r="H165" i="49" s="1"/>
  <c r="D173" i="52" s="1"/>
  <c r="H164" i="34"/>
  <c r="M164" i="34" s="1"/>
  <c r="H168" i="34"/>
  <c r="H168" i="49" s="1"/>
  <c r="D176" i="52" s="1"/>
  <c r="H166" i="34"/>
  <c r="O31" i="34"/>
  <c r="P196" i="49"/>
  <c r="P142" i="49"/>
  <c r="D17" i="49"/>
  <c r="C29" i="21" s="1"/>
  <c r="O17" i="34"/>
  <c r="P191" i="49"/>
  <c r="P212" i="49"/>
  <c r="L74" i="49"/>
  <c r="C13" i="22"/>
  <c r="D18" i="22"/>
  <c r="C21" i="22"/>
  <c r="D22" i="22"/>
  <c r="C26" i="22"/>
  <c r="D27" i="22"/>
  <c r="C30" i="22"/>
  <c r="D31" i="22"/>
  <c r="C34" i="22"/>
  <c r="D35" i="22"/>
  <c r="C38" i="22"/>
  <c r="D39" i="22"/>
  <c r="C42" i="22"/>
  <c r="D43" i="22"/>
  <c r="B47" i="22"/>
  <c r="E47" i="22" s="1"/>
  <c r="C49" i="22"/>
  <c r="C55" i="22"/>
  <c r="D56" i="22"/>
  <c r="C59" i="22"/>
  <c r="C66" i="22"/>
  <c r="D67" i="22"/>
  <c r="C69" i="22"/>
  <c r="C74" i="22"/>
  <c r="D75" i="22"/>
  <c r="C77" i="22"/>
  <c r="C83" i="22"/>
  <c r="D87" i="22"/>
  <c r="C89" i="22"/>
  <c r="C92" i="22"/>
  <c r="D95" i="22"/>
  <c r="C97" i="22"/>
  <c r="C100" i="22"/>
  <c r="D103" i="22"/>
  <c r="C105" i="22"/>
  <c r="C108" i="22"/>
  <c r="D111" i="22"/>
  <c r="C113" i="22"/>
  <c r="D114" i="22"/>
  <c r="C116" i="22"/>
  <c r="D119" i="22"/>
  <c r="C121" i="22"/>
  <c r="D122" i="22"/>
  <c r="C124" i="22"/>
  <c r="D127" i="22"/>
  <c r="C129" i="22"/>
  <c r="C132" i="22"/>
  <c r="D135" i="22"/>
  <c r="E135" i="22" s="1"/>
  <c r="C137" i="22"/>
  <c r="C155" i="22"/>
  <c r="D156" i="22"/>
  <c r="C158" i="22"/>
  <c r="D161" i="22"/>
  <c r="C163" i="22"/>
  <c r="D164" i="22"/>
  <c r="C166" i="22"/>
  <c r="D187" i="22"/>
  <c r="C189" i="22"/>
  <c r="D192" i="22"/>
  <c r="C194" i="22"/>
  <c r="D195" i="22"/>
  <c r="C197" i="22"/>
  <c r="D200" i="22"/>
  <c r="D204" i="22"/>
  <c r="C206" i="22"/>
  <c r="D210" i="22"/>
  <c r="C212" i="22"/>
  <c r="D213" i="22"/>
  <c r="C215" i="22"/>
  <c r="D218" i="22"/>
  <c r="C221" i="22"/>
  <c r="D222" i="22"/>
  <c r="D224" i="22"/>
  <c r="C226" i="22"/>
  <c r="D227" i="22"/>
  <c r="D74" i="49"/>
  <c r="B19" i="17"/>
  <c r="C24" i="21"/>
  <c r="B14" i="22"/>
  <c r="C20" i="22"/>
  <c r="C25" i="22"/>
  <c r="D26" i="22"/>
  <c r="C29" i="22"/>
  <c r="D30" i="22"/>
  <c r="C33" i="22"/>
  <c r="C37" i="22"/>
  <c r="C41" i="22"/>
  <c r="C48" i="22"/>
  <c r="C52" i="22"/>
  <c r="D55" i="22"/>
  <c r="C57" i="22"/>
  <c r="D59" i="22"/>
  <c r="C61" i="22"/>
  <c r="D66" i="22"/>
  <c r="C68" i="22"/>
  <c r="D69" i="22"/>
  <c r="C71" i="22"/>
  <c r="D74" i="22"/>
  <c r="C76" i="22"/>
  <c r="D77" i="22"/>
  <c r="C79" i="22"/>
  <c r="C82" i="22"/>
  <c r="D83" i="22"/>
  <c r="C85" i="22"/>
  <c r="D89" i="22"/>
  <c r="C91" i="22"/>
  <c r="D92" i="22"/>
  <c r="C94" i="22"/>
  <c r="D97" i="22"/>
  <c r="C99" i="22"/>
  <c r="D100" i="22"/>
  <c r="C102" i="22"/>
  <c r="D105" i="22"/>
  <c r="C107" i="22"/>
  <c r="D108" i="22"/>
  <c r="C110" i="22"/>
  <c r="D113" i="22"/>
  <c r="C115" i="22"/>
  <c r="D116" i="22"/>
  <c r="C118" i="22"/>
  <c r="D121" i="22"/>
  <c r="C123" i="22"/>
  <c r="D124" i="22"/>
  <c r="C126" i="22"/>
  <c r="D129" i="22"/>
  <c r="C131" i="22"/>
  <c r="D132" i="22"/>
  <c r="C134" i="22"/>
  <c r="D137" i="22"/>
  <c r="C149" i="22"/>
  <c r="D150" i="22"/>
  <c r="C152" i="22"/>
  <c r="D155" i="22"/>
  <c r="C157" i="22"/>
  <c r="D158" i="22"/>
  <c r="C160" i="22"/>
  <c r="D163" i="22"/>
  <c r="C165" i="22"/>
  <c r="D166" i="22"/>
  <c r="C172" i="22"/>
  <c r="C174" i="22"/>
  <c r="C176" i="22"/>
  <c r="C182" i="22"/>
  <c r="C184" i="22"/>
  <c r="C188" i="22"/>
  <c r="D189" i="22"/>
  <c r="C191" i="22"/>
  <c r="D194" i="22"/>
  <c r="C196" i="22"/>
  <c r="D197" i="22"/>
  <c r="C199" i="22"/>
  <c r="D203" i="22"/>
  <c r="C205" i="22"/>
  <c r="D206" i="22"/>
  <c r="C208" i="22"/>
  <c r="D212" i="22"/>
  <c r="C214" i="22"/>
  <c r="D215" i="22"/>
  <c r="C217" i="22"/>
  <c r="D221" i="22"/>
  <c r="C223" i="22"/>
  <c r="D226" i="22"/>
  <c r="C228" i="22"/>
  <c r="C19" i="22"/>
  <c r="D20" i="22"/>
  <c r="C23" i="22"/>
  <c r="D25" i="22"/>
  <c r="C28" i="22"/>
  <c r="D29" i="22"/>
  <c r="C32" i="22"/>
  <c r="D33" i="22"/>
  <c r="C36" i="22"/>
  <c r="D37" i="22"/>
  <c r="C40" i="22"/>
  <c r="D41" i="22"/>
  <c r="C44" i="22"/>
  <c r="C47" i="22"/>
  <c r="D48" i="22"/>
  <c r="C51" i="22"/>
  <c r="D52" i="22"/>
  <c r="C54" i="22"/>
  <c r="D57" i="22"/>
  <c r="C60" i="22"/>
  <c r="D61" i="22"/>
  <c r="C64" i="22"/>
  <c r="C70" i="22"/>
  <c r="D71" i="22"/>
  <c r="C73" i="22"/>
  <c r="D76" i="22"/>
  <c r="C78" i="22"/>
  <c r="D79" i="22"/>
  <c r="C81" i="22"/>
  <c r="D82" i="22"/>
  <c r="C84" i="22"/>
  <c r="D85" i="22"/>
  <c r="C88" i="22"/>
  <c r="D91" i="22"/>
  <c r="C93" i="22"/>
  <c r="D94" i="22"/>
  <c r="C96" i="22"/>
  <c r="D99" i="22"/>
  <c r="C101" i="22"/>
  <c r="D102" i="22"/>
  <c r="C104" i="22"/>
  <c r="D107" i="22"/>
  <c r="D110" i="22"/>
  <c r="C112" i="22"/>
  <c r="D115" i="22"/>
  <c r="C117" i="22"/>
  <c r="D118" i="22"/>
  <c r="C120" i="22"/>
  <c r="D123" i="22"/>
  <c r="C125" i="22"/>
  <c r="D126" i="22"/>
  <c r="C128" i="22"/>
  <c r="D131" i="22"/>
  <c r="C133" i="22"/>
  <c r="D134" i="22"/>
  <c r="C136" i="22"/>
  <c r="D149" i="22"/>
  <c r="C151" i="22"/>
  <c r="D152" i="22"/>
  <c r="C154" i="22"/>
  <c r="D157" i="22"/>
  <c r="C159" i="22"/>
  <c r="D160" i="22"/>
  <c r="C162" i="22"/>
  <c r="D165" i="22"/>
  <c r="C167" i="22"/>
  <c r="D188" i="22"/>
  <c r="C190" i="22"/>
  <c r="D191" i="22"/>
  <c r="C193" i="22"/>
  <c r="D196" i="22"/>
  <c r="C198" i="22"/>
  <c r="E198" i="22" s="1"/>
  <c r="D199" i="22"/>
  <c r="C202" i="22"/>
  <c r="D205" i="22"/>
  <c r="C207" i="22"/>
  <c r="D208" i="22"/>
  <c r="C211" i="22"/>
  <c r="D214" i="22"/>
  <c r="C216" i="22"/>
  <c r="D217" i="22"/>
  <c r="C220" i="22"/>
  <c r="D223" i="22"/>
  <c r="C225" i="22"/>
  <c r="D228" i="22"/>
  <c r="C176" i="21"/>
  <c r="C179" i="21"/>
  <c r="C187" i="21"/>
  <c r="C185" i="21"/>
  <c r="B53" i="22"/>
  <c r="C19" i="21"/>
  <c r="C14" i="22"/>
  <c r="E14" i="22" s="1"/>
  <c r="C18" i="22"/>
  <c r="D19" i="22"/>
  <c r="C22" i="22"/>
  <c r="D23" i="22"/>
  <c r="C27" i="22"/>
  <c r="D28" i="22"/>
  <c r="C31" i="22"/>
  <c r="D32" i="22"/>
  <c r="C35" i="22"/>
  <c r="C39" i="22"/>
  <c r="C43" i="22"/>
  <c r="D51" i="22"/>
  <c r="C53" i="22"/>
  <c r="D54" i="22"/>
  <c r="C56" i="22"/>
  <c r="D60" i="22"/>
  <c r="E60" i="22" s="1"/>
  <c r="C62" i="22"/>
  <c r="D64" i="22"/>
  <c r="C67" i="22"/>
  <c r="D70" i="22"/>
  <c r="E70" i="22" s="1"/>
  <c r="C72" i="22"/>
  <c r="D73" i="22"/>
  <c r="C75" i="22"/>
  <c r="D78" i="22"/>
  <c r="C80" i="22"/>
  <c r="D81" i="22"/>
  <c r="D84" i="22"/>
  <c r="C87" i="22"/>
  <c r="D88" i="22"/>
  <c r="C90" i="22"/>
  <c r="D93" i="22"/>
  <c r="C95" i="22"/>
  <c r="D96" i="22"/>
  <c r="C98" i="22"/>
  <c r="D101" i="22"/>
  <c r="C103" i="22"/>
  <c r="E103" i="22" s="1"/>
  <c r="D104" i="22"/>
  <c r="C106" i="22"/>
  <c r="D109" i="22"/>
  <c r="C111" i="22"/>
  <c r="D112" i="22"/>
  <c r="C114" i="22"/>
  <c r="D117" i="22"/>
  <c r="C119" i="22"/>
  <c r="D120" i="22"/>
  <c r="C122" i="22"/>
  <c r="D125" i="22"/>
  <c r="C127" i="22"/>
  <c r="D128" i="22"/>
  <c r="C130" i="22"/>
  <c r="D133" i="22"/>
  <c r="C135" i="22"/>
  <c r="D136" i="22"/>
  <c r="C140" i="22"/>
  <c r="D151" i="22"/>
  <c r="C153" i="22"/>
  <c r="D154" i="22"/>
  <c r="C156" i="22"/>
  <c r="D159" i="22"/>
  <c r="C161" i="22"/>
  <c r="D162" i="22"/>
  <c r="C164" i="22"/>
  <c r="D167" i="22"/>
  <c r="C173" i="22"/>
  <c r="C175" i="22"/>
  <c r="C181" i="22"/>
  <c r="C183" i="22"/>
  <c r="C187" i="22"/>
  <c r="D190" i="22"/>
  <c r="C192" i="22"/>
  <c r="D193" i="22"/>
  <c r="C195" i="22"/>
  <c r="D198" i="22"/>
  <c r="C200" i="22"/>
  <c r="D202" i="22"/>
  <c r="C204" i="22"/>
  <c r="D207" i="22"/>
  <c r="C210" i="22"/>
  <c r="D211" i="22"/>
  <c r="C213" i="22"/>
  <c r="D216" i="22"/>
  <c r="C218" i="22"/>
  <c r="D220" i="22"/>
  <c r="C222" i="22"/>
  <c r="C224" i="22"/>
  <c r="D225" i="22"/>
  <c r="C227" i="22"/>
  <c r="D49" i="22"/>
  <c r="D47" i="22"/>
  <c r="D41" i="49"/>
  <c r="P58" i="49"/>
  <c r="P62" i="49"/>
  <c r="P70" i="49"/>
  <c r="P143" i="49"/>
  <c r="P147" i="49"/>
  <c r="P192" i="49"/>
  <c r="P197" i="49"/>
  <c r="P68" i="49"/>
  <c r="P74" i="49"/>
  <c r="P190" i="49"/>
  <c r="P199" i="49"/>
  <c r="M168" i="34"/>
  <c r="P216" i="49"/>
  <c r="P217" i="49"/>
  <c r="O27" i="34"/>
  <c r="O33" i="34"/>
  <c r="N33" i="34" s="1"/>
  <c r="O45" i="34"/>
  <c r="D174" i="49"/>
  <c r="D139" i="49"/>
  <c r="D133" i="49"/>
  <c r="P75" i="49"/>
  <c r="L46" i="49"/>
  <c r="L44" i="49"/>
  <c r="O43" i="34"/>
  <c r="P44" i="34"/>
  <c r="R46" i="34"/>
  <c r="R36" i="34"/>
  <c r="R24" i="34"/>
  <c r="R20" i="34"/>
  <c r="R144" i="34"/>
  <c r="R156" i="34"/>
  <c r="R180" i="34"/>
  <c r="R184" i="34"/>
  <c r="R188" i="34"/>
  <c r="R195" i="34"/>
  <c r="R199" i="34"/>
  <c r="R204" i="34"/>
  <c r="R208" i="34"/>
  <c r="R213" i="34"/>
  <c r="R217" i="34"/>
  <c r="O34" i="34"/>
  <c r="R77" i="34"/>
  <c r="R82" i="34"/>
  <c r="R94" i="34"/>
  <c r="R106" i="34"/>
  <c r="R110" i="34"/>
  <c r="R114" i="34"/>
  <c r="R118" i="34"/>
  <c r="R122" i="34"/>
  <c r="R126" i="34"/>
  <c r="L190" i="49"/>
  <c r="E168" i="49"/>
  <c r="R51" i="34"/>
  <c r="R56" i="34"/>
  <c r="R61" i="34"/>
  <c r="R65" i="34"/>
  <c r="R69" i="34"/>
  <c r="R73" i="34"/>
  <c r="R91" i="34"/>
  <c r="R95" i="34"/>
  <c r="R99" i="34"/>
  <c r="R103" i="34"/>
  <c r="R107" i="34"/>
  <c r="R119" i="34"/>
  <c r="R123" i="34"/>
  <c r="R127" i="34"/>
  <c r="R147" i="34"/>
  <c r="R151" i="34"/>
  <c r="R155" i="34"/>
  <c r="R159" i="34"/>
  <c r="R181" i="34"/>
  <c r="R185" i="34"/>
  <c r="R191" i="34"/>
  <c r="R196" i="34"/>
  <c r="R200" i="34"/>
  <c r="R205" i="34"/>
  <c r="R209" i="34"/>
  <c r="R214" i="34"/>
  <c r="R218" i="34"/>
  <c r="R32" i="34"/>
  <c r="D166" i="49"/>
  <c r="D189" i="49"/>
  <c r="R19" i="34"/>
  <c r="R168" i="34"/>
  <c r="R28" i="34"/>
  <c r="R12" i="34"/>
  <c r="R17" i="34"/>
  <c r="R25" i="34"/>
  <c r="C130" i="49"/>
  <c r="P59" i="49"/>
  <c r="P67" i="49"/>
  <c r="R45" i="34"/>
  <c r="E176" i="49"/>
  <c r="D190" i="49"/>
  <c r="B198" i="22" s="1"/>
  <c r="P61" i="49"/>
  <c r="F37" i="49"/>
  <c r="P76" i="49"/>
  <c r="P68" i="34"/>
  <c r="P72" i="34"/>
  <c r="P77" i="34"/>
  <c r="P82" i="34"/>
  <c r="P90" i="34"/>
  <c r="N90" i="34" s="1"/>
  <c r="P94" i="34"/>
  <c r="P102" i="34"/>
  <c r="P106" i="34"/>
  <c r="P110" i="34"/>
  <c r="N110" i="34" s="1"/>
  <c r="P114" i="34"/>
  <c r="P118" i="34"/>
  <c r="P122" i="34"/>
  <c r="N122" i="34" s="1"/>
  <c r="P126" i="34"/>
  <c r="N126" i="34" s="1"/>
  <c r="P143" i="34"/>
  <c r="P147" i="34"/>
  <c r="P151" i="34"/>
  <c r="N151" i="34" s="1"/>
  <c r="P155" i="34"/>
  <c r="P159" i="34"/>
  <c r="D51" i="49"/>
  <c r="C63" i="21" s="1"/>
  <c r="D53" i="49"/>
  <c r="K53" i="49" s="1"/>
  <c r="O53" i="49" s="1"/>
  <c r="D56" i="49"/>
  <c r="K56" i="49" s="1"/>
  <c r="D59" i="49"/>
  <c r="D61" i="49"/>
  <c r="K61" i="49"/>
  <c r="D63" i="49"/>
  <c r="D65" i="49"/>
  <c r="D67" i="49"/>
  <c r="D69" i="49"/>
  <c r="D71" i="49"/>
  <c r="D73" i="49"/>
  <c r="K73" i="49" s="1"/>
  <c r="D76" i="49"/>
  <c r="D83" i="49"/>
  <c r="D91" i="49"/>
  <c r="D95" i="49"/>
  <c r="K95" i="49" s="1"/>
  <c r="D97" i="49"/>
  <c r="C109" i="21" s="1"/>
  <c r="D99" i="49"/>
  <c r="K99" i="49" s="1"/>
  <c r="D101" i="49"/>
  <c r="D103" i="49"/>
  <c r="B111" i="22" s="1"/>
  <c r="D105" i="49"/>
  <c r="K105" i="49" s="1"/>
  <c r="D107" i="49"/>
  <c r="K107" i="49" s="1"/>
  <c r="D109" i="49"/>
  <c r="D111" i="49"/>
  <c r="K111" i="49" s="1"/>
  <c r="D113" i="49"/>
  <c r="C125" i="21" s="1"/>
  <c r="D115" i="49"/>
  <c r="K115" i="49" s="1"/>
  <c r="D117" i="49"/>
  <c r="D119" i="49"/>
  <c r="D125" i="49"/>
  <c r="K125" i="49" s="1"/>
  <c r="D127" i="49"/>
  <c r="K127" i="49" s="1"/>
  <c r="D129" i="49"/>
  <c r="P47" i="34"/>
  <c r="P70" i="34"/>
  <c r="P75" i="34"/>
  <c r="P80" i="34"/>
  <c r="P84" i="34"/>
  <c r="P88" i="34"/>
  <c r="P92" i="34"/>
  <c r="P104" i="34"/>
  <c r="P108" i="34"/>
  <c r="P112" i="34"/>
  <c r="P116" i="34"/>
  <c r="P120" i="34"/>
  <c r="P124" i="34"/>
  <c r="P128" i="34"/>
  <c r="P141" i="34"/>
  <c r="P145" i="34"/>
  <c r="P149" i="34"/>
  <c r="P153" i="34"/>
  <c r="P157" i="34"/>
  <c r="P181" i="34"/>
  <c r="N181" i="34" s="1"/>
  <c r="P185" i="34"/>
  <c r="P191" i="34"/>
  <c r="P197" i="34"/>
  <c r="P202" i="34"/>
  <c r="P206" i="34"/>
  <c r="P210" i="34"/>
  <c r="P215" i="34"/>
  <c r="O144" i="34"/>
  <c r="O146" i="34"/>
  <c r="O152" i="34"/>
  <c r="O158" i="34"/>
  <c r="O182" i="34"/>
  <c r="D182" i="49"/>
  <c r="K182" i="49" s="1"/>
  <c r="O188" i="34"/>
  <c r="D188" i="49"/>
  <c r="O196" i="34"/>
  <c r="D196" i="49"/>
  <c r="K196" i="49" s="1"/>
  <c r="O203" i="34"/>
  <c r="D203" i="49"/>
  <c r="K203" i="49" s="1"/>
  <c r="O209" i="34"/>
  <c r="D209" i="49"/>
  <c r="K209" i="49" s="1"/>
  <c r="O216" i="34"/>
  <c r="D216" i="49"/>
  <c r="B224" i="22" s="1"/>
  <c r="E224" i="22" s="1"/>
  <c r="O218" i="34"/>
  <c r="D218" i="49"/>
  <c r="K218" i="49" s="1"/>
  <c r="Q165" i="34"/>
  <c r="D47" i="49"/>
  <c r="O49" i="34"/>
  <c r="K49" i="49"/>
  <c r="D52" i="49"/>
  <c r="K52" i="49" s="1"/>
  <c r="D54" i="49"/>
  <c r="D58" i="49"/>
  <c r="C70" i="21" s="1"/>
  <c r="D66" i="49"/>
  <c r="C78" i="21" s="1"/>
  <c r="K75" i="49"/>
  <c r="D77" i="49"/>
  <c r="K77" i="49" s="1"/>
  <c r="D80" i="49"/>
  <c r="K80" i="49" s="1"/>
  <c r="D82" i="49"/>
  <c r="K82" i="49" s="1"/>
  <c r="D84" i="49"/>
  <c r="D86" i="49"/>
  <c r="K86" i="49" s="1"/>
  <c r="D88" i="49"/>
  <c r="C100" i="21" s="1"/>
  <c r="D90" i="49"/>
  <c r="K90" i="49" s="1"/>
  <c r="D92" i="49"/>
  <c r="K92" i="49"/>
  <c r="D94" i="49"/>
  <c r="K94" i="49" s="1"/>
  <c r="D96" i="49"/>
  <c r="K96" i="49" s="1"/>
  <c r="D98" i="49"/>
  <c r="K98" i="49" s="1"/>
  <c r="D100" i="49"/>
  <c r="D104" i="49"/>
  <c r="K104" i="49"/>
  <c r="D108" i="49"/>
  <c r="D110" i="49"/>
  <c r="K110" i="49" s="1"/>
  <c r="D112" i="49"/>
  <c r="K112" i="49"/>
  <c r="D114" i="49"/>
  <c r="K114" i="49" s="1"/>
  <c r="D116" i="49"/>
  <c r="K116" i="49"/>
  <c r="D118" i="49"/>
  <c r="K118" i="49" s="1"/>
  <c r="D120" i="49"/>
  <c r="K120" i="49" s="1"/>
  <c r="D122" i="49"/>
  <c r="K122" i="49" s="1"/>
  <c r="D124" i="49"/>
  <c r="K124" i="49" s="1"/>
  <c r="D126" i="49"/>
  <c r="K126" i="49" s="1"/>
  <c r="D128" i="49"/>
  <c r="D147" i="49"/>
  <c r="K147" i="49" s="1"/>
  <c r="D149" i="49"/>
  <c r="C161" i="21" s="1"/>
  <c r="K149" i="49"/>
  <c r="D151" i="49"/>
  <c r="B159" i="22" s="1"/>
  <c r="D153" i="49"/>
  <c r="K153" i="49" s="1"/>
  <c r="D155" i="49"/>
  <c r="C167" i="21" s="1"/>
  <c r="D157" i="49"/>
  <c r="D159" i="49"/>
  <c r="C171" i="21" s="1"/>
  <c r="O179" i="34"/>
  <c r="D179" i="49"/>
  <c r="D177" i="49" s="1"/>
  <c r="O181" i="34"/>
  <c r="D181" i="49"/>
  <c r="C193" i="21" s="1"/>
  <c r="O183" i="34"/>
  <c r="D183" i="49"/>
  <c r="K183" i="49" s="1"/>
  <c r="O185" i="34"/>
  <c r="D185" i="49"/>
  <c r="C197" i="21"/>
  <c r="D187" i="49"/>
  <c r="O191" i="34"/>
  <c r="D191" i="49"/>
  <c r="C203" i="21" s="1"/>
  <c r="O195" i="34"/>
  <c r="D195" i="49"/>
  <c r="C207" i="21" s="1"/>
  <c r="O197" i="34"/>
  <c r="D197" i="49"/>
  <c r="C209" i="21" s="1"/>
  <c r="O199" i="34"/>
  <c r="D199" i="49"/>
  <c r="C211" i="21" s="1"/>
  <c r="O202" i="34"/>
  <c r="D202" i="49"/>
  <c r="C214" i="21" s="1"/>
  <c r="O204" i="34"/>
  <c r="D204" i="49"/>
  <c r="C216" i="21" s="1"/>
  <c r="O206" i="34"/>
  <c r="D206" i="49"/>
  <c r="C218" i="21" s="1"/>
  <c r="O208" i="34"/>
  <c r="D208" i="49"/>
  <c r="C220" i="21"/>
  <c r="O210" i="34"/>
  <c r="N210" i="34" s="1"/>
  <c r="D210" i="49"/>
  <c r="C222" i="21" s="1"/>
  <c r="O213" i="34"/>
  <c r="D213" i="49"/>
  <c r="O215" i="34"/>
  <c r="N215" i="34" s="1"/>
  <c r="D215" i="49"/>
  <c r="C227" i="21" s="1"/>
  <c r="O217" i="34"/>
  <c r="D217" i="49"/>
  <c r="K217" i="49" s="1"/>
  <c r="O219" i="34"/>
  <c r="D219" i="49"/>
  <c r="C231" i="21" s="1"/>
  <c r="P35" i="34"/>
  <c r="L35" i="49"/>
  <c r="P33" i="34"/>
  <c r="P29" i="34"/>
  <c r="L29" i="49"/>
  <c r="P25" i="34"/>
  <c r="P23" i="34"/>
  <c r="P19" i="34"/>
  <c r="P17" i="34"/>
  <c r="N17" i="34" s="1"/>
  <c r="L17" i="49"/>
  <c r="P14" i="34"/>
  <c r="N14" i="34" s="1"/>
  <c r="P12" i="34"/>
  <c r="L12" i="49"/>
  <c r="O46" i="34"/>
  <c r="N46" i="34" s="1"/>
  <c r="D46" i="49"/>
  <c r="D40" i="49"/>
  <c r="B48" i="22" s="1"/>
  <c r="E48" i="22" s="1"/>
  <c r="O150" i="34"/>
  <c r="D150" i="49"/>
  <c r="K150" i="49" s="1"/>
  <c r="O156" i="34"/>
  <c r="D156" i="49"/>
  <c r="C168" i="21" s="1"/>
  <c r="O180" i="34"/>
  <c r="D180" i="49"/>
  <c r="K180" i="49" s="1"/>
  <c r="O186" i="34"/>
  <c r="D186" i="49"/>
  <c r="C198" i="21" s="1"/>
  <c r="O194" i="34"/>
  <c r="D194" i="49"/>
  <c r="B202" i="22" s="1"/>
  <c r="E202" i="22" s="1"/>
  <c r="O200" i="34"/>
  <c r="D200" i="49"/>
  <c r="O207" i="34"/>
  <c r="D207" i="49"/>
  <c r="C219" i="21" s="1"/>
  <c r="O214" i="34"/>
  <c r="N214" i="34" s="1"/>
  <c r="D214" i="49"/>
  <c r="K214" i="49" s="1"/>
  <c r="O220" i="34"/>
  <c r="P43" i="34"/>
  <c r="L43" i="49"/>
  <c r="P36" i="34"/>
  <c r="P32" i="34"/>
  <c r="P28" i="34"/>
  <c r="P24" i="34"/>
  <c r="L24" i="49"/>
  <c r="P20" i="34"/>
  <c r="L20" i="49"/>
  <c r="O142" i="34"/>
  <c r="D142" i="49"/>
  <c r="O148" i="34"/>
  <c r="D148" i="49"/>
  <c r="K148" i="49" s="1"/>
  <c r="O154" i="34"/>
  <c r="D154" i="49"/>
  <c r="K154" i="49" s="1"/>
  <c r="O154" i="49" s="1"/>
  <c r="O184" i="34"/>
  <c r="N184" i="34" s="1"/>
  <c r="D184" i="49"/>
  <c r="K184" i="49" s="1"/>
  <c r="O192" i="34"/>
  <c r="D192" i="49"/>
  <c r="O198" i="34"/>
  <c r="D198" i="49"/>
  <c r="K198" i="49" s="1"/>
  <c r="O205" i="34"/>
  <c r="D205" i="49"/>
  <c r="O212" i="34"/>
  <c r="D212" i="49"/>
  <c r="B220" i="22"/>
  <c r="Q164" i="34"/>
  <c r="P48" i="34"/>
  <c r="L48" i="49"/>
  <c r="P51" i="34"/>
  <c r="P53" i="34"/>
  <c r="P56" i="34"/>
  <c r="P59" i="34"/>
  <c r="P61" i="34"/>
  <c r="P63" i="34"/>
  <c r="P65" i="34"/>
  <c r="P67" i="34"/>
  <c r="P69" i="34"/>
  <c r="P71" i="34"/>
  <c r="P79" i="34"/>
  <c r="P87" i="34"/>
  <c r="P89" i="34"/>
  <c r="P91" i="34"/>
  <c r="P93" i="34"/>
  <c r="P95" i="34"/>
  <c r="P97" i="34"/>
  <c r="P99" i="34"/>
  <c r="P101" i="34"/>
  <c r="P103" i="34"/>
  <c r="P105" i="34"/>
  <c r="P107" i="34"/>
  <c r="P109" i="34"/>
  <c r="P111" i="34"/>
  <c r="P113" i="34"/>
  <c r="P119" i="34"/>
  <c r="P121" i="34"/>
  <c r="P123" i="34"/>
  <c r="P125" i="34"/>
  <c r="P127" i="34"/>
  <c r="P129" i="34"/>
  <c r="P142" i="34"/>
  <c r="P144" i="34"/>
  <c r="P146" i="34"/>
  <c r="P154" i="34"/>
  <c r="P156" i="34"/>
  <c r="N156" i="34" s="1"/>
  <c r="P158" i="34"/>
  <c r="P180" i="34"/>
  <c r="P182" i="34"/>
  <c r="N182" i="34"/>
  <c r="P184" i="34"/>
  <c r="P186" i="34"/>
  <c r="N186" i="34" s="1"/>
  <c r="P188" i="34"/>
  <c r="N188" i="34"/>
  <c r="P192" i="34"/>
  <c r="P194" i="34"/>
  <c r="N194" i="34" s="1"/>
  <c r="P196" i="34"/>
  <c r="N196" i="34"/>
  <c r="P198" i="34"/>
  <c r="P200" i="34"/>
  <c r="P203" i="34"/>
  <c r="N203" i="34"/>
  <c r="P205" i="34"/>
  <c r="P207" i="34"/>
  <c r="P209" i="34"/>
  <c r="N209" i="34" s="1"/>
  <c r="P212" i="34"/>
  <c r="P214" i="34"/>
  <c r="P216" i="34"/>
  <c r="N216" i="34" s="1"/>
  <c r="P218" i="34"/>
  <c r="N218" i="34" s="1"/>
  <c r="P220" i="34"/>
  <c r="N220" i="34" s="1"/>
  <c r="E220" i="49"/>
  <c r="C232" i="51"/>
  <c r="P45" i="34"/>
  <c r="O36" i="34"/>
  <c r="N36" i="34" s="1"/>
  <c r="D36" i="49"/>
  <c r="O32" i="34"/>
  <c r="N32" i="34"/>
  <c r="D32" i="49"/>
  <c r="D30" i="49"/>
  <c r="K30" i="49" s="1"/>
  <c r="O26" i="34"/>
  <c r="D26" i="49"/>
  <c r="O24" i="34"/>
  <c r="N24" i="34" s="1"/>
  <c r="D24" i="49"/>
  <c r="K24" i="49" s="1"/>
  <c r="O22" i="34"/>
  <c r="D22" i="49"/>
  <c r="K22" i="49" s="1"/>
  <c r="D20" i="49"/>
  <c r="K20" i="49" s="1"/>
  <c r="P195" i="49"/>
  <c r="P198" i="49"/>
  <c r="F4" i="49"/>
  <c r="P53" i="49"/>
  <c r="F8" i="49"/>
  <c r="P214" i="49"/>
  <c r="P218" i="49"/>
  <c r="F172" i="49"/>
  <c r="P166" i="34"/>
  <c r="O164" i="34"/>
  <c r="O167" i="34"/>
  <c r="P164" i="34"/>
  <c r="P167" i="34"/>
  <c r="Q168" i="34"/>
  <c r="N168" i="34" s="1"/>
  <c r="P168" i="34"/>
  <c r="O168" i="34"/>
  <c r="P165" i="34"/>
  <c r="N211" i="34"/>
  <c r="N202" i="34"/>
  <c r="N201" i="34"/>
  <c r="N193" i="34"/>
  <c r="N190" i="34"/>
  <c r="N189" i="34"/>
  <c r="N118" i="34"/>
  <c r="N114" i="34"/>
  <c r="N82" i="34"/>
  <c r="N78" i="34"/>
  <c r="N74" i="34"/>
  <c r="C140" i="34"/>
  <c r="F140" i="34"/>
  <c r="N57" i="34"/>
  <c r="N55" i="34"/>
  <c r="R175" i="34"/>
  <c r="R173" i="34"/>
  <c r="K7" i="49"/>
  <c r="R5" i="34"/>
  <c r="F172" i="34"/>
  <c r="E172" i="34"/>
  <c r="D172" i="34"/>
  <c r="C172" i="34"/>
  <c r="L7" i="49"/>
  <c r="B25" i="22"/>
  <c r="E25" i="22" s="1"/>
  <c r="K17" i="49"/>
  <c r="N192" i="34"/>
  <c r="C188" i="51"/>
  <c r="N197" i="34"/>
  <c r="C86" i="51"/>
  <c r="N94" i="34"/>
  <c r="F163" i="49"/>
  <c r="N159" i="34"/>
  <c r="F140" i="49"/>
  <c r="C44" i="21"/>
  <c r="B40" i="22"/>
  <c r="L107" i="49"/>
  <c r="C119" i="51"/>
  <c r="L99" i="49"/>
  <c r="C111" i="51"/>
  <c r="L91" i="49"/>
  <c r="C103" i="51"/>
  <c r="L65" i="49"/>
  <c r="C77" i="51"/>
  <c r="L56" i="49"/>
  <c r="C68" i="51"/>
  <c r="C44" i="51"/>
  <c r="K186" i="49"/>
  <c r="D15" i="22"/>
  <c r="C31" i="51"/>
  <c r="C35" i="51"/>
  <c r="C47" i="51"/>
  <c r="B216" i="22"/>
  <c r="B212" i="22"/>
  <c r="E212" i="22"/>
  <c r="B207" i="22"/>
  <c r="B203" i="22"/>
  <c r="B187" i="22"/>
  <c r="B161" i="22"/>
  <c r="C165" i="21"/>
  <c r="L124" i="49"/>
  <c r="L116" i="49"/>
  <c r="C128" i="51"/>
  <c r="L108" i="49"/>
  <c r="C120" i="51"/>
  <c r="C104" i="51"/>
  <c r="L84" i="49"/>
  <c r="C96" i="51"/>
  <c r="L75" i="49"/>
  <c r="C87" i="51"/>
  <c r="C59" i="51"/>
  <c r="C171" i="51"/>
  <c r="C163" i="51"/>
  <c r="C155" i="51"/>
  <c r="C138" i="51"/>
  <c r="C130" i="51"/>
  <c r="L110" i="49"/>
  <c r="C122" i="51"/>
  <c r="L102" i="49"/>
  <c r="C114" i="51"/>
  <c r="C106" i="51"/>
  <c r="L77" i="49"/>
  <c r="C89" i="51"/>
  <c r="L68" i="49"/>
  <c r="C80" i="51"/>
  <c r="C186" i="51"/>
  <c r="C42" i="51"/>
  <c r="C17" i="51"/>
  <c r="D176" i="22"/>
  <c r="B44" i="22"/>
  <c r="C133" i="51"/>
  <c r="L113" i="49"/>
  <c r="C125" i="51"/>
  <c r="L105" i="49"/>
  <c r="C117" i="51"/>
  <c r="L97" i="49"/>
  <c r="C109" i="51"/>
  <c r="L89" i="49"/>
  <c r="C101" i="51"/>
  <c r="L71" i="49"/>
  <c r="C83" i="51"/>
  <c r="L63" i="49"/>
  <c r="C75" i="51"/>
  <c r="L53" i="49"/>
  <c r="C65" i="51"/>
  <c r="K212" i="49"/>
  <c r="C224" i="21"/>
  <c r="C196" i="21"/>
  <c r="C32" i="51"/>
  <c r="C48" i="51"/>
  <c r="K207" i="49"/>
  <c r="K194" i="49"/>
  <c r="C162" i="21"/>
  <c r="C140" i="21"/>
  <c r="C136" i="21"/>
  <c r="C132" i="21"/>
  <c r="C128" i="21"/>
  <c r="C124" i="21"/>
  <c r="C116" i="21"/>
  <c r="C108" i="21"/>
  <c r="C104" i="21"/>
  <c r="C92" i="21"/>
  <c r="K62" i="49"/>
  <c r="K58" i="49"/>
  <c r="C64" i="21"/>
  <c r="C59" i="21"/>
  <c r="C230" i="21"/>
  <c r="C221" i="21"/>
  <c r="C208" i="21"/>
  <c r="C194" i="21"/>
  <c r="K152" i="49"/>
  <c r="B160" i="22"/>
  <c r="E160" i="22" s="1"/>
  <c r="C156" i="21"/>
  <c r="B152" i="22"/>
  <c r="E152" i="22" s="1"/>
  <c r="C165" i="51"/>
  <c r="C157" i="51"/>
  <c r="K129" i="49"/>
  <c r="C141" i="21"/>
  <c r="B137" i="22"/>
  <c r="C137" i="21"/>
  <c r="B133" i="22"/>
  <c r="E133" i="22" s="1"/>
  <c r="K121" i="49"/>
  <c r="C133" i="21"/>
  <c r="B129" i="22"/>
  <c r="E129" i="22" s="1"/>
  <c r="K113" i="49"/>
  <c r="B121" i="22"/>
  <c r="E121" i="22" s="1"/>
  <c r="K109" i="49"/>
  <c r="C121" i="21"/>
  <c r="B117" i="22"/>
  <c r="E117" i="22" s="1"/>
  <c r="C117" i="21"/>
  <c r="B113" i="22"/>
  <c r="E113" i="22" s="1"/>
  <c r="K101" i="49"/>
  <c r="C113" i="21"/>
  <c r="B109" i="22"/>
  <c r="K97" i="49"/>
  <c r="B105" i="22"/>
  <c r="K93" i="49"/>
  <c r="C105" i="21"/>
  <c r="C101" i="21"/>
  <c r="K85" i="49"/>
  <c r="C97" i="21"/>
  <c r="B93" i="22"/>
  <c r="E93" i="22" s="1"/>
  <c r="K81" i="49"/>
  <c r="B89" i="22"/>
  <c r="E89" i="22" s="1"/>
  <c r="C93" i="21"/>
  <c r="K76" i="49"/>
  <c r="K71" i="49"/>
  <c r="C83" i="21"/>
  <c r="B79" i="22"/>
  <c r="E79" i="22" s="1"/>
  <c r="K67" i="49"/>
  <c r="O67" i="49" s="1"/>
  <c r="C79" i="21"/>
  <c r="B75" i="22"/>
  <c r="E75" i="22" s="1"/>
  <c r="K63" i="49"/>
  <c r="O63" i="49" s="1"/>
  <c r="C75" i="21"/>
  <c r="B71" i="22"/>
  <c r="K59" i="49"/>
  <c r="O59" i="49" s="1"/>
  <c r="C71" i="21"/>
  <c r="B67" i="22"/>
  <c r="E67" i="22" s="1"/>
  <c r="B61" i="22"/>
  <c r="E61" i="22" s="1"/>
  <c r="C65" i="21"/>
  <c r="K189" i="49"/>
  <c r="L189" i="49"/>
  <c r="B197" i="22"/>
  <c r="E197" i="22" s="1"/>
  <c r="C201" i="21"/>
  <c r="C178" i="21"/>
  <c r="B174" i="22"/>
  <c r="C201" i="51"/>
  <c r="C202" i="51"/>
  <c r="C19" i="51"/>
  <c r="L40" i="49"/>
  <c r="C52" i="51"/>
  <c r="C36" i="21"/>
  <c r="L129" i="49"/>
  <c r="C141" i="51"/>
  <c r="L125" i="49"/>
  <c r="C137" i="51"/>
  <c r="L109" i="49"/>
  <c r="C121" i="51"/>
  <c r="L101" i="49"/>
  <c r="C113" i="51"/>
  <c r="L93" i="49"/>
  <c r="C105" i="51"/>
  <c r="L67" i="49"/>
  <c r="C79" i="51"/>
  <c r="L59" i="49"/>
  <c r="C71" i="51"/>
  <c r="C60" i="51"/>
  <c r="C210" i="21"/>
  <c r="B156" i="22"/>
  <c r="E156" i="22" s="1"/>
  <c r="C160" i="21"/>
  <c r="C40" i="51"/>
  <c r="K220" i="49"/>
  <c r="C232" i="21"/>
  <c r="B228" i="22"/>
  <c r="E228" i="22" s="1"/>
  <c r="C230" i="51"/>
  <c r="L214" i="49"/>
  <c r="C226" i="51"/>
  <c r="C221" i="51"/>
  <c r="L205" i="49"/>
  <c r="C217" i="51"/>
  <c r="L200" i="49"/>
  <c r="C212" i="51"/>
  <c r="C208" i="51"/>
  <c r="L158" i="49"/>
  <c r="C170" i="51"/>
  <c r="L154" i="49"/>
  <c r="C166" i="51"/>
  <c r="L146" i="49"/>
  <c r="C158" i="51"/>
  <c r="L142" i="49"/>
  <c r="C154" i="51"/>
  <c r="C24" i="51"/>
  <c r="C29" i="51"/>
  <c r="C41" i="51"/>
  <c r="K219" i="49"/>
  <c r="K215" i="49"/>
  <c r="K210" i="49"/>
  <c r="B218" i="22"/>
  <c r="E218" i="22" s="1"/>
  <c r="K206" i="49"/>
  <c r="B214" i="22"/>
  <c r="E214" i="22" s="1"/>
  <c r="K202" i="49"/>
  <c r="B210" i="22"/>
  <c r="E210" i="22" s="1"/>
  <c r="K197" i="49"/>
  <c r="B205" i="22"/>
  <c r="E205" i="22" s="1"/>
  <c r="K191" i="49"/>
  <c r="B199" i="22"/>
  <c r="E199" i="22"/>
  <c r="K185" i="49"/>
  <c r="B193" i="22"/>
  <c r="E193" i="22" s="1"/>
  <c r="K181" i="49"/>
  <c r="B189" i="22"/>
  <c r="E189" i="22" s="1"/>
  <c r="K159" i="49"/>
  <c r="B167" i="22"/>
  <c r="E167" i="22" s="1"/>
  <c r="K155" i="49"/>
  <c r="O155" i="49" s="1"/>
  <c r="B163" i="22"/>
  <c r="E163" i="22" s="1"/>
  <c r="K151" i="49"/>
  <c r="C163" i="21"/>
  <c r="C159" i="21"/>
  <c r="L128" i="49"/>
  <c r="C140" i="51"/>
  <c r="L120" i="49"/>
  <c r="C132" i="51"/>
  <c r="L112" i="49"/>
  <c r="C124" i="51"/>
  <c r="L104" i="49"/>
  <c r="C116" i="51"/>
  <c r="L88" i="49"/>
  <c r="C100" i="51"/>
  <c r="L80" i="49"/>
  <c r="C92" i="51"/>
  <c r="L70" i="49"/>
  <c r="C82" i="51"/>
  <c r="L155" i="49"/>
  <c r="C167" i="51"/>
  <c r="L147" i="49"/>
  <c r="O147" i="49" s="1"/>
  <c r="C159" i="51"/>
  <c r="L122" i="49"/>
  <c r="C134" i="51"/>
  <c r="L114" i="49"/>
  <c r="C126" i="51"/>
  <c r="L106" i="49"/>
  <c r="C118" i="51"/>
  <c r="L90" i="49"/>
  <c r="C102" i="51"/>
  <c r="L82" i="49"/>
  <c r="C94" i="51"/>
  <c r="L72" i="49"/>
  <c r="C84" i="51"/>
  <c r="K168" i="49"/>
  <c r="C180" i="21"/>
  <c r="B176" i="22"/>
  <c r="K190" i="49"/>
  <c r="O190" i="49" s="1"/>
  <c r="C202" i="21"/>
  <c r="C178" i="51"/>
  <c r="C57" i="51"/>
  <c r="C56" i="51"/>
  <c r="C151" i="51"/>
  <c r="L41" i="49"/>
  <c r="C53" i="51"/>
  <c r="C151" i="21"/>
  <c r="B147" i="22"/>
  <c r="C186" i="21"/>
  <c r="B182" i="22"/>
  <c r="C38" i="21"/>
  <c r="B34" i="22"/>
  <c r="L127" i="49"/>
  <c r="C139" i="51"/>
  <c r="L119" i="49"/>
  <c r="C131" i="51"/>
  <c r="L103" i="49"/>
  <c r="C115" i="51"/>
  <c r="L95" i="49"/>
  <c r="C107" i="51"/>
  <c r="L87" i="49"/>
  <c r="C99" i="51"/>
  <c r="C91" i="51"/>
  <c r="L69" i="49"/>
  <c r="C81" i="51"/>
  <c r="L61" i="49"/>
  <c r="C73" i="51"/>
  <c r="L51" i="49"/>
  <c r="C63" i="51"/>
  <c r="C166" i="21"/>
  <c r="C36" i="51"/>
  <c r="C55" i="51"/>
  <c r="K200" i="49"/>
  <c r="C212" i="21"/>
  <c r="B208" i="22"/>
  <c r="E208" i="22" s="1"/>
  <c r="K156" i="49"/>
  <c r="B164" i="22"/>
  <c r="E164" i="22" s="1"/>
  <c r="C138" i="21"/>
  <c r="C134" i="21"/>
  <c r="B126" i="22"/>
  <c r="E126" i="22" s="1"/>
  <c r="C130" i="21"/>
  <c r="C126" i="21"/>
  <c r="B118" i="22"/>
  <c r="E118" i="22" s="1"/>
  <c r="C122" i="21"/>
  <c r="C110" i="21"/>
  <c r="B102" i="22"/>
  <c r="E102" i="22" s="1"/>
  <c r="C106" i="21"/>
  <c r="C102" i="21"/>
  <c r="B94" i="22"/>
  <c r="E94" i="22" s="1"/>
  <c r="C98" i="21"/>
  <c r="C94" i="21"/>
  <c r="B85" i="22"/>
  <c r="E85" i="22" s="1"/>
  <c r="C76" i="21"/>
  <c r="C61" i="21"/>
  <c r="B57" i="22"/>
  <c r="E57" i="22" s="1"/>
  <c r="D173" i="22"/>
  <c r="K216" i="49"/>
  <c r="C228" i="21"/>
  <c r="B211" i="22"/>
  <c r="E211" i="22" s="1"/>
  <c r="K188" i="49"/>
  <c r="C200" i="21"/>
  <c r="B196" i="22"/>
  <c r="E196" i="22" s="1"/>
  <c r="L191" i="49"/>
  <c r="O191" i="49" s="1"/>
  <c r="C203" i="51"/>
  <c r="L185" i="49"/>
  <c r="C197" i="51"/>
  <c r="L181" i="49"/>
  <c r="C193" i="51"/>
  <c r="L157" i="49"/>
  <c r="C169" i="51"/>
  <c r="C161" i="51"/>
  <c r="L141" i="49"/>
  <c r="C153" i="51"/>
  <c r="C139" i="21"/>
  <c r="C127" i="21"/>
  <c r="C123" i="21"/>
  <c r="C119" i="21"/>
  <c r="C111" i="21"/>
  <c r="C107" i="21"/>
  <c r="B81" i="22"/>
  <c r="E81" i="22" s="1"/>
  <c r="K65" i="49"/>
  <c r="O65" i="49" s="1"/>
  <c r="B73" i="22"/>
  <c r="E73" i="22" s="1"/>
  <c r="C77" i="21"/>
  <c r="C73" i="21"/>
  <c r="C68" i="21"/>
  <c r="K51" i="49"/>
  <c r="O51" i="49" s="1"/>
  <c r="B59" i="22"/>
  <c r="L168" i="49"/>
  <c r="C180" i="51"/>
  <c r="C25" i="51"/>
  <c r="C185" i="51"/>
  <c r="C58" i="51"/>
  <c r="C150" i="51"/>
  <c r="B141" i="22"/>
  <c r="K41" i="49"/>
  <c r="C53" i="21"/>
  <c r="B49" i="22"/>
  <c r="N205" i="34"/>
  <c r="N206" i="34"/>
  <c r="N185" i="34"/>
  <c r="N198" i="34"/>
  <c r="N180" i="34"/>
  <c r="L165" i="49"/>
  <c r="O165" i="49" s="1"/>
  <c r="E172" i="49"/>
  <c r="K165" i="49"/>
  <c r="D163" i="49"/>
  <c r="N154" i="34"/>
  <c r="L174" i="49"/>
  <c r="R174" i="34"/>
  <c r="R7" i="34"/>
  <c r="L176" i="49"/>
  <c r="R176" i="34"/>
  <c r="K6" i="49"/>
  <c r="R6" i="34"/>
  <c r="Q173" i="34"/>
  <c r="K173" i="49"/>
  <c r="P5" i="34"/>
  <c r="P4" i="34" s="1"/>
  <c r="P3" i="34" s="1"/>
  <c r="K5" i="49"/>
  <c r="N144" i="34"/>
  <c r="K40" i="49"/>
  <c r="O40" i="49"/>
  <c r="D37" i="49"/>
  <c r="Q175" i="34"/>
  <c r="K175" i="49"/>
  <c r="L175" i="49"/>
  <c r="O175" i="49" s="1"/>
  <c r="Q7" i="34"/>
  <c r="O7" i="34"/>
  <c r="Q176" i="34"/>
  <c r="P176" i="34"/>
  <c r="N176" i="34" s="1"/>
  <c r="O176" i="34"/>
  <c r="O175" i="34"/>
  <c r="O174" i="34"/>
  <c r="Q174" i="34"/>
  <c r="N174" i="34" s="1"/>
  <c r="P174" i="34"/>
  <c r="P173" i="34"/>
  <c r="O173" i="34"/>
  <c r="O5" i="34"/>
  <c r="Q5" i="34"/>
  <c r="Q6" i="34"/>
  <c r="P6" i="34"/>
  <c r="O6" i="34"/>
  <c r="N6" i="34" s="1"/>
  <c r="P175" i="34"/>
  <c r="P7" i="34"/>
  <c r="K174" i="49"/>
  <c r="L5" i="49"/>
  <c r="L173" i="49"/>
  <c r="E176" i="22"/>
  <c r="D14" i="22"/>
  <c r="D13" i="22"/>
  <c r="D182" i="22"/>
  <c r="D181" i="22"/>
  <c r="E181" i="22" s="1"/>
  <c r="D183" i="22"/>
  <c r="E183" i="22" s="1"/>
  <c r="D184" i="22"/>
  <c r="C37" i="34"/>
  <c r="D37" i="34"/>
  <c r="E37" i="34"/>
  <c r="F37" i="34"/>
  <c r="N29" i="34"/>
  <c r="O169" i="34"/>
  <c r="O160" i="34"/>
  <c r="N160" i="34" s="1"/>
  <c r="C8" i="34"/>
  <c r="E8" i="34"/>
  <c r="F8" i="34"/>
  <c r="N8" i="34"/>
  <c r="H210" i="36"/>
  <c r="H209" i="36"/>
  <c r="H208" i="36"/>
  <c r="H207" i="36"/>
  <c r="H206" i="36"/>
  <c r="H205" i="36"/>
  <c r="H204" i="36"/>
  <c r="H203" i="36"/>
  <c r="H202" i="36"/>
  <c r="H201" i="36"/>
  <c r="H200" i="36"/>
  <c r="H199" i="36"/>
  <c r="H198" i="36"/>
  <c r="H197" i="36"/>
  <c r="H196" i="36"/>
  <c r="H195" i="36"/>
  <c r="H194" i="36"/>
  <c r="H193" i="36"/>
  <c r="H192" i="36"/>
  <c r="H191" i="36"/>
  <c r="H190" i="36"/>
  <c r="H189" i="36"/>
  <c r="H188" i="36"/>
  <c r="H187" i="36"/>
  <c r="H186" i="36"/>
  <c r="H185" i="36"/>
  <c r="H184" i="36"/>
  <c r="H183" i="36"/>
  <c r="H182" i="36"/>
  <c r="H166" i="36"/>
  <c r="H165" i="36"/>
  <c r="H164" i="36"/>
  <c r="H163" i="36"/>
  <c r="H162" i="36"/>
  <c r="H161" i="36"/>
  <c r="H160" i="36"/>
  <c r="H159" i="36"/>
  <c r="H158" i="36"/>
  <c r="H157" i="36"/>
  <c r="H156" i="36"/>
  <c r="H155" i="36"/>
  <c r="H154" i="36"/>
  <c r="H153" i="36"/>
  <c r="H152" i="36"/>
  <c r="H151" i="36"/>
  <c r="H150" i="36"/>
  <c r="H149" i="36"/>
  <c r="H148" i="36"/>
  <c r="H147" i="36"/>
  <c r="H146" i="36"/>
  <c r="H145" i="36"/>
  <c r="H144" i="36"/>
  <c r="H143" i="36"/>
  <c r="H141" i="36"/>
  <c r="H140" i="36"/>
  <c r="H139" i="36"/>
  <c r="H138" i="36"/>
  <c r="H137" i="36"/>
  <c r="H136" i="36"/>
  <c r="H134" i="36"/>
  <c r="H133" i="36"/>
  <c r="H132" i="36"/>
  <c r="H131" i="36"/>
  <c r="H130" i="36"/>
  <c r="H129" i="36"/>
  <c r="H128" i="36"/>
  <c r="H127" i="36"/>
  <c r="H126" i="36"/>
  <c r="H124" i="36"/>
  <c r="H123" i="36"/>
  <c r="H122" i="36"/>
  <c r="H121" i="36"/>
  <c r="H120" i="36"/>
  <c r="H119" i="36"/>
  <c r="H118" i="36"/>
  <c r="H117" i="36"/>
  <c r="H116" i="36"/>
  <c r="H115" i="36"/>
  <c r="H114" i="36"/>
  <c r="H113" i="36"/>
  <c r="H112" i="36"/>
  <c r="H111" i="36"/>
  <c r="H110" i="36"/>
  <c r="H109" i="36"/>
  <c r="H108" i="36"/>
  <c r="H107" i="36"/>
  <c r="H106" i="36"/>
  <c r="H105" i="36"/>
  <c r="H104" i="36"/>
  <c r="H103" i="36"/>
  <c r="H102" i="36"/>
  <c r="H101" i="36"/>
  <c r="H100" i="36"/>
  <c r="H99" i="36"/>
  <c r="H98" i="36"/>
  <c r="H97" i="36"/>
  <c r="H96" i="36"/>
  <c r="H95" i="36"/>
  <c r="H94" i="36"/>
  <c r="H93" i="36"/>
  <c r="H92" i="36"/>
  <c r="H91" i="36"/>
  <c r="H90" i="36"/>
  <c r="H89" i="36"/>
  <c r="H88" i="36"/>
  <c r="H87" i="36"/>
  <c r="H86" i="36"/>
  <c r="H85" i="36"/>
  <c r="H84" i="36"/>
  <c r="H83" i="36"/>
  <c r="H82" i="36"/>
  <c r="H81" i="36"/>
  <c r="H80" i="36"/>
  <c r="H79" i="36"/>
  <c r="H78" i="36"/>
  <c r="H76" i="36"/>
  <c r="H75" i="36"/>
  <c r="H74" i="36"/>
  <c r="H73" i="36"/>
  <c r="H72" i="36"/>
  <c r="H71" i="36"/>
  <c r="H70" i="36"/>
  <c r="H69" i="36"/>
  <c r="H68" i="36"/>
  <c r="H67" i="36"/>
  <c r="H66" i="36"/>
  <c r="H65" i="36"/>
  <c r="H64" i="36"/>
  <c r="H63" i="36"/>
  <c r="H62" i="36"/>
  <c r="H61" i="36"/>
  <c r="H60" i="36"/>
  <c r="H59" i="36"/>
  <c r="H58" i="36"/>
  <c r="H57" i="36"/>
  <c r="H56" i="36"/>
  <c r="H55" i="36"/>
  <c r="H54" i="36"/>
  <c r="H53" i="36"/>
  <c r="H50" i="36"/>
  <c r="H49" i="36"/>
  <c r="H48" i="36"/>
  <c r="H47" i="36"/>
  <c r="H46" i="36"/>
  <c r="H45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5" i="36"/>
  <c r="H24" i="36"/>
  <c r="H23" i="36"/>
  <c r="H22" i="36"/>
  <c r="H21" i="36"/>
  <c r="H20" i="36"/>
  <c r="H19" i="36"/>
  <c r="H18" i="36"/>
  <c r="H17" i="36"/>
  <c r="H16" i="36"/>
  <c r="H15" i="36"/>
  <c r="H13" i="36"/>
  <c r="H12" i="36"/>
  <c r="H11" i="36"/>
  <c r="B20" i="17"/>
  <c r="N7" i="34"/>
  <c r="C4" i="34"/>
  <c r="P160" i="34"/>
  <c r="N171" i="34"/>
  <c r="Q169" i="34"/>
  <c r="N162" i="34"/>
  <c r="N16" i="34"/>
  <c r="N161" i="34"/>
  <c r="Q140" i="34"/>
  <c r="F4" i="34"/>
  <c r="F3" i="34" s="1"/>
  <c r="N170" i="34"/>
  <c r="P169" i="34"/>
  <c r="D4" i="34"/>
  <c r="Q160" i="34"/>
  <c r="E4" i="34"/>
  <c r="N5" i="34"/>
  <c r="F177" i="34"/>
  <c r="F169" i="34"/>
  <c r="F163" i="34"/>
  <c r="F160" i="34"/>
  <c r="F181" i="36"/>
  <c r="C181" i="36"/>
  <c r="F179" i="36"/>
  <c r="C179" i="36"/>
  <c r="F177" i="36"/>
  <c r="C177" i="36"/>
  <c r="F169" i="36"/>
  <c r="C169" i="36"/>
  <c r="F167" i="36"/>
  <c r="C167" i="36"/>
  <c r="C160" i="36"/>
  <c r="C142" i="36" s="1"/>
  <c r="C151" i="36"/>
  <c r="C150" i="36"/>
  <c r="C143" i="36"/>
  <c r="F142" i="36"/>
  <c r="F51" i="36"/>
  <c r="C51" i="36"/>
  <c r="F9" i="36"/>
  <c r="F7" i="36" s="1"/>
  <c r="C9" i="36"/>
  <c r="C7" i="36" s="1"/>
  <c r="E177" i="34"/>
  <c r="D177" i="34"/>
  <c r="C177" i="34"/>
  <c r="E169" i="34"/>
  <c r="D169" i="34"/>
  <c r="C169" i="34"/>
  <c r="E163" i="34"/>
  <c r="D163" i="34"/>
  <c r="C163" i="34"/>
  <c r="E160" i="34"/>
  <c r="D160" i="34"/>
  <c r="C160" i="34"/>
  <c r="C3" i="34"/>
  <c r="B18" i="17"/>
  <c r="N9" i="34"/>
  <c r="N41" i="34"/>
  <c r="N38" i="34"/>
  <c r="N39" i="34"/>
  <c r="N43" i="34"/>
  <c r="N50" i="34"/>
  <c r="N42" i="34"/>
  <c r="N142" i="34"/>
  <c r="N37" i="34"/>
  <c r="N178" i="34"/>
  <c r="N177" i="34"/>
  <c r="L172" i="49"/>
  <c r="K4" i="49"/>
  <c r="O168" i="49"/>
  <c r="C192" i="21"/>
  <c r="B190" i="22"/>
  <c r="B204" i="22"/>
  <c r="E204" i="22"/>
  <c r="B217" i="22"/>
  <c r="E217" i="22"/>
  <c r="B226" i="22"/>
  <c r="E226" i="22"/>
  <c r="C206" i="21"/>
  <c r="B215" i="22"/>
  <c r="E215" i="22"/>
  <c r="B157" i="22"/>
  <c r="E157" i="22" s="1"/>
  <c r="L220" i="49"/>
  <c r="O220" i="49"/>
  <c r="B194" i="22"/>
  <c r="E194" i="22" s="1"/>
  <c r="C226" i="21"/>
  <c r="E159" i="22"/>
  <c r="O173" i="49"/>
  <c r="B223" i="22"/>
  <c r="E223" i="22" s="1"/>
  <c r="B227" i="22"/>
  <c r="E227" i="22" s="1"/>
  <c r="C56" i="21"/>
  <c r="B188" i="22"/>
  <c r="B60" i="22"/>
  <c r="C74" i="21"/>
  <c r="B83" i="22"/>
  <c r="E83" i="22" s="1"/>
  <c r="B88" i="22"/>
  <c r="E88" i="22" s="1"/>
  <c r="B96" i="22"/>
  <c r="E96" i="22" s="1"/>
  <c r="B100" i="22"/>
  <c r="E100" i="22" s="1"/>
  <c r="B104" i="22"/>
  <c r="E104" i="22" s="1"/>
  <c r="B112" i="22"/>
  <c r="B116" i="22"/>
  <c r="B120" i="22"/>
  <c r="B124" i="22"/>
  <c r="B128" i="22"/>
  <c r="B132" i="22"/>
  <c r="E132" i="22" s="1"/>
  <c r="B158" i="22"/>
  <c r="E158" i="22" s="1"/>
  <c r="O75" i="49"/>
  <c r="K187" i="49"/>
  <c r="K195" i="49"/>
  <c r="K199" i="49"/>
  <c r="K204" i="49"/>
  <c r="K208" i="49"/>
  <c r="K213" i="49"/>
  <c r="B222" i="22"/>
  <c r="B30" i="22"/>
  <c r="F3" i="49"/>
  <c r="E220" i="22"/>
  <c r="O77" i="49"/>
  <c r="L47" i="49"/>
  <c r="K27" i="49"/>
  <c r="C3" i="49"/>
  <c r="C221" i="49" s="1"/>
  <c r="O61" i="49"/>
  <c r="M201" i="49"/>
  <c r="P201" i="49" s="1"/>
  <c r="M178" i="49"/>
  <c r="P178" i="49" s="1"/>
  <c r="K55" i="49"/>
  <c r="M166" i="34"/>
  <c r="R166" i="34"/>
  <c r="R167" i="34"/>
  <c r="D35" i="49"/>
  <c r="O35" i="34"/>
  <c r="N35" i="34" s="1"/>
  <c r="K34" i="49"/>
  <c r="B42" i="22"/>
  <c r="L33" i="49"/>
  <c r="K31" i="49"/>
  <c r="B39" i="22"/>
  <c r="E39" i="22"/>
  <c r="P26" i="34"/>
  <c r="N26" i="34" s="1"/>
  <c r="R26" i="34"/>
  <c r="D23" i="49"/>
  <c r="B31" i="22" s="1"/>
  <c r="E31" i="22" s="1"/>
  <c r="R23" i="34"/>
  <c r="D21" i="49"/>
  <c r="B29" i="22" s="1"/>
  <c r="E29" i="22" s="1"/>
  <c r="O21" i="34"/>
  <c r="R21" i="34"/>
  <c r="P18" i="34"/>
  <c r="K14" i="49"/>
  <c r="B22" i="22"/>
  <c r="E22" i="22" s="1"/>
  <c r="K12" i="49"/>
  <c r="O12" i="49" s="1"/>
  <c r="B20" i="22"/>
  <c r="E20" i="22" s="1"/>
  <c r="P10" i="34"/>
  <c r="B13" i="22"/>
  <c r="E13" i="22" s="1"/>
  <c r="D4" i="49"/>
  <c r="C51" i="21"/>
  <c r="K39" i="49"/>
  <c r="D144" i="22"/>
  <c r="E134" i="34"/>
  <c r="D134" i="34"/>
  <c r="H134" i="34"/>
  <c r="H134" i="49" s="1"/>
  <c r="D142" i="52" s="1"/>
  <c r="E136" i="34"/>
  <c r="E136" i="49" s="1"/>
  <c r="B144" i="52" s="1"/>
  <c r="E144" i="52" s="1"/>
  <c r="D136" i="34"/>
  <c r="R136" i="34" s="1"/>
  <c r="M136" i="34"/>
  <c r="H137" i="34"/>
  <c r="H137" i="49" s="1"/>
  <c r="D145" i="52" s="1"/>
  <c r="M137" i="34"/>
  <c r="E137" i="34"/>
  <c r="L139" i="49"/>
  <c r="M139" i="34"/>
  <c r="M16" i="34"/>
  <c r="M140" i="34"/>
  <c r="P213" i="49"/>
  <c r="M174" i="49"/>
  <c r="P174" i="49" s="1"/>
  <c r="M139" i="49"/>
  <c r="P139" i="49" s="1"/>
  <c r="M136" i="49"/>
  <c r="P136" i="49" s="1"/>
  <c r="M38" i="49"/>
  <c r="P38" i="49" s="1"/>
  <c r="M7" i="49"/>
  <c r="P7" i="49" s="1"/>
  <c r="N173" i="34"/>
  <c r="O5" i="49"/>
  <c r="C145" i="21"/>
  <c r="B64" i="22"/>
  <c r="E64" i="22" s="1"/>
  <c r="E63" i="22" s="1"/>
  <c r="B69" i="22"/>
  <c r="E69" i="22" s="1"/>
  <c r="C85" i="21"/>
  <c r="B91" i="22"/>
  <c r="E91" i="22" s="1"/>
  <c r="B103" i="22"/>
  <c r="B107" i="22"/>
  <c r="E107" i="22" s="1"/>
  <c r="B115" i="22"/>
  <c r="E115" i="22" s="1"/>
  <c r="B119" i="22"/>
  <c r="B123" i="22"/>
  <c r="E123" i="22" s="1"/>
  <c r="B127" i="22"/>
  <c r="E127" i="22" s="1"/>
  <c r="B135" i="22"/>
  <c r="C89" i="21"/>
  <c r="B90" i="22"/>
  <c r="B98" i="22"/>
  <c r="B106" i="22"/>
  <c r="B122" i="22"/>
  <c r="E122" i="22" s="1"/>
  <c r="B130" i="22"/>
  <c r="B134" i="22"/>
  <c r="E134" i="22" s="1"/>
  <c r="B162" i="22"/>
  <c r="B213" i="22"/>
  <c r="B155" i="22"/>
  <c r="E155" i="22"/>
  <c r="C45" i="51"/>
  <c r="C37" i="51"/>
  <c r="B52" i="22"/>
  <c r="E52" i="22"/>
  <c r="B206" i="22"/>
  <c r="E206" i="22"/>
  <c r="B32" i="22"/>
  <c r="B192" i="22"/>
  <c r="E192" i="22" s="1"/>
  <c r="C48" i="21"/>
  <c r="B28" i="22"/>
  <c r="E28" i="22" s="1"/>
  <c r="C229" i="21"/>
  <c r="B150" i="22"/>
  <c r="B200" i="22"/>
  <c r="E200" i="22" s="1"/>
  <c r="O165" i="34"/>
  <c r="Q166" i="34"/>
  <c r="O30" i="34"/>
  <c r="O44" i="34"/>
  <c r="N44" i="34" s="1"/>
  <c r="L25" i="49"/>
  <c r="R33" i="34"/>
  <c r="R165" i="34"/>
  <c r="R10" i="34"/>
  <c r="O28" i="34"/>
  <c r="N28" i="34" s="1"/>
  <c r="D137" i="49"/>
  <c r="K139" i="49"/>
  <c r="O139" i="49" s="1"/>
  <c r="C40" i="21"/>
  <c r="C26" i="21"/>
  <c r="O23" i="34"/>
  <c r="N23" i="34" s="1"/>
  <c r="R47" i="34"/>
  <c r="O47" i="34"/>
  <c r="N47" i="34" s="1"/>
  <c r="R48" i="34"/>
  <c r="O52" i="34"/>
  <c r="R53" i="34"/>
  <c r="O53" i="34"/>
  <c r="N53" i="34" s="1"/>
  <c r="O58" i="34"/>
  <c r="R59" i="34"/>
  <c r="O59" i="34"/>
  <c r="N59" i="34" s="1"/>
  <c r="O62" i="34"/>
  <c r="R63" i="34"/>
  <c r="O63" i="34"/>
  <c r="O66" i="34"/>
  <c r="R67" i="34"/>
  <c r="O67" i="34"/>
  <c r="N67" i="34" s="1"/>
  <c r="R70" i="34"/>
  <c r="O70" i="34"/>
  <c r="N70" i="34"/>
  <c r="R71" i="34"/>
  <c r="O71" i="34"/>
  <c r="N71" i="34" s="1"/>
  <c r="R75" i="34"/>
  <c r="O75" i="34"/>
  <c r="N75" i="34" s="1"/>
  <c r="R76" i="34"/>
  <c r="O76" i="34"/>
  <c r="R80" i="34"/>
  <c r="O80" i="34"/>
  <c r="N80" i="34" s="1"/>
  <c r="R81" i="34"/>
  <c r="O81" i="34"/>
  <c r="R84" i="34"/>
  <c r="O84" i="34"/>
  <c r="N84" i="34" s="1"/>
  <c r="R85" i="34"/>
  <c r="O85" i="34"/>
  <c r="R88" i="34"/>
  <c r="O88" i="34"/>
  <c r="N88" i="34"/>
  <c r="R89" i="34"/>
  <c r="O89" i="34"/>
  <c r="N89" i="34" s="1"/>
  <c r="R92" i="34"/>
  <c r="O92" i="34"/>
  <c r="N92" i="34" s="1"/>
  <c r="R93" i="34"/>
  <c r="O93" i="34"/>
  <c r="N93" i="34" s="1"/>
  <c r="R96" i="34"/>
  <c r="O96" i="34"/>
  <c r="R97" i="34"/>
  <c r="O97" i="34"/>
  <c r="R100" i="34"/>
  <c r="O100" i="34"/>
  <c r="R101" i="34"/>
  <c r="O101" i="34"/>
  <c r="N101" i="34" s="1"/>
  <c r="R104" i="34"/>
  <c r="O104" i="34"/>
  <c r="N104" i="34"/>
  <c r="R105" i="34"/>
  <c r="O105" i="34"/>
  <c r="N105" i="34" s="1"/>
  <c r="R108" i="34"/>
  <c r="O108" i="34"/>
  <c r="N108" i="34" s="1"/>
  <c r="R109" i="34"/>
  <c r="O109" i="34"/>
  <c r="N109" i="34" s="1"/>
  <c r="R112" i="34"/>
  <c r="O112" i="34"/>
  <c r="N112" i="34" s="1"/>
  <c r="R113" i="34"/>
  <c r="O113" i="34"/>
  <c r="N113" i="34" s="1"/>
  <c r="R116" i="34"/>
  <c r="O116" i="34"/>
  <c r="N116" i="34" s="1"/>
  <c r="R117" i="34"/>
  <c r="O117" i="34"/>
  <c r="R120" i="34"/>
  <c r="O120" i="34"/>
  <c r="N120" i="34"/>
  <c r="R121" i="34"/>
  <c r="O121" i="34"/>
  <c r="N121" i="34" s="1"/>
  <c r="R124" i="34"/>
  <c r="O124" i="34"/>
  <c r="N124" i="34" s="1"/>
  <c r="R125" i="34"/>
  <c r="O125" i="34"/>
  <c r="N125" i="34" s="1"/>
  <c r="R128" i="34"/>
  <c r="O128" i="34"/>
  <c r="N128" i="34" s="1"/>
  <c r="R129" i="34"/>
  <c r="O129" i="34"/>
  <c r="N129" i="34" s="1"/>
  <c r="R146" i="34"/>
  <c r="D146" i="49"/>
  <c r="R149" i="34"/>
  <c r="O149" i="34"/>
  <c r="N149" i="34" s="1"/>
  <c r="R153" i="34"/>
  <c r="O153" i="34"/>
  <c r="N153" i="34" s="1"/>
  <c r="R157" i="34"/>
  <c r="O157" i="34"/>
  <c r="N157" i="34" s="1"/>
  <c r="R158" i="34"/>
  <c r="D158" i="49"/>
  <c r="K158" i="49" s="1"/>
  <c r="O158" i="49" s="1"/>
  <c r="R164" i="34"/>
  <c r="R179" i="34"/>
  <c r="P179" i="34"/>
  <c r="N179" i="34" s="1"/>
  <c r="R182" i="34"/>
  <c r="R183" i="34"/>
  <c r="P183" i="34"/>
  <c r="R186" i="34"/>
  <c r="R187" i="34"/>
  <c r="P187" i="34"/>
  <c r="N187" i="34" s="1"/>
  <c r="R192" i="34"/>
  <c r="R194" i="34"/>
  <c r="P195" i="34"/>
  <c r="R197" i="34"/>
  <c r="R198" i="34"/>
  <c r="P199" i="34"/>
  <c r="N199" i="34" s="1"/>
  <c r="R202" i="34"/>
  <c r="R203" i="34"/>
  <c r="P204" i="34"/>
  <c r="N204" i="34" s="1"/>
  <c r="R206" i="34"/>
  <c r="R207" i="34"/>
  <c r="P208" i="34"/>
  <c r="N208" i="34" s="1"/>
  <c r="R210" i="34"/>
  <c r="R212" i="34"/>
  <c r="P213" i="34"/>
  <c r="N213" i="34" s="1"/>
  <c r="R215" i="34"/>
  <c r="R216" i="34"/>
  <c r="P217" i="34"/>
  <c r="N217" i="34" s="1"/>
  <c r="R219" i="34"/>
  <c r="P219" i="34"/>
  <c r="N219" i="34"/>
  <c r="K45" i="49"/>
  <c r="D43" i="49"/>
  <c r="R43" i="34"/>
  <c r="P34" i="34"/>
  <c r="N34" i="34" s="1"/>
  <c r="R34" i="34"/>
  <c r="K33" i="49"/>
  <c r="B41" i="22"/>
  <c r="E41" i="22" s="1"/>
  <c r="R31" i="34"/>
  <c r="D29" i="49"/>
  <c r="C41" i="21" s="1"/>
  <c r="R29" i="34"/>
  <c r="K28" i="49"/>
  <c r="D25" i="49"/>
  <c r="O25" i="34"/>
  <c r="N25" i="34" s="1"/>
  <c r="P22" i="34"/>
  <c r="N22" i="34" s="1"/>
  <c r="R22" i="34"/>
  <c r="D19" i="49"/>
  <c r="O19" i="34"/>
  <c r="N19" i="34" s="1"/>
  <c r="R14" i="34"/>
  <c r="O11" i="34"/>
  <c r="R11" i="34"/>
  <c r="D11" i="49"/>
  <c r="M134" i="34"/>
  <c r="R139" i="34"/>
  <c r="F133" i="49"/>
  <c r="H133" i="34"/>
  <c r="M168" i="49"/>
  <c r="P168" i="49"/>
  <c r="M165" i="49"/>
  <c r="P165" i="49" s="1"/>
  <c r="M175" i="49"/>
  <c r="P175" i="49" s="1"/>
  <c r="M173" i="49"/>
  <c r="P173" i="49" s="1"/>
  <c r="M6" i="49"/>
  <c r="P6" i="49" s="1"/>
  <c r="K11" i="49"/>
  <c r="C23" i="21"/>
  <c r="B19" i="22"/>
  <c r="E19" i="22" s="1"/>
  <c r="L14" i="49"/>
  <c r="O14" i="49" s="1"/>
  <c r="C26" i="51"/>
  <c r="L15" i="49"/>
  <c r="C27" i="51"/>
  <c r="L22" i="49"/>
  <c r="C34" i="51"/>
  <c r="K25" i="49"/>
  <c r="B33" i="22"/>
  <c r="C37" i="21"/>
  <c r="C46" i="51"/>
  <c r="L34" i="49"/>
  <c r="B51" i="22"/>
  <c r="C55" i="21"/>
  <c r="K43" i="49"/>
  <c r="O43" i="49" s="1"/>
  <c r="L219" i="49"/>
  <c r="O219" i="49" s="1"/>
  <c r="C231" i="51"/>
  <c r="C229" i="51"/>
  <c r="L217" i="49"/>
  <c r="O217" i="49" s="1"/>
  <c r="C228" i="51"/>
  <c r="L216" i="49"/>
  <c r="L215" i="49"/>
  <c r="O215" i="49" s="1"/>
  <c r="C227" i="51"/>
  <c r="C225" i="51"/>
  <c r="L213" i="49"/>
  <c r="C224" i="51"/>
  <c r="L212" i="49"/>
  <c r="L210" i="49"/>
  <c r="C222" i="51"/>
  <c r="C220" i="51"/>
  <c r="L208" i="49"/>
  <c r="O208" i="49" s="1"/>
  <c r="C219" i="51"/>
  <c r="L207" i="49"/>
  <c r="O207" i="49"/>
  <c r="L206" i="49"/>
  <c r="O206" i="49" s="1"/>
  <c r="C218" i="51"/>
  <c r="C216" i="51"/>
  <c r="L204" i="49"/>
  <c r="O204" i="49" s="1"/>
  <c r="C215" i="51"/>
  <c r="L203" i="49"/>
  <c r="O203" i="49" s="1"/>
  <c r="L202" i="49"/>
  <c r="O202" i="49" s="1"/>
  <c r="C214" i="51"/>
  <c r="C211" i="51"/>
  <c r="L199" i="49"/>
  <c r="O199" i="49" s="1"/>
  <c r="C210" i="51"/>
  <c r="L198" i="49"/>
  <c r="L197" i="49"/>
  <c r="C209" i="51"/>
  <c r="C207" i="51"/>
  <c r="L195" i="49"/>
  <c r="C206" i="51"/>
  <c r="L194" i="49"/>
  <c r="L192" i="49"/>
  <c r="C204" i="51"/>
  <c r="C195" i="51"/>
  <c r="L183" i="49"/>
  <c r="L182" i="49"/>
  <c r="C194" i="51"/>
  <c r="Q137" i="34"/>
  <c r="D136" i="49"/>
  <c r="C145" i="51"/>
  <c r="O134" i="34"/>
  <c r="D134" i="49"/>
  <c r="K38" i="49"/>
  <c r="C33" i="21"/>
  <c r="K21" i="49"/>
  <c r="K23" i="49"/>
  <c r="C35" i="21"/>
  <c r="O137" i="34"/>
  <c r="B27" i="22"/>
  <c r="E27" i="22" s="1"/>
  <c r="K19" i="49"/>
  <c r="C31" i="21"/>
  <c r="B37" i="22"/>
  <c r="E37" i="22" s="1"/>
  <c r="K29" i="49"/>
  <c r="C199" i="51"/>
  <c r="L187" i="49"/>
  <c r="L186" i="49"/>
  <c r="C198" i="51"/>
  <c r="C191" i="51"/>
  <c r="E177" i="49"/>
  <c r="L179" i="49"/>
  <c r="C176" i="51"/>
  <c r="E163" i="49"/>
  <c r="N165" i="34"/>
  <c r="D147" i="22"/>
  <c r="E147" i="22" s="1"/>
  <c r="L136" i="49"/>
  <c r="C148" i="51"/>
  <c r="Q134" i="34"/>
  <c r="C22" i="51"/>
  <c r="L10" i="49"/>
  <c r="L18" i="49"/>
  <c r="C30" i="51"/>
  <c r="C38" i="51"/>
  <c r="B43" i="22"/>
  <c r="E43" i="22" s="1"/>
  <c r="K35" i="49"/>
  <c r="C47" i="21"/>
  <c r="C179" i="51"/>
  <c r="D142" i="22"/>
  <c r="M134" i="49"/>
  <c r="P134" i="49" s="1"/>
  <c r="D145" i="22"/>
  <c r="M137" i="49"/>
  <c r="P137" i="49" s="1"/>
  <c r="K134" i="49"/>
  <c r="B142" i="22"/>
  <c r="E142" i="22" s="1"/>
  <c r="C146" i="21"/>
  <c r="B144" i="22"/>
  <c r="E144" i="22" s="1"/>
  <c r="O194" i="49"/>
  <c r="B154" i="22" l="1"/>
  <c r="E154" i="22" s="1"/>
  <c r="C158" i="21"/>
  <c r="C148" i="21"/>
  <c r="K136" i="49"/>
  <c r="O136" i="49" s="1"/>
  <c r="K146" i="49"/>
  <c r="O146" i="49" s="1"/>
  <c r="C149" i="21"/>
  <c r="K137" i="49"/>
  <c r="O212" i="49"/>
  <c r="E111" i="22"/>
  <c r="K74" i="49"/>
  <c r="O74" i="49" s="1"/>
  <c r="B82" i="22"/>
  <c r="E82" i="22" s="1"/>
  <c r="C86" i="21"/>
  <c r="O48" i="34"/>
  <c r="N48" i="34" s="1"/>
  <c r="D48" i="49"/>
  <c r="E49" i="49"/>
  <c r="R49" i="34"/>
  <c r="P49" i="34"/>
  <c r="N49" i="34" s="1"/>
  <c r="E52" i="49"/>
  <c r="P52" i="34"/>
  <c r="N52" i="34" s="1"/>
  <c r="R52" i="34"/>
  <c r="E54" i="49"/>
  <c r="R54" i="34"/>
  <c r="P54" i="34"/>
  <c r="N54" i="34" s="1"/>
  <c r="E58" i="49"/>
  <c r="P58" i="34"/>
  <c r="R58" i="34"/>
  <c r="E60" i="49"/>
  <c r="P60" i="34"/>
  <c r="E62" i="49"/>
  <c r="P62" i="34"/>
  <c r="N62" i="34" s="1"/>
  <c r="R62" i="34"/>
  <c r="E64" i="49"/>
  <c r="P64" i="34"/>
  <c r="E66" i="49"/>
  <c r="P66" i="34"/>
  <c r="R66" i="34"/>
  <c r="D141" i="49"/>
  <c r="D140" i="34"/>
  <c r="O141" i="34"/>
  <c r="O143" i="34"/>
  <c r="N143" i="34" s="1"/>
  <c r="D143" i="49"/>
  <c r="R143" i="34"/>
  <c r="O145" i="34"/>
  <c r="N145" i="34" s="1"/>
  <c r="D145" i="49"/>
  <c r="R145" i="34"/>
  <c r="E148" i="49"/>
  <c r="R148" i="34"/>
  <c r="P148" i="34"/>
  <c r="N148" i="34" s="1"/>
  <c r="E140" i="34"/>
  <c r="E150" i="49"/>
  <c r="P150" i="34"/>
  <c r="N150" i="34" s="1"/>
  <c r="E152" i="49"/>
  <c r="R152" i="34"/>
  <c r="P152" i="34"/>
  <c r="N152" i="34" s="1"/>
  <c r="O163" i="34"/>
  <c r="C129" i="21"/>
  <c r="B125" i="22"/>
  <c r="E125" i="22" s="1"/>
  <c r="K117" i="49"/>
  <c r="K91" i="49"/>
  <c r="C103" i="21"/>
  <c r="B99" i="22"/>
  <c r="E99" i="22" s="1"/>
  <c r="F130" i="34"/>
  <c r="E213" i="22"/>
  <c r="E137" i="49"/>
  <c r="P137" i="34"/>
  <c r="R137" i="34"/>
  <c r="E134" i="49"/>
  <c r="P134" i="34"/>
  <c r="N134" i="34" s="1"/>
  <c r="R134" i="34"/>
  <c r="L55" i="49"/>
  <c r="O56" i="49"/>
  <c r="K46" i="49"/>
  <c r="O46" i="49" s="1"/>
  <c r="C58" i="21"/>
  <c r="B54" i="22"/>
  <c r="E54" i="22" s="1"/>
  <c r="B145" i="22"/>
  <c r="E145" i="22" s="1"/>
  <c r="R141" i="34"/>
  <c r="E119" i="22"/>
  <c r="E116" i="22"/>
  <c r="N164" i="34"/>
  <c r="K128" i="49"/>
  <c r="B136" i="22"/>
  <c r="E136" i="22" s="1"/>
  <c r="K108" i="49"/>
  <c r="C120" i="21"/>
  <c r="K70" i="49"/>
  <c r="O70" i="49" s="1"/>
  <c r="B78" i="22"/>
  <c r="E78" i="22" s="1"/>
  <c r="C82" i="21"/>
  <c r="D15" i="49"/>
  <c r="R15" i="34"/>
  <c r="R13" i="34"/>
  <c r="D13" i="49"/>
  <c r="D8" i="34"/>
  <c r="D3" i="34" s="1"/>
  <c r="D132" i="34"/>
  <c r="C131" i="34"/>
  <c r="C130" i="34" s="1"/>
  <c r="C221" i="34" s="1"/>
  <c r="E132" i="34"/>
  <c r="E135" i="34"/>
  <c r="D135" i="34"/>
  <c r="H135" i="34"/>
  <c r="M135" i="34" s="1"/>
  <c r="D68" i="52"/>
  <c r="M60" i="49"/>
  <c r="D68" i="22"/>
  <c r="D44" i="52"/>
  <c r="L36" i="49"/>
  <c r="D44" i="22"/>
  <c r="E44" i="22" s="1"/>
  <c r="K36" i="49"/>
  <c r="C170" i="21"/>
  <c r="H132" i="34"/>
  <c r="O13" i="34"/>
  <c r="E32" i="22"/>
  <c r="C32" i="21"/>
  <c r="N169" i="34"/>
  <c r="Q172" i="34"/>
  <c r="O41" i="49"/>
  <c r="O7" i="49"/>
  <c r="K84" i="49"/>
  <c r="C96" i="21"/>
  <c r="B92" i="22"/>
  <c r="E92" i="22" s="1"/>
  <c r="C66" i="21"/>
  <c r="K54" i="49"/>
  <c r="B62" i="22"/>
  <c r="K47" i="49"/>
  <c r="O47" i="49" s="1"/>
  <c r="B55" i="22"/>
  <c r="E55" i="22" s="1"/>
  <c r="K83" i="49"/>
  <c r="C95" i="21"/>
  <c r="C81" i="21"/>
  <c r="K69" i="49"/>
  <c r="O69" i="49" s="1"/>
  <c r="B77" i="22"/>
  <c r="E77" i="22" s="1"/>
  <c r="D18" i="49"/>
  <c r="O18" i="34"/>
  <c r="R18" i="34"/>
  <c r="E11" i="49"/>
  <c r="P11" i="34"/>
  <c r="N11" i="34" s="1"/>
  <c r="F131" i="34"/>
  <c r="H138" i="34"/>
  <c r="M211" i="49"/>
  <c r="P211" i="49" s="1"/>
  <c r="D153" i="52"/>
  <c r="D153" i="22"/>
  <c r="C109" i="52"/>
  <c r="C109" i="22"/>
  <c r="E109" i="22" s="1"/>
  <c r="D42" i="52"/>
  <c r="D42" i="22"/>
  <c r="E42" i="22" s="1"/>
  <c r="D40" i="52"/>
  <c r="D40" i="22"/>
  <c r="E40" i="22" s="1"/>
  <c r="K32" i="49"/>
  <c r="D38" i="52"/>
  <c r="D38" i="22"/>
  <c r="D36" i="52"/>
  <c r="E36" i="52" s="1"/>
  <c r="L28" i="49"/>
  <c r="D36" i="22"/>
  <c r="E36" i="22" s="1"/>
  <c r="D34" i="52"/>
  <c r="D34" i="22"/>
  <c r="E34" i="22" s="1"/>
  <c r="L26" i="49"/>
  <c r="D21" i="52"/>
  <c r="L13" i="49"/>
  <c r="D21" i="22"/>
  <c r="N183" i="34"/>
  <c r="N66" i="34"/>
  <c r="N58" i="34"/>
  <c r="E162" i="22"/>
  <c r="E30" i="22"/>
  <c r="E128" i="22"/>
  <c r="E112" i="22"/>
  <c r="B166" i="22"/>
  <c r="E166" i="22" s="1"/>
  <c r="F138" i="49"/>
  <c r="N100" i="34"/>
  <c r="C42" i="21"/>
  <c r="M193" i="49"/>
  <c r="P193" i="49" s="1"/>
  <c r="E222" i="22"/>
  <c r="E190" i="22"/>
  <c r="E3" i="34"/>
  <c r="C215" i="21"/>
  <c r="B38" i="22"/>
  <c r="E38" i="22" s="1"/>
  <c r="B97" i="22"/>
  <c r="E97" i="22" s="1"/>
  <c r="E161" i="22"/>
  <c r="E216" i="22"/>
  <c r="O15" i="34"/>
  <c r="N15" i="34" s="1"/>
  <c r="N146" i="34"/>
  <c r="Q163" i="34"/>
  <c r="K205" i="49"/>
  <c r="O205" i="49" s="1"/>
  <c r="C217" i="21"/>
  <c r="K192" i="49"/>
  <c r="O192" i="49" s="1"/>
  <c r="C204" i="21"/>
  <c r="K142" i="49"/>
  <c r="O142" i="49" s="1"/>
  <c r="C154" i="21"/>
  <c r="K157" i="49"/>
  <c r="O157" i="49" s="1"/>
  <c r="C169" i="21"/>
  <c r="B165" i="22"/>
  <c r="E165" i="22" s="1"/>
  <c r="K88" i="49"/>
  <c r="C88" i="21"/>
  <c r="B84" i="22"/>
  <c r="E84" i="22" s="1"/>
  <c r="L30" i="49"/>
  <c r="N45" i="34"/>
  <c r="P215" i="49"/>
  <c r="N137" i="34"/>
  <c r="O195" i="49"/>
  <c r="O210" i="49"/>
  <c r="H133" i="49"/>
  <c r="R133" i="34"/>
  <c r="N195" i="34"/>
  <c r="C150" i="21"/>
  <c r="N18" i="34"/>
  <c r="E120" i="22"/>
  <c r="O4" i="34"/>
  <c r="O3" i="34" s="1"/>
  <c r="E187" i="22"/>
  <c r="E207" i="22"/>
  <c r="F177" i="49"/>
  <c r="C199" i="21"/>
  <c r="B195" i="22"/>
  <c r="E195" i="22" s="1"/>
  <c r="C195" i="21"/>
  <c r="B191" i="22"/>
  <c r="E191" i="22" s="1"/>
  <c r="C191" i="21"/>
  <c r="K179" i="49"/>
  <c r="K100" i="49"/>
  <c r="C112" i="21"/>
  <c r="B108" i="22"/>
  <c r="E108" i="22" s="1"/>
  <c r="B74" i="22"/>
  <c r="E74" i="22" s="1"/>
  <c r="K66" i="49"/>
  <c r="K119" i="49"/>
  <c r="C131" i="21"/>
  <c r="K103" i="49"/>
  <c r="C115" i="21"/>
  <c r="R60" i="34"/>
  <c r="K64" i="49"/>
  <c r="B72" i="22"/>
  <c r="E72" i="22" s="1"/>
  <c r="D68" i="49"/>
  <c r="R68" i="34"/>
  <c r="O68" i="34"/>
  <c r="N68" i="34" s="1"/>
  <c r="O72" i="34"/>
  <c r="N72" i="34" s="1"/>
  <c r="D72" i="49"/>
  <c r="B87" i="52"/>
  <c r="E87" i="52" s="1"/>
  <c r="L79" i="49"/>
  <c r="E81" i="49"/>
  <c r="P81" i="34"/>
  <c r="N81" i="34" s="1"/>
  <c r="E83" i="49"/>
  <c r="P83" i="34"/>
  <c r="E85" i="49"/>
  <c r="P85" i="34"/>
  <c r="N85" i="34" s="1"/>
  <c r="O87" i="34"/>
  <c r="D87" i="49"/>
  <c r="R87" i="34"/>
  <c r="O197" i="49"/>
  <c r="O213" i="49"/>
  <c r="O216" i="49"/>
  <c r="E51" i="22"/>
  <c r="E33" i="22"/>
  <c r="N97" i="34"/>
  <c r="N63" i="34"/>
  <c r="O55" i="49"/>
  <c r="E124" i="22"/>
  <c r="E188" i="22"/>
  <c r="C6" i="36"/>
  <c r="E182" i="22"/>
  <c r="O200" i="49"/>
  <c r="O189" i="49"/>
  <c r="E71" i="22"/>
  <c r="B66" i="22"/>
  <c r="E66" i="22" s="1"/>
  <c r="B225" i="22"/>
  <c r="E225" i="22" s="1"/>
  <c r="C52" i="21"/>
  <c r="K26" i="49"/>
  <c r="N200" i="34"/>
  <c r="R90" i="34"/>
  <c r="O102" i="34"/>
  <c r="N102" i="34" s="1"/>
  <c r="D102" i="49"/>
  <c r="R102" i="34"/>
  <c r="O106" i="34"/>
  <c r="N106" i="34" s="1"/>
  <c r="D106" i="49"/>
  <c r="E111" i="49"/>
  <c r="R111" i="34"/>
  <c r="E115" i="49"/>
  <c r="P115" i="34"/>
  <c r="R115" i="34"/>
  <c r="E117" i="49"/>
  <c r="P117" i="34"/>
  <c r="N117" i="34" s="1"/>
  <c r="O123" i="34"/>
  <c r="N123" i="34" s="1"/>
  <c r="D123" i="49"/>
  <c r="B53" i="52"/>
  <c r="L45" i="49"/>
  <c r="O45" i="49" s="1"/>
  <c r="E31" i="49"/>
  <c r="P31" i="34"/>
  <c r="N31" i="34" s="1"/>
  <c r="E27" i="49"/>
  <c r="R27" i="34"/>
  <c r="P27" i="34"/>
  <c r="N27" i="34" s="1"/>
  <c r="B31" i="52"/>
  <c r="E31" i="52" s="1"/>
  <c r="L23" i="49"/>
  <c r="E21" i="49"/>
  <c r="P21" i="34"/>
  <c r="N21" i="34" s="1"/>
  <c r="B27" i="52"/>
  <c r="E27" i="52" s="1"/>
  <c r="L19" i="49"/>
  <c r="F6" i="36"/>
  <c r="Q4" i="34"/>
  <c r="Q3" i="34" s="1"/>
  <c r="N175" i="34"/>
  <c r="E49" i="22"/>
  <c r="E46" i="22" s="1"/>
  <c r="E59" i="22"/>
  <c r="E105" i="22"/>
  <c r="E137" i="22"/>
  <c r="C225" i="21"/>
  <c r="B221" i="22"/>
  <c r="E221" i="22" s="1"/>
  <c r="H166" i="49"/>
  <c r="O166" i="34"/>
  <c r="N166" i="34" s="1"/>
  <c r="H167" i="49"/>
  <c r="Q167" i="34"/>
  <c r="O60" i="34"/>
  <c r="D60" i="49"/>
  <c r="O64" i="34"/>
  <c r="N64" i="34" s="1"/>
  <c r="R64" i="34"/>
  <c r="E73" i="49"/>
  <c r="P73" i="34"/>
  <c r="E76" i="49"/>
  <c r="P76" i="34"/>
  <c r="N76" i="34" s="1"/>
  <c r="O79" i="34"/>
  <c r="R79" i="34"/>
  <c r="D79" i="49"/>
  <c r="O83" i="34"/>
  <c r="R83" i="34"/>
  <c r="E86" i="49"/>
  <c r="R86" i="34"/>
  <c r="P86" i="34"/>
  <c r="N86" i="34" s="1"/>
  <c r="B100" i="52"/>
  <c r="E100" i="52" s="1"/>
  <c r="L92" i="49"/>
  <c r="B102" i="52"/>
  <c r="E102" i="52" s="1"/>
  <c r="L94" i="49"/>
  <c r="E96" i="49"/>
  <c r="P96" i="34"/>
  <c r="N96" i="34" s="1"/>
  <c r="E98" i="49"/>
  <c r="R98" i="34"/>
  <c r="P98" i="34"/>
  <c r="N98" i="34" s="1"/>
  <c r="E100" i="49"/>
  <c r="P100" i="34"/>
  <c r="P163" i="34"/>
  <c r="N158" i="34"/>
  <c r="K193" i="49"/>
  <c r="K177" i="49" s="1"/>
  <c r="N191" i="34"/>
  <c r="N147" i="34"/>
  <c r="D130" i="52"/>
  <c r="D130" i="22"/>
  <c r="E130" i="22" s="1"/>
  <c r="K178" i="49"/>
  <c r="E130" i="52"/>
  <c r="C150" i="52"/>
  <c r="C150" i="22"/>
  <c r="E150" i="22" s="1"/>
  <c r="C145" i="52"/>
  <c r="C145" i="22"/>
  <c r="D80" i="52"/>
  <c r="D80" i="22"/>
  <c r="D72" i="52"/>
  <c r="D72" i="22"/>
  <c r="D62" i="52"/>
  <c r="D62" i="22"/>
  <c r="D53" i="52"/>
  <c r="D53" i="22"/>
  <c r="E53" i="22" s="1"/>
  <c r="D10" i="49"/>
  <c r="O10" i="34"/>
  <c r="N10" i="34" s="1"/>
  <c r="M34" i="49"/>
  <c r="M30" i="49"/>
  <c r="M26" i="49"/>
  <c r="M13" i="49"/>
  <c r="C203" i="52"/>
  <c r="E203" i="52" s="1"/>
  <c r="E201" i="52" s="1"/>
  <c r="C203" i="22"/>
  <c r="E203" i="22" s="1"/>
  <c r="D106" i="52"/>
  <c r="D106" i="22"/>
  <c r="E106" i="22" s="1"/>
  <c r="D98" i="52"/>
  <c r="E98" i="52" s="1"/>
  <c r="D98" i="22"/>
  <c r="E98" i="22" s="1"/>
  <c r="D90" i="52"/>
  <c r="D90" i="22"/>
  <c r="E90" i="22" s="1"/>
  <c r="C15" i="52"/>
  <c r="E15" i="52" s="1"/>
  <c r="C15" i="22"/>
  <c r="E149" i="52"/>
  <c r="E228" i="52"/>
  <c r="E51" i="52"/>
  <c r="E44" i="52"/>
  <c r="E42" i="52"/>
  <c r="E22" i="52"/>
  <c r="M9" i="34"/>
  <c r="M8" i="34" s="1"/>
  <c r="M42" i="34"/>
  <c r="M157" i="49"/>
  <c r="P157" i="49" s="1"/>
  <c r="M153" i="49"/>
  <c r="P153" i="49" s="1"/>
  <c r="M149" i="49"/>
  <c r="P149" i="49" s="1"/>
  <c r="M145" i="49"/>
  <c r="P145" i="49" s="1"/>
  <c r="M141" i="49"/>
  <c r="M124" i="49"/>
  <c r="M120" i="49"/>
  <c r="M100" i="49"/>
  <c r="M96" i="49"/>
  <c r="M92" i="49"/>
  <c r="M88" i="49"/>
  <c r="M84" i="49"/>
  <c r="E80" i="52"/>
  <c r="E83" i="52"/>
  <c r="E110" i="52"/>
  <c r="E112" i="52"/>
  <c r="E114" i="52"/>
  <c r="E116" i="52"/>
  <c r="E133" i="52"/>
  <c r="K144" i="49"/>
  <c r="E187" i="52"/>
  <c r="E189" i="52"/>
  <c r="E191" i="52"/>
  <c r="E193" i="52"/>
  <c r="E195" i="52"/>
  <c r="E199" i="52"/>
  <c r="E202" i="52"/>
  <c r="E211" i="52"/>
  <c r="E213" i="52"/>
  <c r="R220" i="34"/>
  <c r="E40" i="52"/>
  <c r="E38" i="52"/>
  <c r="E34" i="52"/>
  <c r="E32" i="52"/>
  <c r="E30" i="52"/>
  <c r="E26" i="52"/>
  <c r="E13" i="52"/>
  <c r="M38" i="34"/>
  <c r="M78" i="34"/>
  <c r="M193" i="34"/>
  <c r="M211" i="34"/>
  <c r="M148" i="49"/>
  <c r="P148" i="49" s="1"/>
  <c r="M144" i="49"/>
  <c r="P144" i="49" s="1"/>
  <c r="M127" i="49"/>
  <c r="M64" i="49"/>
  <c r="P64" i="49" s="1"/>
  <c r="M52" i="49"/>
  <c r="M47" i="49"/>
  <c r="P47" i="49" s="1"/>
  <c r="M43" i="49"/>
  <c r="M36" i="49"/>
  <c r="M32" i="49"/>
  <c r="M28" i="49"/>
  <c r="E39" i="49"/>
  <c r="E55" i="52"/>
  <c r="E69" i="52"/>
  <c r="E85" i="52"/>
  <c r="E88" i="52"/>
  <c r="E90" i="52"/>
  <c r="E92" i="52"/>
  <c r="E109" i="52"/>
  <c r="E118" i="52"/>
  <c r="E120" i="52"/>
  <c r="E122" i="52"/>
  <c r="E124" i="52"/>
  <c r="E135" i="52"/>
  <c r="E137" i="52"/>
  <c r="E150" i="52"/>
  <c r="E154" i="52"/>
  <c r="E48" i="52"/>
  <c r="E23" i="52"/>
  <c r="E21" i="52"/>
  <c r="E147" i="52"/>
  <c r="M178" i="34"/>
  <c r="M189" i="49"/>
  <c r="M159" i="49"/>
  <c r="P159" i="49" s="1"/>
  <c r="M155" i="49"/>
  <c r="P155" i="49" s="1"/>
  <c r="M151" i="49"/>
  <c r="P151" i="49" s="1"/>
  <c r="M122" i="49"/>
  <c r="M118" i="49"/>
  <c r="M98" i="49"/>
  <c r="M94" i="49"/>
  <c r="M90" i="49"/>
  <c r="M86" i="49"/>
  <c r="M78" i="49" s="1"/>
  <c r="P78" i="49" s="1"/>
  <c r="M82" i="49"/>
  <c r="M14" i="49"/>
  <c r="P14" i="49" s="1"/>
  <c r="D176" i="49"/>
  <c r="N3" i="34"/>
  <c r="O214" i="49"/>
  <c r="K211" i="49"/>
  <c r="F221" i="34"/>
  <c r="B173" i="22"/>
  <c r="C177" i="21"/>
  <c r="E15" i="22"/>
  <c r="E12" i="22" s="1"/>
  <c r="E22" i="16" s="1"/>
  <c r="E197" i="52"/>
  <c r="O198" i="49"/>
  <c r="R132" i="34"/>
  <c r="M133" i="34"/>
  <c r="M138" i="34"/>
  <c r="E219" i="22"/>
  <c r="K201" i="49"/>
  <c r="N4" i="34"/>
  <c r="O172" i="34"/>
  <c r="O174" i="49"/>
  <c r="P172" i="34"/>
  <c r="E173" i="22"/>
  <c r="O71" i="49"/>
  <c r="N167" i="34"/>
  <c r="N207" i="34"/>
  <c r="N56" i="34"/>
  <c r="N65" i="34"/>
  <c r="N73" i="34"/>
  <c r="N83" i="34"/>
  <c r="N91" i="34"/>
  <c r="N99" i="34"/>
  <c r="N107" i="34"/>
  <c r="N115" i="34"/>
  <c r="E163" i="52"/>
  <c r="E165" i="52"/>
  <c r="E190" i="52"/>
  <c r="E186" i="52" s="1"/>
  <c r="E194" i="52"/>
  <c r="E206" i="52"/>
  <c r="E208" i="52"/>
  <c r="E212" i="52"/>
  <c r="E218" i="52"/>
  <c r="E220" i="52"/>
  <c r="E222" i="52"/>
  <c r="E224" i="52"/>
  <c r="E219" i="52" s="1"/>
  <c r="R44" i="34"/>
  <c r="R40" i="34"/>
  <c r="R30" i="34"/>
  <c r="N20" i="34"/>
  <c r="M37" i="34"/>
  <c r="N51" i="34"/>
  <c r="N61" i="34"/>
  <c r="N69" i="34"/>
  <c r="N79" i="34"/>
  <c r="N87" i="34"/>
  <c r="N95" i="34"/>
  <c r="N103" i="34"/>
  <c r="N111" i="34"/>
  <c r="N119" i="34"/>
  <c r="N127" i="34"/>
  <c r="R142" i="34"/>
  <c r="R150" i="34"/>
  <c r="N155" i="34"/>
  <c r="E181" i="52"/>
  <c r="M5" i="49"/>
  <c r="E82" i="52"/>
  <c r="E186" i="22"/>
  <c r="E209" i="22"/>
  <c r="E201" i="22"/>
  <c r="B131" i="52"/>
  <c r="E131" i="52" s="1"/>
  <c r="L123" i="49"/>
  <c r="C135" i="51"/>
  <c r="C136" i="51"/>
  <c r="B132" i="52"/>
  <c r="E132" i="52" s="1"/>
  <c r="B151" i="52"/>
  <c r="E151" i="52" s="1"/>
  <c r="L143" i="49"/>
  <c r="C156" i="51"/>
  <c r="B152" i="52"/>
  <c r="E152" i="52" s="1"/>
  <c r="L144" i="49"/>
  <c r="B153" i="52"/>
  <c r="E153" i="52" s="1"/>
  <c r="L145" i="49"/>
  <c r="B159" i="52"/>
  <c r="E159" i="52" s="1"/>
  <c r="L151" i="49"/>
  <c r="O151" i="49" s="1"/>
  <c r="C164" i="51"/>
  <c r="B160" i="52"/>
  <c r="E160" i="52" s="1"/>
  <c r="L152" i="49"/>
  <c r="O152" i="49" s="1"/>
  <c r="B161" i="52"/>
  <c r="E161" i="52" s="1"/>
  <c r="L153" i="49"/>
  <c r="O153" i="49" s="1"/>
  <c r="B167" i="52"/>
  <c r="E167" i="52" s="1"/>
  <c r="L159" i="49"/>
  <c r="O159" i="49" s="1"/>
  <c r="C177" i="51"/>
  <c r="B173" i="52"/>
  <c r="E173" i="52" s="1"/>
  <c r="M176" i="49"/>
  <c r="E198" i="52"/>
  <c r="E182" i="52"/>
  <c r="L118" i="49"/>
  <c r="B126" i="52"/>
  <c r="E126" i="52" s="1"/>
  <c r="B129" i="52"/>
  <c r="E129" i="52" s="1"/>
  <c r="L121" i="49"/>
  <c r="L126" i="49"/>
  <c r="B134" i="52"/>
  <c r="E134" i="52" s="1"/>
  <c r="C160" i="51"/>
  <c r="B156" i="52"/>
  <c r="E156" i="52" s="1"/>
  <c r="L148" i="49"/>
  <c r="O148" i="49" s="1"/>
  <c r="B157" i="52"/>
  <c r="E157" i="52" s="1"/>
  <c r="L149" i="49"/>
  <c r="O149" i="49" s="1"/>
  <c r="C168" i="51"/>
  <c r="B164" i="52"/>
  <c r="E164" i="52" s="1"/>
  <c r="L156" i="49"/>
  <c r="O156" i="49" s="1"/>
  <c r="C187" i="51"/>
  <c r="B183" i="52"/>
  <c r="E183" i="52" s="1"/>
  <c r="C192" i="51"/>
  <c r="B188" i="52"/>
  <c r="E188" i="52" s="1"/>
  <c r="L180" i="49"/>
  <c r="C196" i="51"/>
  <c r="B192" i="52"/>
  <c r="E192" i="52" s="1"/>
  <c r="L184" i="49"/>
  <c r="B196" i="52"/>
  <c r="E196" i="52" s="1"/>
  <c r="C200" i="51"/>
  <c r="L188" i="49"/>
  <c r="O188" i="49" s="1"/>
  <c r="L196" i="49"/>
  <c r="B204" i="52"/>
  <c r="E204" i="52" s="1"/>
  <c r="B217" i="52"/>
  <c r="E217" i="52" s="1"/>
  <c r="L209" i="49"/>
  <c r="L201" i="49" s="1"/>
  <c r="O201" i="49" s="1"/>
  <c r="L218" i="49"/>
  <c r="B226" i="52"/>
  <c r="E226" i="52" s="1"/>
  <c r="C39" i="21"/>
  <c r="B35" i="22"/>
  <c r="E35" i="22" s="1"/>
  <c r="P56" i="49"/>
  <c r="M55" i="49"/>
  <c r="O144" i="49"/>
  <c r="E209" i="52"/>
  <c r="E176" i="52"/>
  <c r="H164" i="49"/>
  <c r="C34" i="21"/>
  <c r="M165" i="34"/>
  <c r="M163" i="34" s="1"/>
  <c r="M167" i="34"/>
  <c r="P30" i="34"/>
  <c r="N30" i="34" s="1"/>
  <c r="P13" i="34"/>
  <c r="N13" i="34" s="1"/>
  <c r="E49" i="52"/>
  <c r="E6" i="49"/>
  <c r="B184" i="52" l="1"/>
  <c r="E184" i="52" s="1"/>
  <c r="D172" i="49"/>
  <c r="K176" i="49"/>
  <c r="C188" i="21"/>
  <c r="B184" i="22"/>
  <c r="E184" i="22" s="1"/>
  <c r="E180" i="22" s="1"/>
  <c r="P13" i="49"/>
  <c r="M9" i="49"/>
  <c r="B84" i="52"/>
  <c r="E84" i="52" s="1"/>
  <c r="L76" i="49"/>
  <c r="O76" i="49" s="1"/>
  <c r="C88" i="51"/>
  <c r="D175" i="52"/>
  <c r="E175" i="52" s="1"/>
  <c r="K167" i="49"/>
  <c r="O167" i="49" s="1"/>
  <c r="M167" i="49"/>
  <c r="P167" i="49" s="1"/>
  <c r="L167" i="49"/>
  <c r="D175" i="22"/>
  <c r="E175" i="22" s="1"/>
  <c r="B39" i="52"/>
  <c r="E39" i="52" s="1"/>
  <c r="L31" i="49"/>
  <c r="C43" i="51"/>
  <c r="K106" i="49"/>
  <c r="B114" i="22"/>
  <c r="E114" i="22" s="1"/>
  <c r="C118" i="21"/>
  <c r="K87" i="49"/>
  <c r="C99" i="21"/>
  <c r="B95" i="22"/>
  <c r="E95" i="22" s="1"/>
  <c r="O64" i="49"/>
  <c r="B19" i="52"/>
  <c r="E19" i="52" s="1"/>
  <c r="E17" i="52" s="1"/>
  <c r="L11" i="49"/>
  <c r="E8" i="49"/>
  <c r="C23" i="51"/>
  <c r="K50" i="49"/>
  <c r="H132" i="49"/>
  <c r="Q132" i="34"/>
  <c r="M132" i="34"/>
  <c r="P60" i="49"/>
  <c r="M57" i="49"/>
  <c r="P57" i="49" s="1"/>
  <c r="R135" i="34"/>
  <c r="R1" i="34" s="1"/>
  <c r="O135" i="34"/>
  <c r="D135" i="49"/>
  <c r="D132" i="49"/>
  <c r="D131" i="34"/>
  <c r="D130" i="34" s="1"/>
  <c r="D221" i="34" s="1"/>
  <c r="B145" i="52"/>
  <c r="E145" i="52" s="1"/>
  <c r="L137" i="49"/>
  <c r="C149" i="51"/>
  <c r="N163" i="34"/>
  <c r="K145" i="49"/>
  <c r="B153" i="22"/>
  <c r="E153" i="22" s="1"/>
  <c r="C157" i="21"/>
  <c r="B72" i="52"/>
  <c r="E72" i="52" s="1"/>
  <c r="L64" i="49"/>
  <c r="C76" i="51"/>
  <c r="B66" i="52"/>
  <c r="E66" i="52" s="1"/>
  <c r="L58" i="49"/>
  <c r="C70" i="51"/>
  <c r="O137" i="49"/>
  <c r="P189" i="49"/>
  <c r="M177" i="49"/>
  <c r="B108" i="52"/>
  <c r="E108" i="52" s="1"/>
  <c r="L100" i="49"/>
  <c r="C112" i="51"/>
  <c r="K79" i="49"/>
  <c r="B87" i="22"/>
  <c r="E87" i="22" s="1"/>
  <c r="C91" i="21"/>
  <c r="O132" i="34"/>
  <c r="M177" i="34"/>
  <c r="B47" i="52"/>
  <c r="E47" i="52" s="1"/>
  <c r="E46" i="52" s="1"/>
  <c r="C51" i="51"/>
  <c r="L39" i="49"/>
  <c r="E37" i="49"/>
  <c r="P43" i="49"/>
  <c r="M42" i="49"/>
  <c r="P42" i="49" s="1"/>
  <c r="P141" i="49"/>
  <c r="M140" i="49"/>
  <c r="M16" i="49"/>
  <c r="P16" i="49" s="1"/>
  <c r="D8" i="49"/>
  <c r="D3" i="49" s="1"/>
  <c r="K10" i="49"/>
  <c r="B18" i="22"/>
  <c r="E18" i="22" s="1"/>
  <c r="C22" i="21"/>
  <c r="B104" i="52"/>
  <c r="E104" i="52" s="1"/>
  <c r="L96" i="49"/>
  <c r="C108" i="51"/>
  <c r="B94" i="52"/>
  <c r="E94" i="52" s="1"/>
  <c r="L86" i="49"/>
  <c r="C98" i="51"/>
  <c r="K60" i="49"/>
  <c r="C72" i="21"/>
  <c r="B68" i="22"/>
  <c r="E68" i="22" s="1"/>
  <c r="B29" i="52"/>
  <c r="E29" i="52" s="1"/>
  <c r="C33" i="51"/>
  <c r="L21" i="49"/>
  <c r="L16" i="49" s="1"/>
  <c r="B123" i="52"/>
  <c r="E123" i="52" s="1"/>
  <c r="C127" i="51"/>
  <c r="L115" i="49"/>
  <c r="B91" i="52"/>
  <c r="E91" i="52" s="1"/>
  <c r="C95" i="51"/>
  <c r="L83" i="49"/>
  <c r="D141" i="52"/>
  <c r="E141" i="52" s="1"/>
  <c r="L133" i="49"/>
  <c r="K133" i="49"/>
  <c r="O133" i="49" s="1"/>
  <c r="D141" i="22"/>
  <c r="E141" i="22" s="1"/>
  <c r="P140" i="34"/>
  <c r="M138" i="49"/>
  <c r="P138" i="49" s="1"/>
  <c r="F131" i="49"/>
  <c r="F130" i="49" s="1"/>
  <c r="F221" i="49" s="1"/>
  <c r="H138" i="49"/>
  <c r="R138" i="34"/>
  <c r="E135" i="49"/>
  <c r="P135" i="34"/>
  <c r="N135" i="34" s="1"/>
  <c r="K15" i="49"/>
  <c r="O15" i="49" s="1"/>
  <c r="C27" i="21"/>
  <c r="B23" i="22"/>
  <c r="E23" i="22" s="1"/>
  <c r="B142" i="52"/>
  <c r="E142" i="52" s="1"/>
  <c r="L134" i="49"/>
  <c r="O134" i="49" s="1"/>
  <c r="C146" i="51"/>
  <c r="N141" i="34"/>
  <c r="O140" i="34"/>
  <c r="B68" i="52"/>
  <c r="E68" i="52" s="1"/>
  <c r="L60" i="49"/>
  <c r="C72" i="51"/>
  <c r="B57" i="52"/>
  <c r="E57" i="52" s="1"/>
  <c r="C61" i="51"/>
  <c r="L49" i="49"/>
  <c r="B81" i="52"/>
  <c r="E81" i="52" s="1"/>
  <c r="C85" i="51"/>
  <c r="L73" i="49"/>
  <c r="O73" i="49" s="1"/>
  <c r="N60" i="34"/>
  <c r="D174" i="52"/>
  <c r="E174" i="52" s="1"/>
  <c r="M166" i="49"/>
  <c r="P166" i="49" s="1"/>
  <c r="K166" i="49"/>
  <c r="L166" i="49"/>
  <c r="D174" i="22"/>
  <c r="E174" i="22" s="1"/>
  <c r="B35" i="52"/>
  <c r="E35" i="52" s="1"/>
  <c r="L27" i="49"/>
  <c r="C39" i="51"/>
  <c r="E53" i="52"/>
  <c r="B125" i="52"/>
  <c r="E125" i="52" s="1"/>
  <c r="L117" i="49"/>
  <c r="C129" i="51"/>
  <c r="C84" i="21"/>
  <c r="B80" i="22"/>
  <c r="E80" i="22" s="1"/>
  <c r="K72" i="49"/>
  <c r="O72" i="49" s="1"/>
  <c r="B76" i="22"/>
  <c r="E76" i="22" s="1"/>
  <c r="K68" i="49"/>
  <c r="O68" i="49" s="1"/>
  <c r="C80" i="21"/>
  <c r="E132" i="49"/>
  <c r="P132" i="34"/>
  <c r="E131" i="34"/>
  <c r="E130" i="34" s="1"/>
  <c r="E221" i="34" s="1"/>
  <c r="K13" i="49"/>
  <c r="O13" i="49" s="1"/>
  <c r="C25" i="21"/>
  <c r="B21" i="22"/>
  <c r="E21" i="22" s="1"/>
  <c r="B158" i="52"/>
  <c r="E158" i="52" s="1"/>
  <c r="E148" i="52" s="1"/>
  <c r="H23" i="16" s="1"/>
  <c r="C162" i="51"/>
  <c r="L150" i="49"/>
  <c r="O150" i="49" s="1"/>
  <c r="E140" i="49"/>
  <c r="B74" i="52"/>
  <c r="E74" i="52" s="1"/>
  <c r="C78" i="51"/>
  <c r="L66" i="49"/>
  <c r="O66" i="49" s="1"/>
  <c r="B60" i="52"/>
  <c r="E60" i="52" s="1"/>
  <c r="L52" i="49"/>
  <c r="C64" i="51"/>
  <c r="B56" i="22"/>
  <c r="E56" i="22" s="1"/>
  <c r="E50" i="22" s="1"/>
  <c r="C60" i="21"/>
  <c r="K48" i="49"/>
  <c r="O145" i="49"/>
  <c r="M3" i="34"/>
  <c r="P52" i="49"/>
  <c r="M50" i="49"/>
  <c r="P50" i="49" s="1"/>
  <c r="B106" i="52"/>
  <c r="E106" i="52" s="1"/>
  <c r="L98" i="49"/>
  <c r="C110" i="51"/>
  <c r="K123" i="49"/>
  <c r="B131" i="22"/>
  <c r="E131" i="22" s="1"/>
  <c r="C135" i="21"/>
  <c r="B119" i="52"/>
  <c r="E119" i="52" s="1"/>
  <c r="L111" i="49"/>
  <c r="C123" i="51"/>
  <c r="K102" i="49"/>
  <c r="B110" i="22"/>
  <c r="E110" i="22" s="1"/>
  <c r="C114" i="21"/>
  <c r="B93" i="52"/>
  <c r="E93" i="52" s="1"/>
  <c r="L85" i="49"/>
  <c r="C97" i="51"/>
  <c r="B89" i="52"/>
  <c r="E89" i="52" s="1"/>
  <c r="C93" i="51"/>
  <c r="L81" i="49"/>
  <c r="C30" i="21"/>
  <c r="B26" i="22"/>
  <c r="E26" i="22" s="1"/>
  <c r="E24" i="22" s="1"/>
  <c r="K18" i="49"/>
  <c r="K16" i="49" s="1"/>
  <c r="E62" i="22"/>
  <c r="E58" i="22" s="1"/>
  <c r="H135" i="49"/>
  <c r="Q135" i="34"/>
  <c r="M133" i="49"/>
  <c r="P133" i="49" s="1"/>
  <c r="K143" i="49"/>
  <c r="B151" i="22"/>
  <c r="E151" i="22" s="1"/>
  <c r="C155" i="21"/>
  <c r="C153" i="21"/>
  <c r="K141" i="49"/>
  <c r="B149" i="22"/>
  <c r="E149" i="22" s="1"/>
  <c r="E148" i="22" s="1"/>
  <c r="H22" i="16" s="1"/>
  <c r="D140" i="49"/>
  <c r="B70" i="52"/>
  <c r="E70" i="52" s="1"/>
  <c r="L62" i="49"/>
  <c r="O62" i="49" s="1"/>
  <c r="C74" i="51"/>
  <c r="B62" i="52"/>
  <c r="E62" i="52" s="1"/>
  <c r="L54" i="49"/>
  <c r="O54" i="49" s="1"/>
  <c r="C66" i="51"/>
  <c r="E180" i="52"/>
  <c r="P5" i="49"/>
  <c r="M4" i="49"/>
  <c r="N172" i="34"/>
  <c r="N132" i="34"/>
  <c r="O131" i="34"/>
  <c r="M131" i="34"/>
  <c r="M130" i="34" s="1"/>
  <c r="M221" i="34" s="1"/>
  <c r="L178" i="49"/>
  <c r="L177" i="49" s="1"/>
  <c r="B14" i="52"/>
  <c r="E14" i="52" s="1"/>
  <c r="E12" i="52" s="1"/>
  <c r="C18" i="51"/>
  <c r="E4" i="49"/>
  <c r="E3" i="49" s="1"/>
  <c r="L6" i="49"/>
  <c r="D172" i="52"/>
  <c r="E172" i="52" s="1"/>
  <c r="E171" i="52" s="1"/>
  <c r="D172" i="22"/>
  <c r="E172" i="22" s="1"/>
  <c r="E171" i="22" s="1"/>
  <c r="K164" i="49"/>
  <c r="M164" i="49"/>
  <c r="L164" i="49"/>
  <c r="O218" i="49"/>
  <c r="L211" i="49"/>
  <c r="O211" i="49" s="1"/>
  <c r="O196" i="49"/>
  <c r="L193" i="49"/>
  <c r="O193" i="49" s="1"/>
  <c r="M172" i="49"/>
  <c r="P176" i="49"/>
  <c r="L140" i="49"/>
  <c r="O143" i="49"/>
  <c r="E185" i="52"/>
  <c r="O209" i="49"/>
  <c r="E185" i="22"/>
  <c r="P55" i="49"/>
  <c r="M37" i="49"/>
  <c r="O178" i="49"/>
  <c r="L78" i="49"/>
  <c r="D143" i="52" l="1"/>
  <c r="M135" i="49"/>
  <c r="P135" i="49" s="1"/>
  <c r="D143" i="22"/>
  <c r="O48" i="49"/>
  <c r="K42" i="49"/>
  <c r="L163" i="49"/>
  <c r="O141" i="49"/>
  <c r="K140" i="49"/>
  <c r="E58" i="52"/>
  <c r="P131" i="34"/>
  <c r="P130" i="34" s="1"/>
  <c r="E50" i="52"/>
  <c r="B143" i="52"/>
  <c r="E143" i="52" s="1"/>
  <c r="L135" i="49"/>
  <c r="C147" i="51"/>
  <c r="E65" i="52"/>
  <c r="K132" i="49"/>
  <c r="B140" i="22"/>
  <c r="C144" i="21"/>
  <c r="D131" i="49"/>
  <c r="D130" i="49" s="1"/>
  <c r="D221" i="49" s="1"/>
  <c r="D140" i="52"/>
  <c r="M132" i="49"/>
  <c r="D140" i="22"/>
  <c r="E140" i="22" s="1"/>
  <c r="O16" i="49"/>
  <c r="L42" i="49"/>
  <c r="O49" i="49"/>
  <c r="E139" i="52"/>
  <c r="G23" i="16" s="1"/>
  <c r="O60" i="49"/>
  <c r="K57" i="49"/>
  <c r="E17" i="22"/>
  <c r="E16" i="22" s="1"/>
  <c r="E11" i="22" s="1"/>
  <c r="C147" i="21"/>
  <c r="B143" i="22"/>
  <c r="K135" i="49"/>
  <c r="O11" i="49"/>
  <c r="L9" i="49"/>
  <c r="L8" i="49" s="1"/>
  <c r="P9" i="49"/>
  <c r="M8" i="49"/>
  <c r="M3" i="49" s="1"/>
  <c r="O176" i="49"/>
  <c r="K172" i="49"/>
  <c r="B140" i="52"/>
  <c r="E140" i="52" s="1"/>
  <c r="E131" i="49"/>
  <c r="E130" i="49" s="1"/>
  <c r="L132" i="49"/>
  <c r="C144" i="51"/>
  <c r="E221" i="49"/>
  <c r="E86" i="52"/>
  <c r="O166" i="49"/>
  <c r="D146" i="52"/>
  <c r="E146" i="52" s="1"/>
  <c r="D146" i="22"/>
  <c r="E146" i="22" s="1"/>
  <c r="L138" i="49"/>
  <c r="K138" i="49"/>
  <c r="E24" i="52"/>
  <c r="E16" i="52" s="1"/>
  <c r="O10" i="49"/>
  <c r="K9" i="49"/>
  <c r="L38" i="49"/>
  <c r="O38" i="49" s="1"/>
  <c r="O39" i="49"/>
  <c r="E86" i="22"/>
  <c r="O52" i="49"/>
  <c r="L50" i="49"/>
  <c r="O50" i="49" s="1"/>
  <c r="N140" i="34"/>
  <c r="E65" i="22"/>
  <c r="E45" i="22" s="1"/>
  <c r="K78" i="49"/>
  <c r="O78" i="49" s="1"/>
  <c r="O58" i="49"/>
  <c r="L57" i="49"/>
  <c r="Q131" i="34"/>
  <c r="Q130" i="34" s="1"/>
  <c r="E138" i="52"/>
  <c r="F23" i="16" s="1"/>
  <c r="O130" i="34"/>
  <c r="L37" i="49"/>
  <c r="O164" i="49"/>
  <c r="K163" i="49"/>
  <c r="E23" i="16"/>
  <c r="M235" i="49"/>
  <c r="M225" i="49"/>
  <c r="M163" i="49"/>
  <c r="P164" i="49"/>
  <c r="L4" i="49"/>
  <c r="O6" i="49"/>
  <c r="M226" i="49" l="1"/>
  <c r="D22" i="16"/>
  <c r="K8" i="49"/>
  <c r="O9" i="49"/>
  <c r="L131" i="49"/>
  <c r="M131" i="49"/>
  <c r="P132" i="49"/>
  <c r="M130" i="49"/>
  <c r="M228" i="49" s="1"/>
  <c r="N131" i="34"/>
  <c r="O135" i="49"/>
  <c r="O57" i="49"/>
  <c r="K131" i="49"/>
  <c r="O132" i="49"/>
  <c r="O42" i="49"/>
  <c r="K37" i="49"/>
  <c r="N130" i="34"/>
  <c r="O138" i="49"/>
  <c r="K225" i="49"/>
  <c r="K235" i="49"/>
  <c r="E143" i="22"/>
  <c r="E139" i="22" s="1"/>
  <c r="E45" i="52"/>
  <c r="E11" i="52" s="1"/>
  <c r="D23" i="16"/>
  <c r="C23" i="16" s="1"/>
  <c r="E229" i="52"/>
  <c r="L3" i="49"/>
  <c r="L235" i="49"/>
  <c r="J235" i="49" s="1"/>
  <c r="L225" i="49"/>
  <c r="J225" i="49" s="1"/>
  <c r="N235" i="49"/>
  <c r="G22" i="16" l="1"/>
  <c r="E138" i="22"/>
  <c r="K227" i="49"/>
  <c r="J227" i="49" s="1"/>
  <c r="O131" i="49"/>
  <c r="K236" i="49"/>
  <c r="K3" i="49"/>
  <c r="L236" i="49"/>
  <c r="L227" i="49"/>
  <c r="L130" i="49"/>
  <c r="L228" i="49" s="1"/>
  <c r="M227" i="49"/>
  <c r="M236" i="49"/>
  <c r="P131" i="49"/>
  <c r="K130" i="49"/>
  <c r="K228" i="49" s="1"/>
  <c r="J228" i="49" s="1"/>
  <c r="M221" i="49"/>
  <c r="M223" i="49" s="1"/>
  <c r="L226" i="49"/>
  <c r="D21" i="17"/>
  <c r="C21" i="17" s="1"/>
  <c r="H21" i="17" s="1"/>
  <c r="D22" i="17"/>
  <c r="C22" i="17" s="1"/>
  <c r="H22" i="17" s="1"/>
  <c r="K226" i="49" l="1"/>
  <c r="K221" i="49"/>
  <c r="K223" i="49" s="1"/>
  <c r="I223" i="49" s="1"/>
  <c r="F22" i="16"/>
  <c r="C22" i="16" s="1"/>
  <c r="D19" i="17" s="1"/>
  <c r="C19" i="17" s="1"/>
  <c r="H19" i="17" s="1"/>
  <c r="H18" i="17" s="1"/>
  <c r="E229" i="22"/>
  <c r="L221" i="49"/>
  <c r="L223" i="49" s="1"/>
  <c r="J226" i="49"/>
  <c r="N236" i="49"/>
  <c r="M238" i="49"/>
  <c r="N238" i="49" s="1"/>
  <c r="J236" i="49"/>
  <c r="J238" i="49" s="1"/>
  <c r="H20" i="17"/>
  <c r="I21" i="17"/>
  <c r="B18" i="20"/>
  <c r="F18" i="20" s="1"/>
  <c r="C23" i="20" s="1"/>
  <c r="I22" i="17"/>
  <c r="B17" i="20" l="1"/>
  <c r="H23" i="17"/>
  <c r="F17" i="20"/>
  <c r="B19" i="20"/>
  <c r="C22" i="20" l="1"/>
  <c r="C24" i="20" s="1"/>
  <c r="F19" i="20"/>
</calcChain>
</file>

<file path=xl/sharedStrings.xml><?xml version="1.0" encoding="utf-8"?>
<sst xmlns="http://schemas.openxmlformats.org/spreadsheetml/2006/main" count="1811" uniqueCount="406">
  <si>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</si>
  <si>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</si>
  <si>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</si>
  <si>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</si>
  <si>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</si>
  <si>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</si>
  <si>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</si>
  <si>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</si>
  <si>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</si>
  <si>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</si>
  <si>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</si>
  <si>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</si>
  <si>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</si>
  <si>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</si>
  <si>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</si>
  <si>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</si>
  <si>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</si>
  <si>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</si>
  <si>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</si>
  <si>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</si>
  <si>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Итого по муниципальной услуге</t>
  </si>
  <si>
    <t>упак.</t>
  </si>
  <si>
    <t>рул.</t>
  </si>
  <si>
    <t>Ноутбук</t>
  </si>
  <si>
    <t>Бумага А4</t>
  </si>
  <si>
    <t>Скрепки</t>
  </si>
  <si>
    <t>Точилка</t>
  </si>
  <si>
    <t>Перчатки хозяйственные</t>
  </si>
  <si>
    <t>Дератизация</t>
  </si>
  <si>
    <t>м2</t>
  </si>
  <si>
    <t>Дезинсекция</t>
  </si>
  <si>
    <t>кг</t>
  </si>
  <si>
    <t>ТО КТС</t>
  </si>
  <si>
    <t>ТО автоматизированного теплового пункта</t>
  </si>
  <si>
    <t>Испытание пожарного рукава</t>
  </si>
  <si>
    <t>Испытание пожарного крана</t>
  </si>
  <si>
    <t>Перемотка рукава на другое ребро</t>
  </si>
  <si>
    <t>м3</t>
  </si>
  <si>
    <t>ТО пожарной сигнализации</t>
  </si>
  <si>
    <t>кг.</t>
  </si>
  <si>
    <t>Теплоэнергия (город)</t>
  </si>
  <si>
    <t>Гкал</t>
  </si>
  <si>
    <t>Теплоноситель</t>
  </si>
  <si>
    <t>Квт*ч</t>
  </si>
  <si>
    <t>Холодное водоснабжение</t>
  </si>
  <si>
    <t>Сбросы загрязнений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</si>
  <si>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</si>
  <si>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</si>
  <si>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</si>
  <si>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</si>
  <si>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</si>
  <si>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</si>
  <si>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Канцелярские товары</t>
  </si>
  <si>
    <t>Чистящие, моющие, дезинфицирующие средства</t>
  </si>
  <si>
    <t>Средства личной гигиены</t>
  </si>
  <si>
    <t>Прочие хозяйственные товары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</si>
  <si>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</si>
  <si>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</si>
  <si>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</si>
  <si>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</si>
  <si>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</si>
  <si>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</si>
  <si>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</si>
  <si>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</si>
  <si>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</si>
  <si>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</si>
  <si>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</si>
  <si>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</si>
  <si>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</si>
  <si>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</si>
  <si>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</si>
  <si>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</si>
  <si>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</si>
  <si>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</si>
  <si>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</si>
  <si>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</si>
  <si>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</si>
  <si>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</si>
  <si>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</si>
  <si>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</si>
  <si>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</si>
  <si>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</si>
  <si>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</si>
  <si>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</si>
  <si>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</si>
  <si>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</si>
  <si>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</si>
  <si>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</si>
  <si>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</si>
  <si>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>Утверждаю</t>
  </si>
  <si>
    <t>осуществляющего функции и полномочия</t>
  </si>
  <si>
    <t>учредителя,  муниципального учреждения)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</si>
  <si>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</si>
  <si>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</si>
  <si>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</si>
  <si>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</si>
  <si>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</si>
  <si>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</si>
  <si>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</si>
  <si>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</si>
  <si>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</si>
  <si>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</si>
  <si>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</si>
  <si>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</si>
  <si>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</si>
  <si>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</si>
  <si>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</si>
  <si>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</si>
  <si>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</si>
  <si>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</si>
  <si>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</si>
  <si>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</si>
  <si>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</si>
  <si>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</si>
  <si>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</si>
  <si>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</si>
  <si>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</si>
  <si>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</si>
  <si>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</si>
  <si>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</si>
  <si>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</si>
  <si>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</si>
  <si>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</si>
  <si>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</si>
  <si>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</si>
  <si>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</si>
  <si>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</si>
  <si>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</si>
  <si>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</si>
  <si>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</si>
  <si>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</si>
  <si>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</si>
  <si>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</si>
  <si>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</si>
  <si>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</si>
  <si>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</si>
  <si>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</si>
  <si>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</si>
  <si>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</si>
  <si>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</si>
  <si>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</si>
  <si>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</si>
  <si>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</si>
  <si>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</si>
  <si>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2.1.</t>
  </si>
  <si>
    <t>2.2.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</si>
  <si>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</si>
  <si>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</si>
  <si>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</si>
  <si>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1. Расчет базовых нормативных затрат на оказание муниципальных услуг Доп. образование</t>
  </si>
  <si>
    <t>ДШИ 1</t>
  </si>
  <si>
    <t>ДШИ 2</t>
  </si>
  <si>
    <t>Кол-во</t>
  </si>
  <si>
    <t>Цена за ед.</t>
  </si>
  <si>
    <t>Оборудование (бытовая техника, )</t>
  </si>
  <si>
    <t>Пылесос LG</t>
  </si>
  <si>
    <t>Телевизор</t>
  </si>
  <si>
    <t>Чайник электрический</t>
  </si>
  <si>
    <t>Компьютерная техника</t>
  </si>
  <si>
    <t>Сканер</t>
  </si>
  <si>
    <t>Мультимедийный проектор</t>
  </si>
  <si>
    <t>Принтер</t>
  </si>
  <si>
    <t>Сценические костюмы,одежда для спортивных кружков</t>
  </si>
  <si>
    <t xml:space="preserve">Туфли народные женские </t>
  </si>
  <si>
    <t>Пуанты</t>
  </si>
  <si>
    <t>Юбка</t>
  </si>
  <si>
    <t>Юбка-пачка</t>
  </si>
  <si>
    <t>Купальник хореографический с рукавом</t>
  </si>
  <si>
    <t>Купальник с юбкой</t>
  </si>
  <si>
    <t>наб.</t>
  </si>
  <si>
    <t>Музыкальные инструменты/ оборудование</t>
  </si>
  <si>
    <t>Скрипки 3/4</t>
  </si>
  <si>
    <t>Скрипка 1/4</t>
  </si>
  <si>
    <t>Скрипка 1/8</t>
  </si>
  <si>
    <t>Колки3/4-4/4</t>
  </si>
  <si>
    <t>Колки</t>
  </si>
  <si>
    <t>Колки1/2-1/4</t>
  </si>
  <si>
    <t>Мостик скрипичный</t>
  </si>
  <si>
    <t>Подставка под струны скрипичные</t>
  </si>
  <si>
    <t>СМЫЧОК для скрипки1/16</t>
  </si>
  <si>
    <t>СМЫЧОК для скрипки1/8</t>
  </si>
  <si>
    <t>СМЫЧОК для скрипки1/4</t>
  </si>
  <si>
    <t>СМЫЧОК для скрипки1/2</t>
  </si>
  <si>
    <t>Гитара</t>
  </si>
  <si>
    <t>Баян</t>
  </si>
  <si>
    <t>Аккордеон</t>
  </si>
  <si>
    <t>Ударная установка</t>
  </si>
  <si>
    <t>мес.</t>
  </si>
  <si>
    <t>Мебель</t>
  </si>
  <si>
    <t>Стул ученический</t>
  </si>
  <si>
    <t>Стол ученический 2 х местный</t>
  </si>
  <si>
    <t>Стол ученический 1 местный</t>
  </si>
  <si>
    <t>Шкаф распашной 3х створчатый</t>
  </si>
  <si>
    <t>Туалетная бумага</t>
  </si>
  <si>
    <t>Гигиеническая аттестация</t>
  </si>
  <si>
    <t>чел</t>
  </si>
  <si>
    <t>Искуственая освещенность  в диапазоне</t>
  </si>
  <si>
    <t>Измерение относительной влажности воздуха</t>
  </si>
  <si>
    <t>Измерение температуры воздуха</t>
  </si>
  <si>
    <t>Гигиеническая оценка результатов лабораторных измерений</t>
  </si>
  <si>
    <t>Обучение формирование профессиональных компетенций преподавателя теоретических дисциплин</t>
  </si>
  <si>
    <t>Обучение форимрование профессиональных компетенций преподавателя по классу гитары</t>
  </si>
  <si>
    <t>Формирование профессиональных компетенций концертмейстера</t>
  </si>
  <si>
    <t>Курсы повышения квалификации в рамках 11 международного конурса-ффестиваля для музыкантов по направлению специальностей</t>
  </si>
  <si>
    <t>Академический подход в препододавании курса: живопись,рисунок,композиция</t>
  </si>
  <si>
    <t>Курсы оценка и анализ конкурсных выступлений</t>
  </si>
  <si>
    <t>Курсы повышения квалификации по теплоустановкам в Ростехнадзоре</t>
  </si>
  <si>
    <t>Проверка знаний в ростехнадзоре по теплоустановкам</t>
  </si>
  <si>
    <t>Проверка знаний в Ростехнадзоре по электроустановкам</t>
  </si>
  <si>
    <t>Предаттестационная подготовка по теплоустановкам  в Ростехнадзоре</t>
  </si>
  <si>
    <t>Предаттестационная подготовка по электробезопасности  в Ростехнадзоре</t>
  </si>
  <si>
    <t>Аттестация в Ростехнадзоре по теплоустановкам</t>
  </si>
  <si>
    <t>Аттестация в Ростехнадзоре по электробезопасности</t>
  </si>
  <si>
    <t>Курсы "Безопасная эксплуатация тепловой энергии"</t>
  </si>
  <si>
    <t>Курсы по охране труда</t>
  </si>
  <si>
    <t>Курсы по ГО и ЧС</t>
  </si>
  <si>
    <t>Обучение контрактных управляющих по 44-ФЗ</t>
  </si>
  <si>
    <t>канцелярские товары</t>
  </si>
  <si>
    <t>Скобы для степлера №24/6</t>
  </si>
  <si>
    <t>Скобы для степлера №10</t>
  </si>
  <si>
    <t xml:space="preserve">Скоросшиватель картонный </t>
  </si>
  <si>
    <t>Скоросшиватель пластиковый</t>
  </si>
  <si>
    <t xml:space="preserve">Скрепки с цветные </t>
  </si>
  <si>
    <t>короб.</t>
  </si>
  <si>
    <t xml:space="preserve">Текст-маркер </t>
  </si>
  <si>
    <t>Фломастер Пифагор 18 цветов.</t>
  </si>
  <si>
    <t>Тетрадь 48 лист.</t>
  </si>
  <si>
    <t>Тетрадь 96 лист. А4</t>
  </si>
  <si>
    <t>Тетрадь 96 лист.</t>
  </si>
  <si>
    <t>Цветной картон</t>
  </si>
  <si>
    <t>пач.</t>
  </si>
  <si>
    <t>Белый картон</t>
  </si>
  <si>
    <t>набор.</t>
  </si>
  <si>
    <t>Ручка гелевая</t>
  </si>
  <si>
    <t xml:space="preserve">Ручка шариковая </t>
  </si>
  <si>
    <t>л.</t>
  </si>
  <si>
    <t>Карандаши ч/графит</t>
  </si>
  <si>
    <t>Карандаши Восковые</t>
  </si>
  <si>
    <t>Мелки восковые</t>
  </si>
  <si>
    <t>Клей-карандаш 15 г.</t>
  </si>
  <si>
    <t>Скотч</t>
  </si>
  <si>
    <t>Маркер перманентный(нестираемый)</t>
  </si>
  <si>
    <t xml:space="preserve">Маркер перманентный Brauberg </t>
  </si>
  <si>
    <t>Корректирующая лента</t>
  </si>
  <si>
    <t>Клей ПВА</t>
  </si>
  <si>
    <t>Клей ПВА для склеивания изделий из бумаги,ткани,картона 1 кг</t>
  </si>
  <si>
    <t>Набор зажимов для бумаги</t>
  </si>
  <si>
    <t>кор.</t>
  </si>
  <si>
    <t>Кисти для рисования белка №6</t>
  </si>
  <si>
    <t>Кисти для рисования белка №8</t>
  </si>
  <si>
    <t>Кисти для рисования  щетина №14</t>
  </si>
  <si>
    <t>Цветная бумага</t>
  </si>
  <si>
    <t>Механизм для скоросшивателя</t>
  </si>
  <si>
    <t>Пластилин 12 цв.</t>
  </si>
  <si>
    <t>Доска для работы с пластилином</t>
  </si>
  <si>
    <t>Папки-файлы перфорированные формат А-4, 100шт.</t>
  </si>
  <si>
    <t>Папка регистратор</t>
  </si>
  <si>
    <t>Папка скоросшиватель классический картонный скоросшиватель А4</t>
  </si>
  <si>
    <t>Краски акварель</t>
  </si>
  <si>
    <t>Краски акриловые</t>
  </si>
  <si>
    <t>Стакан-непроливайка(0,25л)</t>
  </si>
  <si>
    <t>Сангина(пастель)24 цвета</t>
  </si>
  <si>
    <t>Палитра для рисования</t>
  </si>
  <si>
    <t>Папка с файлами на 40 файлов</t>
  </si>
  <si>
    <t>Папка на 2х кольцах Brauberg 40 мм</t>
  </si>
  <si>
    <t>Набор самоклеящихся закладок цветных</t>
  </si>
  <si>
    <t>Чистящие, моющие, дезинфицирующие</t>
  </si>
  <si>
    <t>Мыло хозяйственное 65%</t>
  </si>
  <si>
    <t>Мыло туалетное</t>
  </si>
  <si>
    <t>бут.</t>
  </si>
  <si>
    <t>Средство для мытья стекол распылитель 0,5 л.</t>
  </si>
  <si>
    <t>Стиральный порошок 0,4 кг</t>
  </si>
  <si>
    <t>Чистящее средство  180 гр.</t>
  </si>
  <si>
    <t>Жавель-Солид</t>
  </si>
  <si>
    <t>Белизна</t>
  </si>
  <si>
    <t>Белизна гель</t>
  </si>
  <si>
    <t>Дез средство Оптимакс</t>
  </si>
  <si>
    <t>л</t>
  </si>
  <si>
    <t>Мешки для мусора 60 л</t>
  </si>
  <si>
    <t>Подставка для книг А4</t>
  </si>
  <si>
    <t>Бензин АИ-92</t>
  </si>
  <si>
    <t>Масло для двухтактных двигателей</t>
  </si>
  <si>
    <t>Стирка белья</t>
  </si>
  <si>
    <t>Накопитель документов стойка-угол(зеленые) из гофрокартона</t>
  </si>
  <si>
    <t>усл.ед</t>
  </si>
  <si>
    <t>Охрана обьекта при помощи КТС</t>
  </si>
  <si>
    <t>Пожарная сигнализация</t>
  </si>
  <si>
    <t>ТО приборов  учета тепловой энергии</t>
  </si>
  <si>
    <t>Вывоз ТКО</t>
  </si>
  <si>
    <t>Огнезащитная обработка тканей и деревянных конструкций</t>
  </si>
  <si>
    <t>Проверка качества огнезащитной обработки</t>
  </si>
  <si>
    <t>Поверка приборов учета тепловой энергии</t>
  </si>
  <si>
    <t>Замеры сопротивления изоляции сетей и связи заземлитель-заземленный элемент</t>
  </si>
  <si>
    <t>Исследование воды после гидропромывки</t>
  </si>
  <si>
    <t>Уборка территории погрузчиком</t>
  </si>
  <si>
    <t>маш/час.</t>
  </si>
  <si>
    <t>Чистка кровли от снега и наледи</t>
  </si>
  <si>
    <t>ТО внутридомовых электрических сетей</t>
  </si>
  <si>
    <t xml:space="preserve">Содержание и текущий ремонт имущества </t>
  </si>
  <si>
    <t>Содержание помещений</t>
  </si>
  <si>
    <t>Обеспечение вывода тревожных сигналов( 3 здания)</t>
  </si>
  <si>
    <t>Заправка картриджей</t>
  </si>
  <si>
    <t>Заправка Sharp AR 5316(с заменой чипа)</t>
  </si>
  <si>
    <t>Стира,глажка,сушка белья</t>
  </si>
  <si>
    <t>МГ/МН связь</t>
  </si>
  <si>
    <t>Анализ воды питьевой</t>
  </si>
  <si>
    <t>Зарядка огнетушителей ОП-5</t>
  </si>
  <si>
    <t>Зарядка огнетушителей ОУ-3</t>
  </si>
  <si>
    <t>Зарядка огнетушителей ОУ-5</t>
  </si>
  <si>
    <t>Зарядка огнетушителей ОУ-2</t>
  </si>
  <si>
    <t>Зарядка огнетушителей ОП-2</t>
  </si>
  <si>
    <t>Зарядка огнетушителя углекислотного ОП-10</t>
  </si>
  <si>
    <t>Поверка манометров</t>
  </si>
  <si>
    <t>пар</t>
  </si>
  <si>
    <t>Перчатки хозяйственные латексные</t>
  </si>
  <si>
    <t>Тряпки для мытья пола</t>
  </si>
  <si>
    <t>Ведро</t>
  </si>
  <si>
    <t>Лампа ЛБ 18Вт</t>
  </si>
  <si>
    <t>Лампа ЛБ 36Вт</t>
  </si>
  <si>
    <t>Лампа  накаливания 60Вт</t>
  </si>
  <si>
    <t>Фотобумаг 100 л.</t>
  </si>
  <si>
    <t>Фотобумага 100л.</t>
  </si>
  <si>
    <t>Линейка деревянная 15см</t>
  </si>
  <si>
    <t>Пленка-заготовка для ламинирования,комплект А5-75мкм</t>
  </si>
  <si>
    <t>Пленка-заготовка для ламинирования, комплект А4-175 мкм</t>
  </si>
  <si>
    <t>Резинка (ластик)</t>
  </si>
  <si>
    <t xml:space="preserve">Проектная документация для здания </t>
  </si>
  <si>
    <t xml:space="preserve">Интерактивная доска </t>
  </si>
  <si>
    <t>Гончарный круг</t>
  </si>
  <si>
    <t>Печь с вертикальной загрузкой</t>
  </si>
  <si>
    <t>Противопожарные мероприятия</t>
  </si>
  <si>
    <t>Реализация дополнительных общеразвивающих программ</t>
  </si>
  <si>
    <t>Реализация дополнительных общеобразовательных предпрофессиональных программ в области искусств</t>
  </si>
  <si>
    <t>ДШИ 1
(Реализ. доп общ прогр)</t>
  </si>
  <si>
    <t>ДШИ 1
(Реализ доп общ предпр прогр в обл искусств)</t>
  </si>
  <si>
    <t>ДШИ 2
(Реализ доп общ предпр прогр в обл искусств)</t>
  </si>
  <si>
    <t>Минимальная стоимость</t>
  </si>
  <si>
    <t>3.</t>
  </si>
  <si>
    <t>4.</t>
  </si>
  <si>
    <t>5.</t>
  </si>
  <si>
    <t>11Д04000201001301009100</t>
  </si>
  <si>
    <t>Бытовая техника</t>
  </si>
  <si>
    <t>шт.ед.</t>
  </si>
  <si>
    <t>Педагогический персонал (ДШИ 2)</t>
  </si>
  <si>
    <t>Педагогический персонал
(ДШИ 1)</t>
  </si>
  <si>
    <t>Учебно-вспомогательный персонал
(ДШИ 1)</t>
  </si>
  <si>
    <t>Административно-управленческий персонал
(ДШИ 1)</t>
  </si>
  <si>
    <t>Административно-управленческий персонал
(ДШИ 2)</t>
  </si>
  <si>
    <t>Обслуживающий персонал
(ДШИ 1)</t>
  </si>
  <si>
    <t>Обслуживающий персонал
(ДШИ 2)</t>
  </si>
  <si>
    <t>усл.ед.</t>
  </si>
  <si>
    <t>Фотобумага 100 л.</t>
  </si>
  <si>
    <t>Пленка-заготовка для ламинирования, комплект А5-75мкм</t>
  </si>
  <si>
    <t>Музыкальные инструменты, оборудование</t>
  </si>
  <si>
    <t>Замена чипа (HP- CE310;СЕ311;СЕ312;СУ313)</t>
  </si>
  <si>
    <t>Компьютерное оборудование, ремонт и обслуживание оргтехники</t>
  </si>
  <si>
    <t>Замеры искуственной освещенности</t>
  </si>
  <si>
    <t>Замеры влажности воздуха</t>
  </si>
  <si>
    <t>Замеры температуры воздуха</t>
  </si>
  <si>
    <t>Прочие хозяйственные расходы</t>
  </si>
  <si>
    <t>Местная связь (ДШИ 1)</t>
  </si>
  <si>
    <t>Местная связь (ДШИ 2)</t>
  </si>
  <si>
    <t>Интернет (ДШИ 1)</t>
  </si>
  <si>
    <t>Интернет (ДШИ 2)</t>
  </si>
  <si>
    <t>Цена единицы ресурса, руб.
(Реализ доп общ предпр прогр в обл искусств)</t>
  </si>
  <si>
    <t>Чистящие, моющие, дезинфицирующие средства, прочие</t>
  </si>
  <si>
    <t>Теплоэнергия (п. Коашва)</t>
  </si>
  <si>
    <t>Холодное водоснабжение (п. Коашва)</t>
  </si>
  <si>
    <t>Электроэнергия (от 150 кВт)</t>
  </si>
  <si>
    <t xml:space="preserve">Электроэнергия (до 150 кВт) </t>
  </si>
  <si>
    <t>Коммерческие предложения</t>
  </si>
  <si>
    <t>Итого расходы</t>
  </si>
  <si>
    <t>Наименование муниципальной услуги: Реализация дополнительных общеразвивающих программ</t>
  </si>
  <si>
    <t>Уникальный номер реестровой записи: 11Д04000201001301009100</t>
  </si>
  <si>
    <t>Наименование муниципальной услуги: Реализация дополнительных общеобразовательных предпрофессиональных программ в области искусств</t>
  </si>
  <si>
    <t>Реализация дополнительных общеобразовательных предпрофессиональных программ в области искусств
(11Д04000201001301009100)</t>
  </si>
  <si>
    <t>МБУДО "ДШИ им. А.С. Розанова"</t>
  </si>
  <si>
    <t>МБУДО "ДШИ н.п. Коашва"</t>
  </si>
  <si>
    <t>(подпись, Ф.И.О. руководителя органа,</t>
  </si>
  <si>
    <t>Согласовано начальником финансово-экономического управления администрации города Кировска</t>
  </si>
  <si>
    <t>Обучение формирование профессиональных компетенций преподавателя по классу гитары</t>
  </si>
  <si>
    <t>Академический подход в преподование курса: живопись,рисунок,композиция</t>
  </si>
  <si>
    <t>Колки 3/4-4/4</t>
  </si>
  <si>
    <t>Колки 1/2-1/4</t>
  </si>
  <si>
    <t>Реализация дополнительных общеобразовательных предпрофессиональных программ</t>
  </si>
  <si>
    <t>Реализация дополнительных общеобразовательных общеразвивающих программ</t>
  </si>
  <si>
    <t>Услуга</t>
  </si>
  <si>
    <t>Заработная плата</t>
  </si>
  <si>
    <t>Коммунальные расходы</t>
  </si>
  <si>
    <t>Налоги за негативное воздействие</t>
  </si>
  <si>
    <t>Расходы к распределению</t>
  </si>
  <si>
    <t>Итого</t>
  </si>
  <si>
    <t>11Г42001000300101003100;
11Г42002800300401000100</t>
  </si>
  <si>
    <t>Уникальный номер реестровой записи: 11Г42001000300101003100; 11Г42002800300401000100</t>
  </si>
  <si>
    <t>Реализация дополнительных общеразвивающих программ
(11Г42001000300101003100;
11Г42002800300401000100)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</si>
  <si>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</si>
  <si>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</si>
  <si>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2017 год</t>
  </si>
  <si>
    <t>МУНИЦИПАЛЬНОГО ЗАДАНИЯ НА 2017 ГОД</t>
  </si>
  <si>
    <t xml:space="preserve">к приказу комитета образования, культуры и спорта                                                                от 22.12.2016 №  529 
</t>
  </si>
  <si>
    <t>Приложение № 14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</si>
  <si>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</si>
  <si>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23</t>
  </si>
  <si>
    <t>Приложение № 33</t>
  </si>
  <si>
    <t>к приказу комитета образования, культуры и спорта                                                                от 22.12.2016 №  529</t>
  </si>
  <si>
    <t xml:space="preserve">к приказу комитета образования, культуры и спорта                                                                от 22.12.2016 №  529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</si>
</sst>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9" x14ac:knownFonts="1">
    <font>
      <sz val="11"/>
      <color rgb="FF000000"/>
      <name val="Calibri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9"/>
      </patternFill>
    </fill>
    <fill>
      <patternFill patternType="solid">
        <fgColor indexed="55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2">
    <xf numFmtId="0" fontId="0" fillId="0" borderId="0"/>
    <xf numFmtId="0" fontId="24" fillId="0" borderId="0">
      <alignment horizontal="right"/>
    </xf>
    <xf numFmtId="0" fontId="24" fillId="0" borderId="0">
      <alignment horizontal="center"/>
    </xf>
    <xf numFmtId="0" fontId="25" fillId="0" borderId="0"/>
    <xf numFmtId="0" fontId="25" fillId="0" borderId="17">
      <alignment horizontal="center" vertical="center" wrapText="1"/>
    </xf>
    <xf numFmtId="0" fontId="25" fillId="0" borderId="17">
      <alignment horizontal="center" vertical="center" wrapText="1"/>
    </xf>
    <xf numFmtId="0" fontId="25" fillId="0" borderId="18">
      <alignment horizontal="left" vertical="top" wrapText="1"/>
    </xf>
    <xf numFmtId="0" fontId="25" fillId="0" borderId="19">
      <alignment horizontal="right" vertical="top" wrapText="1"/>
    </xf>
    <xf numFmtId="0" fontId="25" fillId="0" borderId="20">
      <alignment horizontal="left" wrapText="1"/>
    </xf>
    <xf numFmtId="0" fontId="25" fillId="0" borderId="21"/>
    <xf numFmtId="0" fontId="25" fillId="0" borderId="17">
      <alignment horizontal="center" vertical="center" wrapText="1"/>
    </xf>
    <xf numFmtId="0" fontId="25" fillId="0" borderId="22">
      <alignment horizontal="center" vertical="center" wrapText="1"/>
    </xf>
    <xf numFmtId="0" fontId="25" fillId="0" borderId="22">
      <alignment horizontal="center" vertical="center" wrapText="1"/>
    </xf>
    <xf numFmtId="1" fontId="25" fillId="0" borderId="17">
      <alignment horizontal="center" vertical="top" shrinkToFit="1"/>
    </xf>
    <xf numFmtId="1" fontId="25" fillId="0" borderId="22">
      <alignment horizontal="center" vertical="top" shrinkToFit="1"/>
    </xf>
    <xf numFmtId="1" fontId="25" fillId="0" borderId="17">
      <alignment horizontal="center" vertical="top" shrinkToFit="1"/>
    </xf>
    <xf numFmtId="1" fontId="25" fillId="0" borderId="22">
      <alignment horizontal="center" vertical="top" shrinkToFit="1"/>
    </xf>
    <xf numFmtId="1" fontId="24" fillId="0" borderId="20">
      <alignment horizontal="center" shrinkToFit="1"/>
    </xf>
    <xf numFmtId="0" fontId="25" fillId="0" borderId="17">
      <alignment horizontal="center" vertical="center" wrapText="1"/>
    </xf>
    <xf numFmtId="4" fontId="25" fillId="0" borderId="18">
      <alignment horizontal="right" vertical="top" shrinkToFit="1"/>
    </xf>
    <xf numFmtId="4" fontId="25" fillId="13" borderId="23">
      <alignment horizontal="right" vertical="top" shrinkToFit="1"/>
    </xf>
    <xf numFmtId="0" fontId="25" fillId="0" borderId="17">
      <alignment horizontal="center"/>
    </xf>
    <xf numFmtId="1" fontId="25" fillId="0" borderId="17">
      <alignment horizontal="center" shrinkToFit="1"/>
    </xf>
    <xf numFmtId="0" fontId="23" fillId="0" borderId="0"/>
    <xf numFmtId="0" fontId="21" fillId="0" borderId="0"/>
    <xf numFmtId="0" fontId="26" fillId="0" borderId="0"/>
    <xf numFmtId="0" fontId="27" fillId="0" borderId="0"/>
    <xf numFmtId="0" fontId="28" fillId="0" borderId="0"/>
    <xf numFmtId="0" fontId="27" fillId="0" borderId="0"/>
    <xf numFmtId="0" fontId="23" fillId="0" borderId="0"/>
    <xf numFmtId="0" fontId="21" fillId="0" borderId="0"/>
    <xf numFmtId="9" fontId="22" fillId="0" borderId="0" applyFont="0" applyFill="0" applyBorder="0" applyAlignment="0" applyProtection="0"/>
  </cellStyleXfs>
  <cellXfs count="238">
    <xf numFmtId="0" fontId="0" fillId="0" borderId="0" xfId="0" applyFont="1" applyAlignment="1"/>
    <xf numFmtId="0" fontId="7" fillId="0" borderId="0" xfId="23" applyFont="1"/>
    <xf numFmtId="0" fontId="7" fillId="0" borderId="0" xfId="23" applyFont="1" applyAlignment="1">
      <alignment horizontal="center" vertical="top" wrapText="1"/>
    </xf>
    <xf numFmtId="0" fontId="7" fillId="0" borderId="0" xfId="23" applyFont="1" applyAlignment="1">
      <alignment horizontal="justify" vertical="center"/>
    </xf>
    <xf numFmtId="0" fontId="23" fillId="0" borderId="0" xfId="23" applyAlignment="1">
      <alignment horizontal="right" vertical="center"/>
    </xf>
    <xf numFmtId="0" fontId="23" fillId="0" borderId="0" xfId="23"/>
    <xf numFmtId="0" fontId="23" fillId="0" borderId="0" xfId="23" applyAlignment="1">
      <alignment horizontal="justify" vertical="center"/>
    </xf>
    <xf numFmtId="0" fontId="7" fillId="0" borderId="0" xfId="23" applyFont="1" applyAlignment="1">
      <alignment vertical="center"/>
    </xf>
    <xf numFmtId="0" fontId="7" fillId="0" borderId="0" xfId="23" applyFont="1" applyAlignment="1">
      <alignment vertical="top" wrapText="1"/>
    </xf>
    <xf numFmtId="0" fontId="7" fillId="0" borderId="2" xfId="23" applyFont="1" applyBorder="1"/>
    <xf numFmtId="0" fontId="9" fillId="0" borderId="2" xfId="23" applyFont="1" applyBorder="1" applyAlignment="1">
      <alignment horizontal="justify" vertical="center"/>
    </xf>
    <xf numFmtId="0" fontId="9" fillId="0" borderId="0" xfId="23" applyFont="1" applyAlignment="1">
      <alignment horizontal="justify" vertical="center"/>
    </xf>
    <xf numFmtId="0" fontId="7" fillId="0" borderId="0" xfId="23" applyFont="1" applyAlignment="1">
      <alignment horizontal="right" vertical="center"/>
    </xf>
    <xf numFmtId="0" fontId="12" fillId="0" borderId="0" xfId="23" applyFont="1" applyAlignment="1">
      <alignment horizontal="justify" vertical="center"/>
    </xf>
    <xf numFmtId="0" fontId="7" fillId="0" borderId="3" xfId="23" applyFont="1" applyBorder="1" applyAlignment="1">
      <alignment horizontal="center" vertical="center" wrapText="1"/>
    </xf>
    <xf numFmtId="0" fontId="7" fillId="0" borderId="3" xfId="23" applyFont="1" applyBorder="1" applyAlignment="1">
      <alignment vertical="center" wrapText="1"/>
    </xf>
    <xf numFmtId="0" fontId="7" fillId="0" borderId="3" xfId="23" applyFont="1" applyBorder="1" applyAlignment="1">
      <alignment vertical="top" wrapText="1"/>
    </xf>
    <xf numFmtId="0" fontId="3" fillId="0" borderId="0" xfId="27" applyFont="1" applyAlignment="1">
      <alignment vertical="top" wrapText="1"/>
    </xf>
    <xf numFmtId="0" fontId="1" fillId="2" borderId="3" xfId="27" applyFont="1" applyFill="1" applyBorder="1" applyAlignment="1">
      <alignment horizontal="left" vertical="top" wrapText="1"/>
    </xf>
    <xf numFmtId="0" fontId="1" fillId="2" borderId="3" xfId="27" applyFont="1" applyFill="1" applyBorder="1" applyAlignment="1">
      <alignment horizontal="center" vertical="top" wrapText="1"/>
    </xf>
    <xf numFmtId="4" fontId="1" fillId="2" borderId="3" xfId="27" applyNumberFormat="1" applyFont="1" applyFill="1" applyBorder="1" applyAlignment="1">
      <alignment horizontal="right" vertical="top" wrapText="1"/>
    </xf>
    <xf numFmtId="4" fontId="1" fillId="2" borderId="3" xfId="27" applyNumberFormat="1" applyFont="1" applyFill="1" applyBorder="1" applyAlignment="1">
      <alignment horizontal="center" vertical="top" wrapText="1"/>
    </xf>
    <xf numFmtId="4" fontId="1" fillId="3" borderId="3" xfId="27" applyNumberFormat="1" applyFont="1" applyFill="1" applyBorder="1" applyAlignment="1">
      <alignment horizontal="right" vertical="top" wrapText="1"/>
    </xf>
    <xf numFmtId="0" fontId="3" fillId="2" borderId="3" xfId="27" applyFont="1" applyFill="1" applyBorder="1" applyAlignment="1">
      <alignment horizontal="left" vertical="top" wrapText="1"/>
    </xf>
    <xf numFmtId="0" fontId="3" fillId="2" borderId="3" xfId="27" applyFont="1" applyFill="1" applyBorder="1" applyAlignment="1">
      <alignment horizontal="center" vertical="top" wrapText="1"/>
    </xf>
    <xf numFmtId="4" fontId="3" fillId="2" borderId="3" xfId="27" applyNumberFormat="1" applyFont="1" applyFill="1" applyBorder="1" applyAlignment="1">
      <alignment horizontal="right" vertical="top" wrapText="1"/>
    </xf>
    <xf numFmtId="4" fontId="3" fillId="3" borderId="3" xfId="27" applyNumberFormat="1" applyFont="1" applyFill="1" applyBorder="1" applyAlignment="1">
      <alignment horizontal="right" vertical="top" wrapText="1"/>
    </xf>
    <xf numFmtId="0" fontId="3" fillId="0" borderId="3" xfId="27" applyFont="1" applyFill="1" applyBorder="1" applyAlignment="1">
      <alignment horizontal="left" vertical="top" wrapText="1"/>
    </xf>
    <xf numFmtId="0" fontId="3" fillId="0" borderId="3" xfId="27" applyFont="1" applyFill="1" applyBorder="1" applyAlignment="1">
      <alignment horizontal="center" vertical="top" wrapText="1"/>
    </xf>
    <xf numFmtId="4" fontId="1" fillId="0" borderId="3" xfId="27" applyNumberFormat="1" applyFont="1" applyFill="1" applyBorder="1" applyAlignment="1">
      <alignment horizontal="right" vertical="top" wrapText="1"/>
    </xf>
    <xf numFmtId="4" fontId="3" fillId="0" borderId="3" xfId="27" applyNumberFormat="1" applyFont="1" applyFill="1" applyBorder="1" applyAlignment="1">
      <alignment horizontal="right" vertical="top" wrapText="1"/>
    </xf>
    <xf numFmtId="4" fontId="1" fillId="4" borderId="3" xfId="27" applyNumberFormat="1" applyFont="1" applyFill="1" applyBorder="1" applyAlignment="1">
      <alignment horizontal="right" vertical="top" wrapText="1"/>
    </xf>
    <xf numFmtId="4" fontId="3" fillId="4" borderId="3" xfId="27" applyNumberFormat="1" applyFont="1" applyFill="1" applyBorder="1" applyAlignment="1">
      <alignment horizontal="right" vertical="top" wrapText="1"/>
    </xf>
    <xf numFmtId="0" fontId="3" fillId="0" borderId="0" xfId="27" applyFont="1" applyFill="1" applyAlignment="1">
      <alignment vertical="top" wrapText="1"/>
    </xf>
    <xf numFmtId="0" fontId="1" fillId="0" borderId="3" xfId="27" applyFont="1" applyFill="1" applyBorder="1" applyAlignment="1">
      <alignment horizontal="left" vertical="top" wrapText="1"/>
    </xf>
    <xf numFmtId="0" fontId="1" fillId="0" borderId="3" xfId="27" applyFont="1" applyFill="1" applyBorder="1" applyAlignment="1">
      <alignment horizontal="center" vertical="top" wrapText="1"/>
    </xf>
    <xf numFmtId="0" fontId="1" fillId="0" borderId="0" xfId="27" applyFont="1" applyFill="1" applyAlignment="1">
      <alignment vertical="top" wrapText="1"/>
    </xf>
    <xf numFmtId="0" fontId="3" fillId="0" borderId="3" xfId="27" applyFont="1" applyFill="1" applyBorder="1" applyAlignment="1">
      <alignment vertical="top" wrapText="1"/>
    </xf>
    <xf numFmtId="0" fontId="2" fillId="0" borderId="0" xfId="27" applyFont="1" applyFill="1" applyAlignment="1">
      <alignment vertical="top"/>
    </xf>
    <xf numFmtId="0" fontId="3" fillId="0" borderId="3" xfId="27" applyFont="1" applyBorder="1" applyAlignment="1">
      <alignment horizontal="left" vertical="top" wrapText="1"/>
    </xf>
    <xf numFmtId="0" fontId="3" fillId="0" borderId="3" xfId="27" applyFont="1" applyBorder="1" applyAlignment="1">
      <alignment horizontal="center" vertical="top" wrapText="1"/>
    </xf>
    <xf numFmtId="0" fontId="2" fillId="0" borderId="0" xfId="27" applyFont="1" applyAlignment="1">
      <alignment vertical="top"/>
    </xf>
    <xf numFmtId="0" fontId="3" fillId="5" borderId="3" xfId="27" applyFont="1" applyFill="1" applyBorder="1" applyAlignment="1">
      <alignment horizontal="left" vertical="top" wrapText="1"/>
    </xf>
    <xf numFmtId="0" fontId="14" fillId="0" borderId="3" xfId="27" applyFont="1" applyFill="1" applyBorder="1" applyAlignment="1">
      <alignment horizontal="left" vertical="top" wrapText="1"/>
    </xf>
    <xf numFmtId="0" fontId="14" fillId="0" borderId="3" xfId="27" applyFont="1" applyFill="1" applyBorder="1" applyAlignment="1">
      <alignment horizontal="center" vertical="top" wrapText="1"/>
    </xf>
    <xf numFmtId="0" fontId="1" fillId="0" borderId="0" xfId="27" applyFont="1" applyAlignment="1">
      <alignment vertical="top" wrapText="1"/>
    </xf>
    <xf numFmtId="4" fontId="3" fillId="0" borderId="0" xfId="27" applyNumberFormat="1" applyFont="1" applyAlignment="1">
      <alignment vertical="top" wrapText="1"/>
    </xf>
    <xf numFmtId="4" fontId="1" fillId="0" borderId="3" xfId="27" applyNumberFormat="1" applyFont="1" applyFill="1" applyBorder="1" applyAlignment="1">
      <alignment horizontal="center" vertical="top" wrapText="1"/>
    </xf>
    <xf numFmtId="164" fontId="1" fillId="0" borderId="3" xfId="27" applyNumberFormat="1" applyFont="1" applyFill="1" applyBorder="1" applyAlignment="1">
      <alignment horizontal="center" vertical="top" wrapText="1"/>
    </xf>
    <xf numFmtId="164" fontId="3" fillId="0" borderId="3" xfId="27" applyNumberFormat="1" applyFont="1" applyFill="1" applyBorder="1" applyAlignment="1">
      <alignment horizontal="center" vertical="top" wrapText="1"/>
    </xf>
    <xf numFmtId="0" fontId="9" fillId="0" borderId="0" xfId="23" applyFont="1"/>
    <xf numFmtId="0" fontId="9" fillId="0" borderId="0" xfId="23" applyFont="1" applyAlignment="1">
      <alignment horizontal="center" vertical="center"/>
    </xf>
    <xf numFmtId="0" fontId="9" fillId="0" borderId="0" xfId="23" applyFont="1" applyAlignment="1">
      <alignment horizontal="center" vertical="top" wrapText="1"/>
    </xf>
    <xf numFmtId="0" fontId="9" fillId="0" borderId="3" xfId="23" applyFont="1" applyBorder="1" applyAlignment="1">
      <alignment horizontal="center" vertical="top" wrapText="1"/>
    </xf>
    <xf numFmtId="0" fontId="9" fillId="0" borderId="3" xfId="23" applyFont="1" applyBorder="1" applyAlignment="1">
      <alignment vertical="top" wrapText="1"/>
    </xf>
    <xf numFmtId="0" fontId="9" fillId="0" borderId="0" xfId="23" applyFont="1" applyAlignment="1">
      <alignment horizontal="left" wrapText="1"/>
    </xf>
    <xf numFmtId="0" fontId="15" fillId="0" borderId="0" xfId="23" applyFont="1"/>
    <xf numFmtId="4" fontId="3" fillId="0" borderId="3" xfId="27" applyNumberFormat="1" applyFont="1" applyFill="1" applyBorder="1" applyAlignment="1">
      <alignment horizontal="center" vertical="top" wrapText="1"/>
    </xf>
    <xf numFmtId="0" fontId="8" fillId="0" borderId="3" xfId="23" applyFont="1" applyBorder="1" applyAlignment="1">
      <alignment vertical="center" wrapText="1"/>
    </xf>
    <xf numFmtId="0" fontId="6" fillId="0" borderId="0" xfId="23" applyFont="1"/>
    <xf numFmtId="164" fontId="9" fillId="0" borderId="3" xfId="23" applyNumberFormat="1" applyFont="1" applyBorder="1" applyAlignment="1">
      <alignment horizontal="center" vertical="top" wrapText="1"/>
    </xf>
    <xf numFmtId="0" fontId="7" fillId="0" borderId="0" xfId="23" applyFont="1" applyAlignment="1">
      <alignment vertical="top"/>
    </xf>
    <xf numFmtId="0" fontId="7" fillId="0" borderId="4" xfId="23" applyFont="1" applyBorder="1" applyAlignment="1"/>
    <xf numFmtId="0" fontId="10" fillId="0" borderId="5" xfId="23" applyFont="1" applyBorder="1" applyAlignment="1">
      <alignment vertical="center"/>
    </xf>
    <xf numFmtId="0" fontId="10" fillId="0" borderId="0" xfId="23" applyFont="1" applyAlignment="1">
      <alignment vertical="center"/>
    </xf>
    <xf numFmtId="0" fontId="7" fillId="0" borderId="4" xfId="23" applyFont="1" applyBorder="1"/>
    <xf numFmtId="0" fontId="10" fillId="0" borderId="0" xfId="23" applyFont="1" applyAlignment="1">
      <alignment horizontal="center" vertical="top"/>
    </xf>
    <xf numFmtId="0" fontId="9" fillId="0" borderId="3" xfId="23" applyFont="1" applyBorder="1" applyAlignment="1">
      <alignment vertical="center" wrapText="1"/>
    </xf>
    <xf numFmtId="4" fontId="9" fillId="0" borderId="3" xfId="23" applyNumberFormat="1" applyFont="1" applyBorder="1" applyAlignment="1">
      <alignment horizontal="center" vertical="top" wrapText="1"/>
    </xf>
    <xf numFmtId="0" fontId="9" fillId="0" borderId="3" xfId="23" applyFont="1" applyBorder="1" applyAlignment="1">
      <alignment horizontal="center" vertical="center" wrapText="1"/>
    </xf>
    <xf numFmtId="4" fontId="9" fillId="0" borderId="3" xfId="23" applyNumberFormat="1" applyFont="1" applyBorder="1" applyAlignment="1">
      <alignment horizontal="center" vertical="center" wrapText="1"/>
    </xf>
    <xf numFmtId="4" fontId="9" fillId="0" borderId="3" xfId="23" applyNumberFormat="1" applyFont="1" applyFill="1" applyBorder="1" applyAlignment="1">
      <alignment horizontal="center" vertical="center" wrapText="1"/>
    </xf>
    <xf numFmtId="0" fontId="9" fillId="0" borderId="3" xfId="23" applyFont="1" applyFill="1" applyBorder="1" applyAlignment="1">
      <alignment vertical="center" wrapText="1"/>
    </xf>
    <xf numFmtId="0" fontId="9" fillId="0" borderId="0" xfId="23" applyFont="1" applyAlignment="1">
      <alignment horizontal="right" vertical="center"/>
    </xf>
    <xf numFmtId="0" fontId="9" fillId="0" borderId="0" xfId="23" applyFont="1" applyFill="1"/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4" fontId="7" fillId="0" borderId="3" xfId="23" applyNumberFormat="1" applyFont="1" applyBorder="1" applyAlignment="1">
      <alignment vertical="top" wrapText="1"/>
    </xf>
    <xf numFmtId="4" fontId="7" fillId="0" borderId="3" xfId="23" applyNumberFormat="1" applyFont="1" applyBorder="1" applyAlignment="1">
      <alignment horizontal="right" vertical="top" wrapText="1"/>
    </xf>
    <xf numFmtId="4" fontId="7" fillId="0" borderId="3" xfId="23" applyNumberFormat="1" applyFont="1" applyBorder="1" applyAlignment="1">
      <alignment vertical="center" wrapText="1"/>
    </xf>
    <xf numFmtId="0" fontId="8" fillId="0" borderId="3" xfId="23" applyFont="1" applyBorder="1" applyAlignment="1">
      <alignment horizontal="center" vertical="top" wrapText="1"/>
    </xf>
    <xf numFmtId="4" fontId="8" fillId="0" borderId="3" xfId="23" applyNumberFormat="1" applyFont="1" applyBorder="1" applyAlignment="1">
      <alignment horizontal="right" vertical="top" wrapText="1"/>
    </xf>
    <xf numFmtId="0" fontId="8" fillId="0" borderId="3" xfId="23" applyFont="1" applyBorder="1" applyAlignment="1">
      <alignment horizontal="center" vertical="center" wrapText="1"/>
    </xf>
    <xf numFmtId="4" fontId="8" fillId="0" borderId="3" xfId="23" applyNumberFormat="1" applyFont="1" applyBorder="1" applyAlignment="1">
      <alignment horizontal="right" wrapText="1"/>
    </xf>
    <xf numFmtId="164" fontId="7" fillId="0" borderId="3" xfId="23" applyNumberFormat="1" applyFont="1" applyBorder="1" applyAlignment="1">
      <alignment vertical="top" wrapText="1"/>
    </xf>
    <xf numFmtId="0" fontId="1" fillId="0" borderId="3" xfId="27" applyFont="1" applyBorder="1" applyAlignment="1">
      <alignment horizontal="center" vertical="top" wrapText="1"/>
    </xf>
    <xf numFmtId="0" fontId="15" fillId="0" borderId="3" xfId="23" applyFont="1" applyBorder="1" applyAlignment="1">
      <alignment vertical="center" wrapText="1"/>
    </xf>
    <xf numFmtId="0" fontId="9" fillId="0" borderId="3" xfId="23" applyFont="1" applyBorder="1" applyAlignment="1">
      <alignment horizontal="justify" vertical="top" wrapText="1"/>
    </xf>
    <xf numFmtId="0" fontId="7" fillId="0" borderId="3" xfId="23" applyFont="1" applyFill="1" applyBorder="1" applyAlignment="1">
      <alignment horizontal="left" vertical="top" wrapText="1"/>
    </xf>
    <xf numFmtId="0" fontId="1" fillId="0" borderId="0" xfId="27" applyFont="1" applyAlignment="1">
      <alignment vertical="center"/>
    </xf>
    <xf numFmtId="0" fontId="3" fillId="0" borderId="0" xfId="27" applyFont="1"/>
    <xf numFmtId="0" fontId="13" fillId="0" borderId="0" xfId="27" applyFont="1" applyAlignment="1"/>
    <xf numFmtId="0" fontId="3" fillId="0" borderId="0" xfId="27" applyFont="1" applyAlignment="1">
      <alignment horizontal="left" vertical="center"/>
    </xf>
    <xf numFmtId="0" fontId="1" fillId="0" borderId="0" xfId="27" applyFont="1"/>
    <xf numFmtId="0" fontId="1" fillId="0" borderId="6" xfId="27" applyFont="1" applyBorder="1" applyAlignment="1">
      <alignment horizontal="center" vertical="top" wrapText="1"/>
    </xf>
    <xf numFmtId="0" fontId="18" fillId="0" borderId="6" xfId="27" applyFont="1" applyBorder="1" applyAlignment="1">
      <alignment horizontal="center" vertical="top" wrapText="1"/>
    </xf>
    <xf numFmtId="0" fontId="18" fillId="0" borderId="0" xfId="27" applyFont="1"/>
    <xf numFmtId="0" fontId="1" fillId="2" borderId="6" xfId="27" applyFont="1" applyFill="1" applyBorder="1" applyAlignment="1">
      <alignment horizontal="left" vertical="top" wrapText="1"/>
    </xf>
    <xf numFmtId="0" fontId="1" fillId="2" borderId="6" xfId="27" applyFont="1" applyFill="1" applyBorder="1" applyAlignment="1">
      <alignment horizontal="center" vertical="top" wrapText="1"/>
    </xf>
    <xf numFmtId="4" fontId="1" fillId="2" borderId="6" xfId="27" applyNumberFormat="1" applyFont="1" applyFill="1" applyBorder="1" applyAlignment="1">
      <alignment horizontal="right" vertical="top" wrapText="1"/>
    </xf>
    <xf numFmtId="0" fontId="3" fillId="2" borderId="6" xfId="27" applyFont="1" applyFill="1" applyBorder="1" applyAlignment="1">
      <alignment horizontal="left" vertical="top" wrapText="1"/>
    </xf>
    <xf numFmtId="0" fontId="3" fillId="2" borderId="6" xfId="27" applyFont="1" applyFill="1" applyBorder="1" applyAlignment="1">
      <alignment horizontal="center" vertical="top" wrapText="1"/>
    </xf>
    <xf numFmtId="4" fontId="3" fillId="2" borderId="6" xfId="27" applyNumberFormat="1" applyFont="1" applyFill="1" applyBorder="1" applyAlignment="1">
      <alignment horizontal="right" vertical="top" wrapText="1"/>
    </xf>
    <xf numFmtId="0" fontId="3" fillId="0" borderId="6" xfId="27" applyFont="1" applyBorder="1" applyAlignment="1">
      <alignment horizontal="left" vertical="top" wrapText="1"/>
    </xf>
    <xf numFmtId="0" fontId="3" fillId="0" borderId="6" xfId="27" applyFont="1" applyBorder="1" applyAlignment="1">
      <alignment horizontal="center" vertical="top" wrapText="1"/>
    </xf>
    <xf numFmtId="4" fontId="3" fillId="0" borderId="6" xfId="27" applyNumberFormat="1" applyFont="1" applyBorder="1" applyAlignment="1">
      <alignment horizontal="right" vertical="top" wrapText="1"/>
    </xf>
    <xf numFmtId="0" fontId="3" fillId="6" borderId="6" xfId="27" applyFont="1" applyFill="1" applyBorder="1" applyAlignment="1">
      <alignment horizontal="center" vertical="center" wrapText="1"/>
    </xf>
    <xf numFmtId="0" fontId="13" fillId="4" borderId="0" xfId="27" applyFont="1" applyFill="1" applyAlignment="1"/>
    <xf numFmtId="0" fontId="3" fillId="0" borderId="0" xfId="27" applyFont="1" applyAlignment="1">
      <alignment wrapText="1"/>
    </xf>
    <xf numFmtId="0" fontId="1" fillId="0" borderId="3" xfId="27" applyFont="1" applyFill="1" applyBorder="1" applyAlignment="1">
      <alignment vertical="top" wrapText="1"/>
    </xf>
    <xf numFmtId="4" fontId="3" fillId="2" borderId="3" xfId="27" applyNumberFormat="1" applyFont="1" applyFill="1" applyBorder="1" applyAlignment="1">
      <alignment horizontal="center" vertical="top" wrapText="1"/>
    </xf>
    <xf numFmtId="4" fontId="3" fillId="0" borderId="3" xfId="27" applyNumberFormat="1" applyFont="1" applyBorder="1" applyAlignment="1">
      <alignment horizontal="center" vertical="top" wrapText="1"/>
    </xf>
    <xf numFmtId="0" fontId="20" fillId="0" borderId="0" xfId="27" applyFont="1" applyFill="1" applyAlignment="1">
      <alignment vertical="top"/>
    </xf>
    <xf numFmtId="3" fontId="3" fillId="0" borderId="3" xfId="27" applyNumberFormat="1" applyFont="1" applyBorder="1" applyAlignment="1">
      <alignment horizontal="center" vertical="top" wrapText="1"/>
    </xf>
    <xf numFmtId="164" fontId="3" fillId="0" borderId="3" xfId="27" applyNumberFormat="1" applyFont="1" applyFill="1" applyBorder="1" applyAlignment="1">
      <alignment horizontal="right" vertical="top" wrapText="1"/>
    </xf>
    <xf numFmtId="0" fontId="1" fillId="0" borderId="7" xfId="27" applyFont="1" applyBorder="1" applyAlignment="1">
      <alignment vertical="top"/>
    </xf>
    <xf numFmtId="0" fontId="3" fillId="7" borderId="0" xfId="27" applyFont="1" applyFill="1"/>
    <xf numFmtId="0" fontId="3" fillId="7" borderId="8" xfId="27" applyFont="1" applyFill="1" applyBorder="1" applyAlignment="1">
      <alignment horizontal="left" vertical="top" wrapText="1"/>
    </xf>
    <xf numFmtId="0" fontId="3" fillId="7" borderId="9" xfId="27" applyFont="1" applyFill="1" applyBorder="1" applyAlignment="1">
      <alignment horizontal="center" vertical="top" wrapText="1"/>
    </xf>
    <xf numFmtId="4" fontId="3" fillId="7" borderId="10" xfId="27" applyNumberFormat="1" applyFont="1" applyFill="1" applyBorder="1" applyAlignment="1">
      <alignment horizontal="right" vertical="top" wrapText="1"/>
    </xf>
    <xf numFmtId="4" fontId="3" fillId="7" borderId="6" xfId="27" applyNumberFormat="1" applyFont="1" applyFill="1" applyBorder="1" applyAlignment="1">
      <alignment horizontal="right" vertical="top" wrapText="1"/>
    </xf>
    <xf numFmtId="0" fontId="3" fillId="7" borderId="6" xfId="27" applyFont="1" applyFill="1" applyBorder="1" applyAlignment="1">
      <alignment horizontal="left" vertical="top" wrapText="1"/>
    </xf>
    <xf numFmtId="0" fontId="3" fillId="7" borderId="6" xfId="27" applyFont="1" applyFill="1" applyBorder="1" applyAlignment="1">
      <alignment horizontal="center" vertical="top" wrapText="1"/>
    </xf>
    <xf numFmtId="0" fontId="3" fillId="7" borderId="11" xfId="27" applyFont="1" applyFill="1" applyBorder="1" applyAlignment="1">
      <alignment horizontal="left" vertical="top" wrapText="1"/>
    </xf>
    <xf numFmtId="0" fontId="3" fillId="7" borderId="3" xfId="27" applyFont="1" applyFill="1" applyBorder="1" applyAlignment="1">
      <alignment horizontal="left" vertical="top" wrapText="1"/>
    </xf>
    <xf numFmtId="0" fontId="3" fillId="7" borderId="1" xfId="27" applyFont="1" applyFill="1" applyBorder="1" applyAlignment="1">
      <alignment horizontal="center" vertical="top" wrapText="1"/>
    </xf>
    <xf numFmtId="0" fontId="1" fillId="7" borderId="3" xfId="27" applyFont="1" applyFill="1" applyBorder="1" applyAlignment="1">
      <alignment horizontal="left" vertical="top" wrapText="1"/>
    </xf>
    <xf numFmtId="0" fontId="3" fillId="7" borderId="6" xfId="27" applyFont="1" applyFill="1" applyBorder="1" applyAlignment="1">
      <alignment horizontal="center" vertical="center" wrapText="1"/>
    </xf>
    <xf numFmtId="0" fontId="3" fillId="7" borderId="6" xfId="27" applyFont="1" applyFill="1" applyBorder="1" applyAlignment="1">
      <alignment horizontal="right" vertical="top" wrapText="1"/>
    </xf>
    <xf numFmtId="4" fontId="19" fillId="8" borderId="6" xfId="27" applyNumberFormat="1" applyFont="1" applyFill="1" applyBorder="1" applyAlignment="1">
      <alignment horizontal="right" vertical="top" wrapText="1"/>
    </xf>
    <xf numFmtId="0" fontId="5" fillId="7" borderId="6" xfId="27" applyFont="1" applyFill="1" applyBorder="1" applyAlignment="1">
      <alignment horizontal="left" vertical="top" wrapText="1"/>
    </xf>
    <xf numFmtId="4" fontId="3" fillId="9" borderId="6" xfId="27" applyNumberFormat="1" applyFont="1" applyFill="1" applyBorder="1" applyAlignment="1">
      <alignment horizontal="right" vertical="top" wrapText="1"/>
    </xf>
    <xf numFmtId="0" fontId="3" fillId="7" borderId="11" xfId="27" applyFont="1" applyFill="1" applyBorder="1" applyAlignment="1">
      <alignment horizontal="center" vertical="top" wrapText="1"/>
    </xf>
    <xf numFmtId="4" fontId="3" fillId="7" borderId="11" xfId="27" applyNumberFormat="1" applyFont="1" applyFill="1" applyBorder="1" applyAlignment="1">
      <alignment horizontal="right" vertical="top" wrapText="1"/>
    </xf>
    <xf numFmtId="4" fontId="3" fillId="0" borderId="0" xfId="27" applyNumberFormat="1" applyFont="1" applyAlignment="1">
      <alignment horizontal="center" vertical="top" wrapText="1"/>
    </xf>
    <xf numFmtId="164" fontId="1" fillId="0" borderId="3" xfId="27" applyNumberFormat="1" applyFont="1" applyBorder="1" applyAlignment="1">
      <alignment horizontal="center" vertical="top" wrapText="1"/>
    </xf>
    <xf numFmtId="164" fontId="3" fillId="0" borderId="3" xfId="27" applyNumberFormat="1" applyFont="1" applyBorder="1" applyAlignment="1">
      <alignment horizontal="center" vertical="top" wrapText="1"/>
    </xf>
    <xf numFmtId="164" fontId="3" fillId="2" borderId="3" xfId="27" applyNumberFormat="1" applyFont="1" applyFill="1" applyBorder="1" applyAlignment="1">
      <alignment horizontal="right" vertical="top" wrapText="1"/>
    </xf>
    <xf numFmtId="164" fontId="1" fillId="2" borderId="3" xfId="27" applyNumberFormat="1" applyFont="1" applyFill="1" applyBorder="1" applyAlignment="1">
      <alignment horizontal="right" vertical="top" wrapText="1"/>
    </xf>
    <xf numFmtId="164" fontId="3" fillId="0" borderId="0" xfId="27" applyNumberFormat="1" applyFont="1" applyAlignment="1">
      <alignment vertical="top" wrapText="1"/>
    </xf>
    <xf numFmtId="4" fontId="1" fillId="0" borderId="0" xfId="27" applyNumberFormat="1" applyFont="1" applyAlignment="1">
      <alignment vertical="top" wrapText="1"/>
    </xf>
    <xf numFmtId="4" fontId="3" fillId="0" borderId="0" xfId="27" applyNumberFormat="1" applyFont="1" applyFill="1" applyAlignment="1">
      <alignment vertical="top" wrapText="1"/>
    </xf>
    <xf numFmtId="4" fontId="2" fillId="0" borderId="0" xfId="27" applyNumberFormat="1" applyFont="1" applyFill="1" applyAlignment="1">
      <alignment vertical="top"/>
    </xf>
    <xf numFmtId="4" fontId="2" fillId="0" borderId="0" xfId="27" applyNumberFormat="1" applyFont="1" applyAlignment="1">
      <alignment vertical="top"/>
    </xf>
    <xf numFmtId="4" fontId="3" fillId="0" borderId="3" xfId="27" applyNumberFormat="1" applyFont="1" applyFill="1" applyBorder="1" applyAlignment="1">
      <alignment vertical="top" wrapText="1"/>
    </xf>
    <xf numFmtId="4" fontId="1" fillId="0" borderId="3" xfId="27" applyNumberFormat="1" applyFont="1" applyBorder="1" applyAlignment="1">
      <alignment horizontal="center" vertical="top" wrapText="1"/>
    </xf>
    <xf numFmtId="0" fontId="9" fillId="0" borderId="0" xfId="23" applyFont="1" applyFill="1" applyAlignment="1">
      <alignment horizontal="center" vertical="center"/>
    </xf>
    <xf numFmtId="4" fontId="3" fillId="10" borderId="3" xfId="27" applyNumberFormat="1" applyFont="1" applyFill="1" applyBorder="1" applyAlignment="1">
      <alignment horizontal="right" vertical="top" wrapText="1"/>
    </xf>
    <xf numFmtId="0" fontId="3" fillId="10" borderId="3" xfId="27" applyFont="1" applyFill="1" applyBorder="1" applyAlignment="1">
      <alignment horizontal="left" vertical="top" wrapText="1"/>
    </xf>
    <xf numFmtId="0" fontId="8" fillId="10" borderId="3" xfId="23" applyFont="1" applyFill="1" applyBorder="1" applyAlignment="1">
      <alignment vertical="top" wrapText="1"/>
    </xf>
    <xf numFmtId="4" fontId="8" fillId="10" borderId="3" xfId="23" applyNumberFormat="1" applyFont="1" applyFill="1" applyBorder="1" applyAlignment="1">
      <alignment vertical="top" wrapText="1"/>
    </xf>
    <xf numFmtId="0" fontId="7" fillId="10" borderId="3" xfId="23" applyFont="1" applyFill="1" applyBorder="1" applyAlignment="1">
      <alignment vertical="top" wrapText="1"/>
    </xf>
    <xf numFmtId="4" fontId="7" fillId="10" borderId="3" xfId="23" applyNumberFormat="1" applyFont="1" applyFill="1" applyBorder="1" applyAlignment="1">
      <alignment vertical="top" wrapText="1"/>
    </xf>
    <xf numFmtId="4" fontId="3" fillId="11" borderId="3" xfId="27" applyNumberFormat="1" applyFont="1" applyFill="1" applyBorder="1" applyAlignment="1">
      <alignment horizontal="right" vertical="top" wrapText="1"/>
    </xf>
    <xf numFmtId="3" fontId="3" fillId="5" borderId="3" xfId="27" applyNumberFormat="1" applyFont="1" applyFill="1" applyBorder="1" applyAlignment="1">
      <alignment horizontal="center" vertical="top" wrapText="1"/>
    </xf>
    <xf numFmtId="0" fontId="6" fillId="0" borderId="0" xfId="23" applyFont="1" applyAlignment="1">
      <alignment vertical="top"/>
    </xf>
    <xf numFmtId="0" fontId="23" fillId="0" borderId="0" xfId="23" applyAlignment="1">
      <alignment vertical="top"/>
    </xf>
    <xf numFmtId="0" fontId="3" fillId="5" borderId="3" xfId="27" applyFont="1" applyFill="1" applyBorder="1" applyAlignment="1">
      <alignment vertical="top" wrapText="1"/>
    </xf>
    <xf numFmtId="0" fontId="3" fillId="0" borderId="3" xfId="27" applyFont="1" applyBorder="1" applyAlignment="1">
      <alignment vertical="top" wrapText="1"/>
    </xf>
    <xf numFmtId="4" fontId="3" fillId="12" borderId="3" xfId="27" applyNumberFormat="1" applyFont="1" applyFill="1" applyBorder="1" applyAlignment="1">
      <alignment horizontal="right" vertical="top" wrapText="1"/>
    </xf>
    <xf numFmtId="0" fontId="3" fillId="12" borderId="3" xfId="27" applyFont="1" applyFill="1" applyBorder="1" applyAlignment="1">
      <alignment horizontal="left" vertical="top" wrapText="1"/>
    </xf>
    <xf numFmtId="0" fontId="3" fillId="12" borderId="3" xfId="27" applyFont="1" applyFill="1" applyBorder="1" applyAlignment="1">
      <alignment horizontal="center" vertical="top" wrapText="1"/>
    </xf>
    <xf numFmtId="164" fontId="3" fillId="12" borderId="3" xfId="27" applyNumberFormat="1" applyFont="1" applyFill="1" applyBorder="1" applyAlignment="1">
      <alignment horizontal="right" vertical="top" wrapText="1"/>
    </xf>
    <xf numFmtId="4" fontId="3" fillId="12" borderId="3" xfId="27" applyNumberFormat="1" applyFont="1" applyFill="1" applyBorder="1" applyAlignment="1">
      <alignment horizontal="center" vertical="top" wrapText="1"/>
    </xf>
    <xf numFmtId="0" fontId="3" fillId="5" borderId="3" xfId="27" applyFont="1" applyFill="1" applyBorder="1" applyAlignment="1">
      <alignment horizontal="center" vertical="top" wrapText="1"/>
    </xf>
    <xf numFmtId="164" fontId="3" fillId="5" borderId="3" xfId="27" applyNumberFormat="1" applyFont="1" applyFill="1" applyBorder="1" applyAlignment="1">
      <alignment horizontal="right" vertical="top" wrapText="1"/>
    </xf>
    <xf numFmtId="4" fontId="3" fillId="5" borderId="3" xfId="27" applyNumberFormat="1" applyFont="1" applyFill="1" applyBorder="1" applyAlignment="1">
      <alignment horizontal="center" vertical="top" wrapText="1"/>
    </xf>
    <xf numFmtId="4" fontId="3" fillId="5" borderId="3" xfId="27" applyNumberFormat="1" applyFont="1" applyFill="1" applyBorder="1" applyAlignment="1">
      <alignment horizontal="right" vertical="top" wrapText="1"/>
    </xf>
    <xf numFmtId="4" fontId="1" fillId="5" borderId="3" xfId="27" applyNumberFormat="1" applyFont="1" applyFill="1" applyBorder="1" applyAlignment="1">
      <alignment horizontal="right" vertical="top" wrapText="1"/>
    </xf>
    <xf numFmtId="0" fontId="3" fillId="5" borderId="0" xfId="27" applyFont="1" applyFill="1" applyAlignment="1">
      <alignment vertical="top" wrapText="1"/>
    </xf>
    <xf numFmtId="4" fontId="3" fillId="5" borderId="0" xfId="27" applyNumberFormat="1" applyFont="1" applyFill="1" applyAlignment="1">
      <alignment vertical="top" wrapText="1"/>
    </xf>
    <xf numFmtId="4" fontId="7" fillId="0" borderId="0" xfId="23" applyNumberFormat="1" applyFont="1" applyBorder="1" applyAlignment="1">
      <alignment vertical="center" wrapText="1"/>
    </xf>
    <xf numFmtId="4" fontId="7" fillId="0" borderId="0" xfId="23" applyNumberFormat="1" applyFont="1" applyBorder="1" applyAlignment="1">
      <alignment horizontal="right" vertical="center" wrapText="1"/>
    </xf>
    <xf numFmtId="4" fontId="7" fillId="0" borderId="3" xfId="23" applyNumberFormat="1" applyFont="1" applyBorder="1" applyAlignment="1">
      <alignment horizontal="right" vertical="center" wrapText="1"/>
    </xf>
    <xf numFmtId="0" fontId="2" fillId="0" borderId="3" xfId="23" applyFont="1" applyBorder="1" applyAlignment="1">
      <alignment horizontal="center" vertical="center" wrapText="1"/>
    </xf>
    <xf numFmtId="4" fontId="8" fillId="0" borderId="3" xfId="23" applyNumberFormat="1" applyFont="1" applyBorder="1" applyAlignment="1">
      <alignment vertical="center" wrapText="1"/>
    </xf>
    <xf numFmtId="4" fontId="2" fillId="0" borderId="3" xfId="23" applyNumberFormat="1" applyFont="1" applyBorder="1" applyAlignment="1">
      <alignment horizontal="right" vertical="center"/>
    </xf>
    <xf numFmtId="4" fontId="8" fillId="0" borderId="3" xfId="23" applyNumberFormat="1" applyFont="1" applyBorder="1" applyAlignment="1">
      <alignment horizontal="right" vertical="center"/>
    </xf>
    <xf numFmtId="4" fontId="8" fillId="0" borderId="3" xfId="23" applyNumberFormat="1" applyFont="1" applyBorder="1" applyAlignment="1">
      <alignment horizontal="right" vertical="center" wrapText="1"/>
    </xf>
    <xf numFmtId="0" fontId="2" fillId="0" borderId="0" xfId="23" applyFont="1" applyAlignment="1">
      <alignment horizontal="center" vertical="center"/>
    </xf>
    <xf numFmtId="0" fontId="3" fillId="0" borderId="0" xfId="23" applyFont="1" applyAlignment="1">
      <alignment horizontal="center" vertical="center"/>
    </xf>
    <xf numFmtId="0" fontId="3" fillId="0" borderId="0" xfId="23" applyFont="1" applyAlignment="1">
      <alignment horizontal="center" vertical="top" wrapText="1"/>
    </xf>
    <xf numFmtId="0" fontId="2" fillId="0" borderId="0" xfId="23" applyFont="1" applyAlignment="1">
      <alignment horizontal="center" vertical="top" wrapText="1"/>
    </xf>
    <xf numFmtId="0" fontId="1" fillId="0" borderId="11" xfId="27" applyFont="1" applyBorder="1" applyAlignment="1">
      <alignment horizontal="center" vertical="top" wrapText="1"/>
    </xf>
    <xf numFmtId="0" fontId="1" fillId="0" borderId="10" xfId="27" applyFont="1" applyBorder="1" applyAlignment="1">
      <alignment horizontal="center" vertical="top" wrapText="1"/>
    </xf>
    <xf numFmtId="0" fontId="16" fillId="0" borderId="0" xfId="27" applyFont="1" applyAlignment="1">
      <alignment horizontal="left" vertical="center"/>
    </xf>
    <xf numFmtId="0" fontId="13" fillId="0" borderId="0" xfId="27" applyFont="1" applyAlignment="1"/>
    <xf numFmtId="0" fontId="17" fillId="0" borderId="10" xfId="27" applyFont="1" applyBorder="1"/>
    <xf numFmtId="4" fontId="1" fillId="0" borderId="14" xfId="27" applyNumberFormat="1" applyFont="1" applyBorder="1" applyAlignment="1">
      <alignment horizontal="center" vertical="top" wrapText="1"/>
    </xf>
    <xf numFmtId="0" fontId="4" fillId="0" borderId="12" xfId="27" applyFont="1" applyBorder="1" applyAlignment="1">
      <alignment horizontal="center" vertical="top" wrapText="1"/>
    </xf>
    <xf numFmtId="0" fontId="4" fillId="0" borderId="2" xfId="27" applyFont="1" applyBorder="1" applyAlignment="1">
      <alignment horizontal="center" vertical="top" wrapText="1"/>
    </xf>
    <xf numFmtId="0" fontId="4" fillId="0" borderId="15" xfId="27" applyFont="1" applyBorder="1" applyAlignment="1">
      <alignment horizontal="center" vertical="top" wrapText="1"/>
    </xf>
    <xf numFmtId="4" fontId="5" fillId="0" borderId="13" xfId="27" applyNumberFormat="1" applyFont="1" applyBorder="1" applyAlignment="1">
      <alignment horizontal="center" vertical="top" wrapText="1"/>
    </xf>
    <xf numFmtId="4" fontId="5" fillId="0" borderId="8" xfId="27" applyNumberFormat="1" applyFont="1" applyBorder="1" applyAlignment="1">
      <alignment horizontal="center" vertical="top" wrapText="1"/>
    </xf>
    <xf numFmtId="0" fontId="1" fillId="0" borderId="3" xfId="27" applyFont="1" applyBorder="1" applyAlignment="1">
      <alignment horizontal="center" vertical="top" wrapText="1"/>
    </xf>
    <xf numFmtId="0" fontId="4" fillId="0" borderId="3" xfId="27" applyFont="1" applyBorder="1" applyAlignment="1">
      <alignment vertical="top" wrapText="1"/>
    </xf>
    <xf numFmtId="164" fontId="1" fillId="0" borderId="3" xfId="27" applyNumberFormat="1" applyFont="1" applyBorder="1" applyAlignment="1">
      <alignment horizontal="center" vertical="top" wrapText="1"/>
    </xf>
    <xf numFmtId="4" fontId="1" fillId="0" borderId="13" xfId="27" applyNumberFormat="1" applyFont="1" applyBorder="1" applyAlignment="1">
      <alignment horizontal="center" vertical="top" wrapText="1"/>
    </xf>
    <xf numFmtId="4" fontId="1" fillId="0" borderId="8" xfId="27" applyNumberFormat="1" applyFont="1" applyBorder="1" applyAlignment="1">
      <alignment horizontal="center" vertical="top" wrapText="1"/>
    </xf>
    <xf numFmtId="4" fontId="4" fillId="0" borderId="13" xfId="27" applyNumberFormat="1" applyFont="1" applyBorder="1" applyAlignment="1">
      <alignment horizontal="center" vertical="top" wrapText="1"/>
    </xf>
    <xf numFmtId="4" fontId="4" fillId="0" borderId="8" xfId="27" applyNumberFormat="1" applyFont="1" applyBorder="1" applyAlignment="1">
      <alignment horizontal="center" vertical="top" wrapText="1"/>
    </xf>
    <xf numFmtId="0" fontId="4" fillId="0" borderId="13" xfId="27" applyFont="1" applyBorder="1" applyAlignment="1">
      <alignment horizontal="center" vertical="top" wrapText="1"/>
    </xf>
    <xf numFmtId="0" fontId="4" fillId="0" borderId="8" xfId="27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5" fillId="0" borderId="0" xfId="23" applyFont="1" applyAlignment="1">
      <alignment horizontal="center" vertical="center"/>
    </xf>
    <xf numFmtId="0" fontId="9" fillId="0" borderId="3" xfId="23" applyFont="1" applyBorder="1" applyAlignment="1">
      <alignment horizontal="left" vertical="top" wrapText="1"/>
    </xf>
    <xf numFmtId="0" fontId="9" fillId="0" borderId="3" xfId="23" applyFont="1" applyBorder="1" applyAlignment="1">
      <alignment vertical="top" wrapText="1"/>
    </xf>
    <xf numFmtId="0" fontId="9" fillId="0" borderId="16" xfId="23" applyFont="1" applyBorder="1" applyAlignment="1">
      <alignment horizontal="justify" vertical="top" wrapText="1"/>
    </xf>
    <xf numFmtId="0" fontId="9" fillId="0" borderId="8" xfId="23" applyFont="1" applyBorder="1" applyAlignment="1">
      <alignment horizontal="justify" vertical="top" wrapText="1"/>
    </xf>
    <xf numFmtId="0" fontId="9" fillId="0" borderId="13" xfId="23" applyFont="1" applyBorder="1" applyAlignment="1">
      <alignment horizontal="justify" vertical="top" wrapText="1"/>
    </xf>
    <xf numFmtId="0" fontId="9" fillId="0" borderId="3" xfId="23" applyFont="1" applyBorder="1" applyAlignment="1">
      <alignment vertical="top"/>
    </xf>
    <xf numFmtId="0" fontId="15" fillId="0" borderId="3" xfId="23" applyFont="1" applyBorder="1" applyAlignment="1">
      <alignment vertical="top" wrapText="1"/>
    </xf>
    <xf numFmtId="0" fontId="15" fillId="0" borderId="3" xfId="23" applyFont="1" applyFill="1" applyBorder="1" applyAlignment="1">
      <alignment vertical="top" wrapText="1"/>
    </xf>
    <xf numFmtId="0" fontId="9" fillId="0" borderId="0" xfId="23" applyFont="1" applyAlignment="1">
      <alignment horizontal="left" vertical="top" wrapText="1"/>
    </xf>
    <xf numFmtId="0" fontId="9" fillId="0" borderId="3" xfId="23" applyFont="1" applyBorder="1" applyAlignment="1">
      <alignment vertical="center" wrapText="1"/>
    </xf>
    <xf numFmtId="0" fontId="15" fillId="0" borderId="3" xfId="23" applyFont="1" applyBorder="1" applyAlignment="1">
      <alignment vertical="center" wrapText="1"/>
    </xf>
    <xf numFmtId="0" fontId="9" fillId="0" borderId="12" xfId="23" applyFont="1" applyBorder="1" applyAlignment="1">
      <alignment vertical="top" wrapText="1"/>
    </xf>
    <xf numFmtId="0" fontId="9" fillId="0" borderId="2" xfId="23" applyFont="1" applyBorder="1" applyAlignment="1">
      <alignment vertical="top" wrapText="1"/>
    </xf>
    <xf numFmtId="0" fontId="9" fillId="0" borderId="15" xfId="23" applyFont="1" applyBorder="1" applyAlignment="1">
      <alignment vertical="top" wrapText="1"/>
    </xf>
    <xf numFmtId="0" fontId="9" fillId="0" borderId="3" xfId="23" applyFont="1" applyFill="1" applyBorder="1" applyAlignment="1">
      <alignment vertical="center" wrapText="1"/>
    </xf>
    <xf numFmtId="0" fontId="7" fillId="0" borderId="0" xfId="23" applyFont="1" applyAlignment="1">
      <alignment horizontal="left" wrapText="1"/>
    </xf>
    <xf numFmtId="0" fontId="8" fillId="0" borderId="0" xfId="23" applyFont="1" applyAlignment="1">
      <alignment horizontal="center" vertical="center"/>
    </xf>
    <xf numFmtId="0" fontId="7" fillId="0" borderId="3" xfId="23" applyFont="1" applyBorder="1" applyAlignment="1">
      <alignment horizontal="center" vertical="center" wrapText="1"/>
    </xf>
    <xf numFmtId="0" fontId="7" fillId="0" borderId="0" xfId="23" applyFont="1" applyAlignment="1">
      <alignment horizontal="left" vertical="center"/>
    </xf>
    <xf numFmtId="0" fontId="7" fillId="0" borderId="0" xfId="23" applyFont="1" applyAlignment="1">
      <alignment horizontal="left" vertical="top"/>
    </xf>
    <xf numFmtId="0" fontId="7" fillId="0" borderId="4" xfId="23" applyFont="1" applyBorder="1" applyAlignment="1">
      <alignment horizontal="center"/>
    </xf>
    <xf numFmtId="0" fontId="10" fillId="0" borderId="5" xfId="23" applyFont="1" applyBorder="1" applyAlignment="1">
      <alignment horizontal="center" vertical="center"/>
    </xf>
    <xf numFmtId="0" fontId="10" fillId="0" borderId="0" xfId="23" applyFont="1" applyAlignment="1">
      <alignment horizontal="center" vertical="center"/>
    </xf>
    <xf numFmtId="4" fontId="7" fillId="0" borderId="3" xfId="23" applyNumberFormat="1" applyFont="1" applyBorder="1" applyAlignment="1">
      <alignment horizontal="right" vertical="center" wrapText="1"/>
    </xf>
    <xf numFmtId="0" fontId="10" fillId="0" borderId="5" xfId="23" applyFont="1" applyBorder="1" applyAlignment="1">
      <alignment horizontal="center" vertical="top"/>
    </xf>
    <xf numFmtId="0" fontId="7" fillId="0" borderId="5" xfId="23" applyFont="1" applyBorder="1" applyAlignment="1">
      <alignment horizontal="left" vertical="center" wrapText="1"/>
    </xf>
    <xf numFmtId="0" fontId="9" fillId="0" borderId="0" xfId="23" applyFont="1" applyAlignment="1">
      <alignment horizontal="left" vertical="center" wrapText="1"/>
    </xf>
  </cellXfs>
  <cellStyles count="32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1" xfId="10"/>
    <cellStyle name="xl42" xfId="11"/>
    <cellStyle name="xl45" xfId="12"/>
    <cellStyle name="xl48" xfId="13"/>
    <cellStyle name="xl50" xfId="14"/>
    <cellStyle name="xl53" xfId="15"/>
    <cellStyle name="xl54" xfId="16"/>
    <cellStyle name="xl55" xfId="17"/>
    <cellStyle name="xl57" xfId="18"/>
    <cellStyle name="xl58" xfId="19"/>
    <cellStyle name="xl59" xfId="20"/>
    <cellStyle name="xl63" xfId="21"/>
    <cellStyle name="xl64" xfId="22"/>
    <cellStyle name="Обычный" xfId="0" builtinId="0"/>
    <cellStyle name="Обычный 2" xfId="23"/>
    <cellStyle name="Обычный 2 2" xfId="24"/>
    <cellStyle name="Обычный 2 2 2" xfId="25"/>
    <cellStyle name="Обычный 2 3" xfId="26"/>
    <cellStyle name="Обычный 3" xfId="27"/>
    <cellStyle name="Обычный 4" xfId="28"/>
    <cellStyle name="Обычный 4 2" xfId="29"/>
    <cellStyle name="Обычный 5" xfId="30"/>
    <cellStyle name="Процентный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5"/>
  <sheetViews>
    <sheetView workbookViewId="0">
      <pane xSplit="2" ySplit="4" topLeftCell="C188" activePane="bottomRight" state="frozen"/>
      <selection pane="topRight" activeCell="C1" sqref="C1"/>
      <selection pane="bottomLeft" activeCell="A6" sqref="A6"/>
      <selection pane="bottomRight" activeCell="H205" sqref="H205"/>
    </sheetView>
  </sheetViews>
  <sheetFormatPr defaultColWidth="15.1796875" defaultRowHeight="15" customHeight="1" x14ac:dyDescent="0.35"/>
  <cols>
    <col min="1" max="1" width="28.453125" style="93" customWidth="1"/>
    <col min="2" max="2" width="8.7265625" style="93" customWidth="1"/>
    <col min="3" max="6" width="9" style="93" customWidth="1"/>
    <col min="7" max="7" width="7.54296875" style="93" customWidth="1"/>
    <col min="8" max="10" width="12.453125" style="93" customWidth="1"/>
    <col min="11" max="16384" width="15.1796875" style="93"/>
  </cols>
  <sheetData>
    <row r="1" spans="1:10" ht="21.75" customHeight="1" x14ac:dyDescent="0.35">
      <c r="A1" s="187" t="s">
        <v>149</v>
      </c>
      <c r="B1" s="188"/>
      <c r="C1" s="91"/>
      <c r="D1" s="91"/>
      <c r="E1" s="91"/>
      <c r="F1" s="91"/>
      <c r="G1" s="92"/>
      <c r="H1" s="91"/>
      <c r="I1" s="91"/>
      <c r="J1" s="91"/>
    </row>
    <row r="2" spans="1:10" ht="12.75" customHeight="1" x14ac:dyDescent="0.35">
      <c r="A2" s="94"/>
      <c r="B2" s="94"/>
      <c r="C2" s="92"/>
      <c r="D2" s="92"/>
      <c r="E2" s="92"/>
      <c r="F2" s="92"/>
      <c r="G2" s="92"/>
      <c r="H2" s="92"/>
      <c r="I2" s="92"/>
      <c r="J2" s="92"/>
    </row>
    <row r="3" spans="1:10" ht="15" customHeight="1" x14ac:dyDescent="0.35">
      <c r="A3" s="185" t="s">
        <v>0</v>
      </c>
      <c r="B3" s="185" t="s">
        <v>1</v>
      </c>
      <c r="C3" s="117" t="s">
        <v>150</v>
      </c>
      <c r="D3" s="117"/>
      <c r="E3" s="117"/>
      <c r="F3" s="117" t="s">
        <v>151</v>
      </c>
      <c r="G3" s="92"/>
      <c r="H3" s="185" t="s">
        <v>336</v>
      </c>
      <c r="I3" s="117" t="s">
        <v>150</v>
      </c>
      <c r="J3" s="117" t="s">
        <v>151</v>
      </c>
    </row>
    <row r="4" spans="1:10" ht="12.75" customHeight="1" x14ac:dyDescent="0.35">
      <c r="A4" s="189"/>
      <c r="B4" s="189"/>
      <c r="C4" s="96" t="s">
        <v>152</v>
      </c>
      <c r="D4" s="96"/>
      <c r="E4" s="96"/>
      <c r="F4" s="96" t="s">
        <v>152</v>
      </c>
      <c r="G4" s="92"/>
      <c r="H4" s="186"/>
      <c r="I4" s="96" t="s">
        <v>153</v>
      </c>
      <c r="J4" s="96" t="s">
        <v>153</v>
      </c>
    </row>
    <row r="5" spans="1:10" ht="11.25" customHeight="1" x14ac:dyDescent="0.35">
      <c r="A5" s="97">
        <v>1</v>
      </c>
      <c r="B5" s="97">
        <v>2</v>
      </c>
      <c r="C5" s="97" t="s">
        <v>3</v>
      </c>
      <c r="D5" s="97"/>
      <c r="E5" s="97"/>
      <c r="F5" s="97" t="s">
        <v>3</v>
      </c>
      <c r="G5" s="98"/>
      <c r="H5" s="97"/>
      <c r="I5" s="97"/>
      <c r="J5" s="97"/>
    </row>
    <row r="6" spans="1:10" ht="62.25" customHeight="1" x14ac:dyDescent="0.35">
      <c r="A6" s="99" t="s">
        <v>4</v>
      </c>
      <c r="B6" s="100" t="s">
        <v>3</v>
      </c>
      <c r="C6" s="101">
        <f>C7+C9+C51</f>
        <v>4425</v>
      </c>
      <c r="D6" s="101"/>
      <c r="E6" s="101"/>
      <c r="F6" s="101">
        <f>F7+F9+F51</f>
        <v>58</v>
      </c>
      <c r="G6" s="95"/>
      <c r="H6" s="101"/>
      <c r="I6" s="101">
        <v>1035610.3699999999</v>
      </c>
      <c r="J6" s="101">
        <v>36857.339999999997</v>
      </c>
    </row>
    <row r="7" spans="1:10" ht="76.5" customHeight="1" x14ac:dyDescent="0.35">
      <c r="A7" s="102" t="s">
        <v>5</v>
      </c>
      <c r="B7" s="103" t="s">
        <v>3</v>
      </c>
      <c r="C7" s="104">
        <f>SUM(C8:C12)</f>
        <v>725</v>
      </c>
      <c r="D7" s="104"/>
      <c r="E7" s="104"/>
      <c r="F7" s="104">
        <f>SUM(F8:F12)</f>
        <v>4</v>
      </c>
      <c r="G7" s="92"/>
      <c r="H7" s="104"/>
      <c r="I7" s="104">
        <v>493144.89999999991</v>
      </c>
      <c r="J7" s="104">
        <v>21000</v>
      </c>
    </row>
    <row r="8" spans="1:10" ht="24.75" customHeight="1" x14ac:dyDescent="0.35">
      <c r="A8" s="105"/>
      <c r="B8" s="106"/>
      <c r="C8" s="107"/>
      <c r="D8" s="107"/>
      <c r="E8" s="107"/>
      <c r="F8" s="107"/>
      <c r="G8" s="92"/>
      <c r="H8" s="107"/>
      <c r="I8" s="107"/>
      <c r="J8" s="107"/>
    </row>
    <row r="9" spans="1:10" ht="138" customHeight="1" x14ac:dyDescent="0.35">
      <c r="A9" s="102" t="s">
        <v>6</v>
      </c>
      <c r="B9" s="103" t="s">
        <v>3</v>
      </c>
      <c r="C9" s="104">
        <f>SUM(C10:C50)</f>
        <v>721</v>
      </c>
      <c r="D9" s="104"/>
      <c r="E9" s="104"/>
      <c r="F9" s="104">
        <f>SUM(F10:F50)</f>
        <v>3</v>
      </c>
      <c r="G9" s="92"/>
      <c r="H9" s="104"/>
      <c r="I9" s="104">
        <v>446015.22999999992</v>
      </c>
      <c r="J9" s="104">
        <v>11500</v>
      </c>
    </row>
    <row r="10" spans="1:10" ht="42.75" customHeight="1" x14ac:dyDescent="0.35">
      <c r="A10" s="128" t="s">
        <v>154</v>
      </c>
      <c r="B10" s="124"/>
      <c r="C10" s="122"/>
      <c r="D10" s="122"/>
      <c r="E10" s="122"/>
      <c r="F10" s="122"/>
      <c r="G10" s="118"/>
      <c r="H10" s="122"/>
      <c r="I10" s="122"/>
      <c r="J10" s="122"/>
    </row>
    <row r="11" spans="1:10" ht="24.75" customHeight="1" x14ac:dyDescent="0.35">
      <c r="A11" s="123" t="s">
        <v>155</v>
      </c>
      <c r="B11" s="124" t="s">
        <v>11</v>
      </c>
      <c r="C11" s="122"/>
      <c r="D11" s="122"/>
      <c r="E11" s="122"/>
      <c r="F11" s="122">
        <v>1</v>
      </c>
      <c r="G11" s="118"/>
      <c r="H11" s="122">
        <f>MIN(I11:J11)</f>
        <v>9500</v>
      </c>
      <c r="I11" s="122"/>
      <c r="J11" s="122">
        <v>9500</v>
      </c>
    </row>
    <row r="12" spans="1:10" ht="24.75" customHeight="1" x14ac:dyDescent="0.35">
      <c r="A12" s="123" t="s">
        <v>156</v>
      </c>
      <c r="B12" s="124" t="s">
        <v>11</v>
      </c>
      <c r="C12" s="122">
        <v>4</v>
      </c>
      <c r="D12" s="122"/>
      <c r="E12" s="122"/>
      <c r="F12" s="122"/>
      <c r="G12" s="118"/>
      <c r="H12" s="122">
        <f>MIN(I12:J12)</f>
        <v>47129.67</v>
      </c>
      <c r="I12" s="122">
        <v>47129.67</v>
      </c>
      <c r="J12" s="122"/>
    </row>
    <row r="13" spans="1:10" ht="24.75" customHeight="1" x14ac:dyDescent="0.35">
      <c r="A13" s="123" t="s">
        <v>157</v>
      </c>
      <c r="B13" s="124" t="s">
        <v>11</v>
      </c>
      <c r="C13" s="122"/>
      <c r="D13" s="122"/>
      <c r="E13" s="122"/>
      <c r="F13" s="122">
        <v>2</v>
      </c>
      <c r="G13" s="118"/>
      <c r="H13" s="122">
        <f>MIN(I13:J13)</f>
        <v>2000</v>
      </c>
      <c r="I13" s="122"/>
      <c r="J13" s="122">
        <v>2000</v>
      </c>
    </row>
    <row r="14" spans="1:10" ht="24.75" customHeight="1" x14ac:dyDescent="0.35">
      <c r="A14" s="123" t="s">
        <v>158</v>
      </c>
      <c r="B14" s="124"/>
      <c r="C14" s="122"/>
      <c r="D14" s="122"/>
      <c r="E14" s="122"/>
      <c r="F14" s="122"/>
      <c r="G14" s="118"/>
      <c r="H14" s="122"/>
      <c r="I14" s="122"/>
      <c r="J14" s="122"/>
    </row>
    <row r="15" spans="1:10" ht="24.75" customHeight="1" x14ac:dyDescent="0.35">
      <c r="A15" s="123" t="s">
        <v>159</v>
      </c>
      <c r="B15" s="124" t="s">
        <v>11</v>
      </c>
      <c r="C15" s="122">
        <v>1</v>
      </c>
      <c r="D15" s="122"/>
      <c r="E15" s="122"/>
      <c r="F15" s="122"/>
      <c r="G15" s="118"/>
      <c r="H15" s="122">
        <f t="shared" ref="H15:H50" si="0">MIN(I15:J15)</f>
        <v>23567.67</v>
      </c>
      <c r="I15" s="122">
        <v>23567.67</v>
      </c>
      <c r="J15" s="122"/>
    </row>
    <row r="16" spans="1:10" ht="24.75" customHeight="1" x14ac:dyDescent="0.35">
      <c r="A16" s="123" t="s">
        <v>160</v>
      </c>
      <c r="B16" s="124" t="s">
        <v>11</v>
      </c>
      <c r="C16" s="122">
        <v>3</v>
      </c>
      <c r="D16" s="122"/>
      <c r="E16" s="122"/>
      <c r="F16" s="122"/>
      <c r="G16" s="118"/>
      <c r="H16" s="122">
        <f t="shared" si="0"/>
        <v>87826.67</v>
      </c>
      <c r="I16" s="122">
        <v>87826.67</v>
      </c>
      <c r="J16" s="122"/>
    </row>
    <row r="17" spans="1:10" ht="24.75" customHeight="1" x14ac:dyDescent="0.35">
      <c r="A17" s="123" t="s">
        <v>161</v>
      </c>
      <c r="B17" s="124" t="s">
        <v>11</v>
      </c>
      <c r="C17" s="122">
        <v>1</v>
      </c>
      <c r="D17" s="122"/>
      <c r="E17" s="122"/>
      <c r="F17" s="122"/>
      <c r="G17" s="118"/>
      <c r="H17" s="122">
        <f t="shared" si="0"/>
        <v>48245</v>
      </c>
      <c r="I17" s="122">
        <v>48245</v>
      </c>
      <c r="J17" s="122"/>
    </row>
    <row r="18" spans="1:10" ht="24.75" customHeight="1" x14ac:dyDescent="0.35">
      <c r="A18" s="123" t="s">
        <v>23</v>
      </c>
      <c r="B18" s="124" t="s">
        <v>11</v>
      </c>
      <c r="C18" s="122">
        <v>6</v>
      </c>
      <c r="D18" s="122"/>
      <c r="E18" s="122"/>
      <c r="F18" s="122"/>
      <c r="G18" s="118"/>
      <c r="H18" s="122">
        <f t="shared" si="0"/>
        <v>36006</v>
      </c>
      <c r="I18" s="122">
        <v>36006</v>
      </c>
      <c r="J18" s="122"/>
    </row>
    <row r="19" spans="1:10" ht="26.25" customHeight="1" x14ac:dyDescent="0.35">
      <c r="A19" s="119" t="s">
        <v>162</v>
      </c>
      <c r="B19" s="120"/>
      <c r="C19" s="121"/>
      <c r="D19" s="121"/>
      <c r="E19" s="121"/>
      <c r="F19" s="121"/>
      <c r="G19" s="118"/>
      <c r="H19" s="122">
        <f t="shared" si="0"/>
        <v>0</v>
      </c>
      <c r="I19" s="121"/>
      <c r="J19" s="121"/>
    </row>
    <row r="20" spans="1:10" ht="24.75" customHeight="1" x14ac:dyDescent="0.35">
      <c r="A20" s="123" t="s">
        <v>163</v>
      </c>
      <c r="B20" s="124" t="s">
        <v>11</v>
      </c>
      <c r="C20" s="122">
        <v>20</v>
      </c>
      <c r="D20" s="122"/>
      <c r="E20" s="122"/>
      <c r="F20" s="122"/>
      <c r="G20" s="118"/>
      <c r="H20" s="122">
        <f t="shared" si="0"/>
        <v>3206.67</v>
      </c>
      <c r="I20" s="122">
        <v>3206.67</v>
      </c>
      <c r="J20" s="122"/>
    </row>
    <row r="21" spans="1:10" ht="24.75" customHeight="1" x14ac:dyDescent="0.35">
      <c r="A21" s="123" t="s">
        <v>164</v>
      </c>
      <c r="B21" s="124" t="s">
        <v>11</v>
      </c>
      <c r="C21" s="122">
        <v>10</v>
      </c>
      <c r="D21" s="122"/>
      <c r="E21" s="122"/>
      <c r="F21" s="122"/>
      <c r="G21" s="118"/>
      <c r="H21" s="122">
        <f t="shared" si="0"/>
        <v>2463.34</v>
      </c>
      <c r="I21" s="122">
        <v>2463.34</v>
      </c>
      <c r="J21" s="122"/>
    </row>
    <row r="22" spans="1:10" ht="24.75" customHeight="1" x14ac:dyDescent="0.35">
      <c r="A22" s="123" t="s">
        <v>165</v>
      </c>
      <c r="B22" s="124" t="s">
        <v>11</v>
      </c>
      <c r="C22" s="122">
        <v>30</v>
      </c>
      <c r="D22" s="122"/>
      <c r="E22" s="122"/>
      <c r="F22" s="122"/>
      <c r="G22" s="118"/>
      <c r="H22" s="122">
        <f t="shared" si="0"/>
        <v>603.34</v>
      </c>
      <c r="I22" s="122">
        <v>603.34</v>
      </c>
      <c r="J22" s="122"/>
    </row>
    <row r="23" spans="1:10" ht="24.75" customHeight="1" x14ac:dyDescent="0.35">
      <c r="A23" s="123" t="s">
        <v>166</v>
      </c>
      <c r="B23" s="124" t="s">
        <v>11</v>
      </c>
      <c r="C23" s="122">
        <v>10</v>
      </c>
      <c r="D23" s="122"/>
      <c r="E23" s="122"/>
      <c r="F23" s="122"/>
      <c r="G23" s="118"/>
      <c r="H23" s="122">
        <f t="shared" si="0"/>
        <v>4180</v>
      </c>
      <c r="I23" s="122">
        <v>4180</v>
      </c>
      <c r="J23" s="122"/>
    </row>
    <row r="24" spans="1:10" ht="24.75" customHeight="1" x14ac:dyDescent="0.35">
      <c r="A24" s="123" t="s">
        <v>167</v>
      </c>
      <c r="B24" s="124" t="s">
        <v>11</v>
      </c>
      <c r="C24" s="122">
        <v>20</v>
      </c>
      <c r="D24" s="122"/>
      <c r="E24" s="122"/>
      <c r="F24" s="122"/>
      <c r="G24" s="118"/>
      <c r="H24" s="122">
        <f t="shared" si="0"/>
        <v>840</v>
      </c>
      <c r="I24" s="122">
        <v>840</v>
      </c>
      <c r="J24" s="122"/>
    </row>
    <row r="25" spans="1:10" ht="24.75" customHeight="1" x14ac:dyDescent="0.35">
      <c r="A25" s="125" t="s">
        <v>168</v>
      </c>
      <c r="B25" s="124" t="s">
        <v>11</v>
      </c>
      <c r="C25" s="122">
        <v>20</v>
      </c>
      <c r="D25" s="122"/>
      <c r="E25" s="122"/>
      <c r="F25" s="122"/>
      <c r="G25" s="118"/>
      <c r="H25" s="122">
        <f t="shared" si="0"/>
        <v>1245</v>
      </c>
      <c r="I25" s="122">
        <v>1245</v>
      </c>
      <c r="J25" s="122"/>
    </row>
    <row r="26" spans="1:10" ht="24.75" customHeight="1" x14ac:dyDescent="0.35">
      <c r="A26" s="126" t="s">
        <v>170</v>
      </c>
      <c r="B26" s="127"/>
      <c r="C26" s="122"/>
      <c r="D26" s="122"/>
      <c r="E26" s="122"/>
      <c r="F26" s="122"/>
      <c r="G26" s="118"/>
      <c r="H26" s="122"/>
      <c r="I26" s="122"/>
      <c r="J26" s="122"/>
    </row>
    <row r="27" spans="1:10" ht="24.75" customHeight="1" x14ac:dyDescent="0.35">
      <c r="A27" s="123" t="s">
        <v>171</v>
      </c>
      <c r="B27" s="124" t="s">
        <v>11</v>
      </c>
      <c r="C27" s="122">
        <v>1</v>
      </c>
      <c r="D27" s="122"/>
      <c r="E27" s="122"/>
      <c r="F27" s="122"/>
      <c r="G27" s="118"/>
      <c r="H27" s="122">
        <f t="shared" si="0"/>
        <v>13909.34</v>
      </c>
      <c r="I27" s="122">
        <v>13909.34</v>
      </c>
      <c r="J27" s="122"/>
    </row>
    <row r="28" spans="1:10" ht="24.75" customHeight="1" x14ac:dyDescent="0.35">
      <c r="A28" s="123" t="s">
        <v>172</v>
      </c>
      <c r="B28" s="124" t="s">
        <v>11</v>
      </c>
      <c r="C28" s="122">
        <v>2</v>
      </c>
      <c r="D28" s="122"/>
      <c r="E28" s="122"/>
      <c r="F28" s="122"/>
      <c r="G28" s="118"/>
      <c r="H28" s="122">
        <f t="shared" si="0"/>
        <v>7671</v>
      </c>
      <c r="I28" s="122">
        <v>7671</v>
      </c>
      <c r="J28" s="122"/>
    </row>
    <row r="29" spans="1:10" ht="24.75" customHeight="1" x14ac:dyDescent="0.35">
      <c r="A29" s="123" t="s">
        <v>173</v>
      </c>
      <c r="B29" s="124" t="s">
        <v>11</v>
      </c>
      <c r="C29" s="122">
        <v>2</v>
      </c>
      <c r="D29" s="122"/>
      <c r="E29" s="122"/>
      <c r="F29" s="122"/>
      <c r="G29" s="118"/>
      <c r="H29" s="122">
        <f t="shared" si="0"/>
        <v>12097.67</v>
      </c>
      <c r="I29" s="122">
        <v>12097.67</v>
      </c>
      <c r="J29" s="122"/>
    </row>
    <row r="30" spans="1:10" ht="24.75" customHeight="1" x14ac:dyDescent="0.35">
      <c r="A30" s="123" t="s">
        <v>174</v>
      </c>
      <c r="B30" s="124" t="s">
        <v>11</v>
      </c>
      <c r="C30" s="122">
        <v>5</v>
      </c>
      <c r="D30" s="122"/>
      <c r="E30" s="122"/>
      <c r="F30" s="122"/>
      <c r="G30" s="118"/>
      <c r="H30" s="122">
        <f t="shared" si="0"/>
        <v>22</v>
      </c>
      <c r="I30" s="122">
        <v>22</v>
      </c>
      <c r="J30" s="122"/>
    </row>
    <row r="31" spans="1:10" ht="24.75" customHeight="1" x14ac:dyDescent="0.35">
      <c r="A31" s="123" t="s">
        <v>175</v>
      </c>
      <c r="B31" s="124" t="s">
        <v>11</v>
      </c>
      <c r="C31" s="122">
        <v>10</v>
      </c>
      <c r="D31" s="122"/>
      <c r="E31" s="122"/>
      <c r="F31" s="122"/>
      <c r="G31" s="118"/>
      <c r="H31" s="122">
        <f t="shared" si="0"/>
        <v>32</v>
      </c>
      <c r="I31" s="122">
        <v>32</v>
      </c>
      <c r="J31" s="122"/>
    </row>
    <row r="32" spans="1:10" ht="24.75" customHeight="1" x14ac:dyDescent="0.35">
      <c r="A32" s="123" t="s">
        <v>176</v>
      </c>
      <c r="B32" s="124" t="s">
        <v>11</v>
      </c>
      <c r="C32" s="122">
        <v>15</v>
      </c>
      <c r="D32" s="122"/>
      <c r="E32" s="122"/>
      <c r="F32" s="122"/>
      <c r="G32" s="118"/>
      <c r="H32" s="122">
        <f t="shared" si="0"/>
        <v>78</v>
      </c>
      <c r="I32" s="122">
        <v>78</v>
      </c>
      <c r="J32" s="122"/>
    </row>
    <row r="33" spans="1:10" ht="24.75" customHeight="1" x14ac:dyDescent="0.35">
      <c r="A33" s="123" t="s">
        <v>177</v>
      </c>
      <c r="B33" s="124" t="s">
        <v>11</v>
      </c>
      <c r="C33" s="122">
        <v>10</v>
      </c>
      <c r="D33" s="122"/>
      <c r="E33" s="122"/>
      <c r="F33" s="122"/>
      <c r="G33" s="118"/>
      <c r="H33" s="122">
        <f t="shared" si="0"/>
        <v>493</v>
      </c>
      <c r="I33" s="122">
        <v>493</v>
      </c>
      <c r="J33" s="122"/>
    </row>
    <row r="34" spans="1:10" ht="24.75" customHeight="1" x14ac:dyDescent="0.35">
      <c r="A34" s="123" t="s">
        <v>178</v>
      </c>
      <c r="B34" s="124" t="s">
        <v>11</v>
      </c>
      <c r="C34" s="122">
        <v>25</v>
      </c>
      <c r="D34" s="122"/>
      <c r="E34" s="122"/>
      <c r="F34" s="122"/>
      <c r="G34" s="118"/>
      <c r="H34" s="122">
        <f t="shared" si="0"/>
        <v>104</v>
      </c>
      <c r="I34" s="122">
        <v>104</v>
      </c>
      <c r="J34" s="122"/>
    </row>
    <row r="35" spans="1:10" ht="24.75" customHeight="1" x14ac:dyDescent="0.35">
      <c r="A35" s="123" t="s">
        <v>179</v>
      </c>
      <c r="B35" s="124" t="s">
        <v>11</v>
      </c>
      <c r="C35" s="122">
        <v>5</v>
      </c>
      <c r="D35" s="122"/>
      <c r="E35" s="122"/>
      <c r="F35" s="122"/>
      <c r="G35" s="118"/>
      <c r="H35" s="122">
        <f t="shared" si="0"/>
        <v>104</v>
      </c>
      <c r="I35" s="122">
        <v>104</v>
      </c>
      <c r="J35" s="122"/>
    </row>
    <row r="36" spans="1:10" ht="24.75" customHeight="1" x14ac:dyDescent="0.35">
      <c r="A36" s="123" t="s">
        <v>180</v>
      </c>
      <c r="B36" s="124" t="s">
        <v>11</v>
      </c>
      <c r="C36" s="122">
        <v>5</v>
      </c>
      <c r="D36" s="122"/>
      <c r="E36" s="122"/>
      <c r="F36" s="122"/>
      <c r="G36" s="118"/>
      <c r="H36" s="122">
        <f t="shared" si="0"/>
        <v>853</v>
      </c>
      <c r="I36" s="122">
        <v>853</v>
      </c>
      <c r="J36" s="122"/>
    </row>
    <row r="37" spans="1:10" ht="24.75" customHeight="1" x14ac:dyDescent="0.35">
      <c r="A37" s="123" t="s">
        <v>181</v>
      </c>
      <c r="B37" s="124" t="s">
        <v>11</v>
      </c>
      <c r="C37" s="122">
        <v>5</v>
      </c>
      <c r="D37" s="122"/>
      <c r="E37" s="122"/>
      <c r="F37" s="122"/>
      <c r="G37" s="118"/>
      <c r="H37" s="122">
        <f t="shared" si="0"/>
        <v>987</v>
      </c>
      <c r="I37" s="122">
        <v>987</v>
      </c>
      <c r="J37" s="122"/>
    </row>
    <row r="38" spans="1:10" ht="24.75" customHeight="1" x14ac:dyDescent="0.35">
      <c r="A38" s="123" t="s">
        <v>182</v>
      </c>
      <c r="B38" s="124" t="s">
        <v>11</v>
      </c>
      <c r="C38" s="122">
        <v>15</v>
      </c>
      <c r="D38" s="122"/>
      <c r="E38" s="122"/>
      <c r="F38" s="122"/>
      <c r="G38" s="118"/>
      <c r="H38" s="122">
        <f t="shared" si="0"/>
        <v>853</v>
      </c>
      <c r="I38" s="122">
        <v>853</v>
      </c>
      <c r="J38" s="122"/>
    </row>
    <row r="39" spans="1:10" ht="24.75" customHeight="1" x14ac:dyDescent="0.35">
      <c r="A39" s="123" t="s">
        <v>181</v>
      </c>
      <c r="B39" s="124" t="s">
        <v>11</v>
      </c>
      <c r="C39" s="122">
        <v>20</v>
      </c>
      <c r="D39" s="122"/>
      <c r="E39" s="122"/>
      <c r="F39" s="122"/>
      <c r="G39" s="118"/>
      <c r="H39" s="122">
        <f t="shared" si="0"/>
        <v>2359</v>
      </c>
      <c r="I39" s="122">
        <v>2359</v>
      </c>
      <c r="J39" s="122"/>
    </row>
    <row r="40" spans="1:10" ht="24.75" customHeight="1" x14ac:dyDescent="0.35">
      <c r="A40" s="123" t="s">
        <v>183</v>
      </c>
      <c r="B40" s="124" t="s">
        <v>11</v>
      </c>
      <c r="C40" s="122">
        <v>5</v>
      </c>
      <c r="D40" s="122"/>
      <c r="E40" s="122"/>
      <c r="F40" s="122"/>
      <c r="G40" s="118"/>
      <c r="H40" s="122">
        <f t="shared" si="0"/>
        <v>16130</v>
      </c>
      <c r="I40" s="122">
        <v>16130</v>
      </c>
      <c r="J40" s="122"/>
    </row>
    <row r="41" spans="1:10" ht="24.75" customHeight="1" x14ac:dyDescent="0.35">
      <c r="A41" s="123" t="s">
        <v>184</v>
      </c>
      <c r="B41" s="124" t="s">
        <v>11</v>
      </c>
      <c r="C41" s="122">
        <v>5</v>
      </c>
      <c r="D41" s="122"/>
      <c r="E41" s="122"/>
      <c r="F41" s="122"/>
      <c r="G41" s="118"/>
      <c r="H41" s="122">
        <f t="shared" si="0"/>
        <v>46744.34</v>
      </c>
      <c r="I41" s="122">
        <v>46744.34</v>
      </c>
      <c r="J41" s="122"/>
    </row>
    <row r="42" spans="1:10" ht="24.75" customHeight="1" x14ac:dyDescent="0.35">
      <c r="A42" s="123" t="s">
        <v>185</v>
      </c>
      <c r="B42" s="124" t="s">
        <v>11</v>
      </c>
      <c r="C42" s="122">
        <v>5</v>
      </c>
      <c r="D42" s="122"/>
      <c r="E42" s="122"/>
      <c r="F42" s="122"/>
      <c r="G42" s="118"/>
      <c r="H42" s="122">
        <f t="shared" si="0"/>
        <v>37074.5</v>
      </c>
      <c r="I42" s="122">
        <v>37074.5</v>
      </c>
      <c r="J42" s="122"/>
    </row>
    <row r="43" spans="1:10" ht="24.75" customHeight="1" x14ac:dyDescent="0.35">
      <c r="A43" s="123" t="s">
        <v>186</v>
      </c>
      <c r="B43" s="124" t="s">
        <v>11</v>
      </c>
      <c r="C43" s="122">
        <v>1</v>
      </c>
      <c r="D43" s="122"/>
      <c r="E43" s="122"/>
      <c r="F43" s="122"/>
      <c r="G43" s="118"/>
      <c r="H43" s="122">
        <f t="shared" si="0"/>
        <v>35480</v>
      </c>
      <c r="I43" s="122">
        <v>35480</v>
      </c>
      <c r="J43" s="122"/>
    </row>
    <row r="44" spans="1:10" ht="24.75" customHeight="1" x14ac:dyDescent="0.35">
      <c r="A44" s="123" t="s">
        <v>188</v>
      </c>
      <c r="B44" s="124"/>
      <c r="C44" s="122"/>
      <c r="D44" s="122"/>
      <c r="E44" s="122"/>
      <c r="F44" s="122"/>
      <c r="G44" s="118"/>
      <c r="H44" s="122"/>
      <c r="I44" s="122"/>
      <c r="J44" s="122"/>
    </row>
    <row r="45" spans="1:10" ht="24.75" customHeight="1" x14ac:dyDescent="0.35">
      <c r="A45" s="123" t="s">
        <v>189</v>
      </c>
      <c r="B45" s="124" t="s">
        <v>11</v>
      </c>
      <c r="C45" s="122">
        <v>50</v>
      </c>
      <c r="D45" s="122"/>
      <c r="E45" s="122"/>
      <c r="F45" s="122"/>
      <c r="G45" s="118"/>
      <c r="H45" s="122">
        <f t="shared" si="0"/>
        <v>1197.67</v>
      </c>
      <c r="I45" s="122">
        <v>1197.67</v>
      </c>
      <c r="J45" s="122"/>
    </row>
    <row r="46" spans="1:10" ht="24.75" customHeight="1" x14ac:dyDescent="0.35">
      <c r="A46" s="123" t="s">
        <v>190</v>
      </c>
      <c r="B46" s="124" t="s">
        <v>11</v>
      </c>
      <c r="C46" s="122">
        <v>30</v>
      </c>
      <c r="D46" s="122"/>
      <c r="E46" s="122"/>
      <c r="F46" s="122"/>
      <c r="G46" s="118"/>
      <c r="H46" s="122">
        <f t="shared" si="0"/>
        <v>2446.67</v>
      </c>
      <c r="I46" s="122">
        <v>2446.67</v>
      </c>
      <c r="J46" s="122"/>
    </row>
    <row r="47" spans="1:10" ht="24.75" customHeight="1" x14ac:dyDescent="0.35">
      <c r="A47" s="123" t="s">
        <v>191</v>
      </c>
      <c r="B47" s="124" t="s">
        <v>11</v>
      </c>
      <c r="C47" s="122">
        <v>30</v>
      </c>
      <c r="D47" s="122"/>
      <c r="E47" s="122"/>
      <c r="F47" s="122"/>
      <c r="G47" s="118"/>
      <c r="H47" s="122">
        <f t="shared" si="0"/>
        <v>1671.34</v>
      </c>
      <c r="I47" s="122">
        <v>1671.34</v>
      </c>
      <c r="J47" s="122"/>
    </row>
    <row r="48" spans="1:10" ht="24.75" customHeight="1" x14ac:dyDescent="0.35">
      <c r="A48" s="123" t="s">
        <v>192</v>
      </c>
      <c r="B48" s="124" t="s">
        <v>11</v>
      </c>
      <c r="C48" s="122">
        <v>10</v>
      </c>
      <c r="D48" s="122"/>
      <c r="E48" s="122"/>
      <c r="F48" s="122"/>
      <c r="G48" s="118"/>
      <c r="H48" s="122">
        <f t="shared" si="0"/>
        <v>10373.67</v>
      </c>
      <c r="I48" s="122">
        <v>10373.67</v>
      </c>
      <c r="J48" s="122"/>
    </row>
    <row r="49" spans="1:10" ht="24.75" customHeight="1" x14ac:dyDescent="0.35">
      <c r="A49" s="123" t="s">
        <v>54</v>
      </c>
      <c r="B49" s="124"/>
      <c r="C49" s="122"/>
      <c r="D49" s="122"/>
      <c r="E49" s="122"/>
      <c r="F49" s="122"/>
      <c r="G49" s="118"/>
      <c r="H49" s="122">
        <f t="shared" si="0"/>
        <v>0</v>
      </c>
      <c r="I49" s="122"/>
      <c r="J49" s="122"/>
    </row>
    <row r="50" spans="1:10" ht="24.75" customHeight="1" x14ac:dyDescent="0.35">
      <c r="A50" s="123" t="s">
        <v>193</v>
      </c>
      <c r="B50" s="124" t="s">
        <v>11</v>
      </c>
      <c r="C50" s="122">
        <v>340</v>
      </c>
      <c r="D50" s="122"/>
      <c r="E50" s="122"/>
      <c r="F50" s="122"/>
      <c r="G50" s="118"/>
      <c r="H50" s="122">
        <f t="shared" si="0"/>
        <v>20.67</v>
      </c>
      <c r="I50" s="122">
        <v>20.67</v>
      </c>
      <c r="J50" s="122"/>
    </row>
    <row r="51" spans="1:10" ht="52.5" customHeight="1" x14ac:dyDescent="0.35">
      <c r="A51" s="102" t="s">
        <v>7</v>
      </c>
      <c r="B51" s="103" t="s">
        <v>3</v>
      </c>
      <c r="C51" s="104">
        <f>SUM(C53:C139)</f>
        <v>2979</v>
      </c>
      <c r="D51" s="104"/>
      <c r="E51" s="104"/>
      <c r="F51" s="104">
        <f>SUM(F53:F139)</f>
        <v>51</v>
      </c>
      <c r="G51" s="92"/>
      <c r="H51" s="104"/>
      <c r="I51" s="104">
        <v>96450.240000000005</v>
      </c>
      <c r="J51" s="104">
        <v>4357.34</v>
      </c>
    </row>
    <row r="52" spans="1:10" ht="52.5" customHeight="1" x14ac:dyDescent="0.35">
      <c r="A52" s="108" t="s">
        <v>51</v>
      </c>
      <c r="B52" s="103"/>
      <c r="C52" s="104"/>
      <c r="D52" s="104"/>
      <c r="E52" s="104"/>
      <c r="F52" s="104"/>
      <c r="G52" s="92"/>
      <c r="H52" s="104"/>
      <c r="I52" s="104"/>
      <c r="J52" s="104"/>
    </row>
    <row r="53" spans="1:10" ht="24.75" customHeight="1" x14ac:dyDescent="0.35">
      <c r="A53" s="123" t="s">
        <v>194</v>
      </c>
      <c r="B53" s="124" t="s">
        <v>195</v>
      </c>
      <c r="C53" s="122">
        <v>66</v>
      </c>
      <c r="D53" s="122"/>
      <c r="E53" s="122"/>
      <c r="F53" s="122"/>
      <c r="G53" s="118"/>
      <c r="H53" s="122">
        <f t="shared" ref="H53:H115" si="1">MIN(I53:J53)</f>
        <v>700</v>
      </c>
      <c r="I53" s="122">
        <v>700</v>
      </c>
      <c r="J53" s="122"/>
    </row>
    <row r="54" spans="1:10" ht="24.75" customHeight="1" x14ac:dyDescent="0.35">
      <c r="A54" s="123" t="s">
        <v>196</v>
      </c>
      <c r="B54" s="124" t="s">
        <v>10</v>
      </c>
      <c r="C54" s="122">
        <v>174</v>
      </c>
      <c r="D54" s="122"/>
      <c r="E54" s="122"/>
      <c r="F54" s="122"/>
      <c r="G54" s="118"/>
      <c r="H54" s="122">
        <f t="shared" si="1"/>
        <v>363.57</v>
      </c>
      <c r="I54" s="122">
        <v>363.57</v>
      </c>
      <c r="J54" s="122"/>
    </row>
    <row r="55" spans="1:10" ht="24.75" customHeight="1" x14ac:dyDescent="0.35">
      <c r="A55" s="123" t="s">
        <v>197</v>
      </c>
      <c r="B55" s="124" t="s">
        <v>10</v>
      </c>
      <c r="C55" s="122">
        <v>103</v>
      </c>
      <c r="D55" s="122"/>
      <c r="E55" s="122"/>
      <c r="F55" s="122"/>
      <c r="G55" s="118"/>
      <c r="H55" s="122">
        <f t="shared" si="1"/>
        <v>398.52</v>
      </c>
      <c r="I55" s="122">
        <v>398.52</v>
      </c>
      <c r="J55" s="122"/>
    </row>
    <row r="56" spans="1:10" ht="24.75" customHeight="1" x14ac:dyDescent="0.35">
      <c r="A56" s="123" t="s">
        <v>198</v>
      </c>
      <c r="B56" s="124" t="s">
        <v>10</v>
      </c>
      <c r="C56" s="122">
        <v>103</v>
      </c>
      <c r="D56" s="122"/>
      <c r="E56" s="122"/>
      <c r="F56" s="122"/>
      <c r="G56" s="118"/>
      <c r="H56" s="122">
        <f t="shared" si="1"/>
        <v>398.52</v>
      </c>
      <c r="I56" s="122">
        <v>398.52</v>
      </c>
      <c r="J56" s="122"/>
    </row>
    <row r="57" spans="1:10" ht="24.75" customHeight="1" x14ac:dyDescent="0.35">
      <c r="A57" s="123" t="s">
        <v>199</v>
      </c>
      <c r="B57" s="124" t="s">
        <v>10</v>
      </c>
      <c r="C57" s="122">
        <v>6</v>
      </c>
      <c r="D57" s="122"/>
      <c r="E57" s="122"/>
      <c r="F57" s="122"/>
      <c r="G57" s="118"/>
      <c r="H57" s="122">
        <f t="shared" si="1"/>
        <v>4158.66</v>
      </c>
      <c r="I57" s="122">
        <v>4158.66</v>
      </c>
      <c r="J57" s="122"/>
    </row>
    <row r="58" spans="1:10" ht="24.75" customHeight="1" x14ac:dyDescent="0.35">
      <c r="A58" s="123" t="s">
        <v>8</v>
      </c>
      <c r="B58" s="124" t="s">
        <v>9</v>
      </c>
      <c r="C58" s="122">
        <v>66</v>
      </c>
      <c r="D58" s="122"/>
      <c r="E58" s="122"/>
      <c r="F58" s="122">
        <v>8</v>
      </c>
      <c r="G58" s="118"/>
      <c r="H58" s="122">
        <f t="shared" si="1"/>
        <v>4139.34</v>
      </c>
      <c r="I58" s="122">
        <v>4139.34</v>
      </c>
      <c r="J58" s="122">
        <v>4139.34</v>
      </c>
    </row>
    <row r="59" spans="1:10" ht="64.5" customHeight="1" x14ac:dyDescent="0.35">
      <c r="A59" s="123" t="s">
        <v>200</v>
      </c>
      <c r="B59" s="124" t="s">
        <v>9</v>
      </c>
      <c r="C59" s="122">
        <v>2</v>
      </c>
      <c r="D59" s="122"/>
      <c r="E59" s="122"/>
      <c r="F59" s="122"/>
      <c r="G59" s="118"/>
      <c r="H59" s="122">
        <f t="shared" si="1"/>
        <v>11900</v>
      </c>
      <c r="I59" s="122">
        <v>11900</v>
      </c>
      <c r="J59" s="122"/>
    </row>
    <row r="60" spans="1:10" ht="49.5" customHeight="1" x14ac:dyDescent="0.35">
      <c r="A60" s="123" t="s">
        <v>201</v>
      </c>
      <c r="B60" s="124" t="s">
        <v>9</v>
      </c>
      <c r="C60" s="122">
        <v>2</v>
      </c>
      <c r="D60" s="122"/>
      <c r="E60" s="122"/>
      <c r="F60" s="122"/>
      <c r="G60" s="118"/>
      <c r="H60" s="122">
        <f t="shared" si="1"/>
        <v>11900</v>
      </c>
      <c r="I60" s="122">
        <v>11900</v>
      </c>
      <c r="J60" s="122"/>
    </row>
    <row r="61" spans="1:10" ht="51.75" customHeight="1" x14ac:dyDescent="0.35">
      <c r="A61" s="123" t="s">
        <v>202</v>
      </c>
      <c r="B61" s="124" t="s">
        <v>9</v>
      </c>
      <c r="C61" s="122">
        <v>2</v>
      </c>
      <c r="D61" s="122"/>
      <c r="E61" s="122"/>
      <c r="F61" s="122"/>
      <c r="G61" s="118"/>
      <c r="H61" s="122">
        <f t="shared" si="1"/>
        <v>11900</v>
      </c>
      <c r="I61" s="122">
        <v>11900</v>
      </c>
      <c r="J61" s="122"/>
    </row>
    <row r="62" spans="1:10" ht="69" customHeight="1" x14ac:dyDescent="0.35">
      <c r="A62" s="123" t="s">
        <v>203</v>
      </c>
      <c r="B62" s="124" t="s">
        <v>9</v>
      </c>
      <c r="C62" s="122">
        <v>1</v>
      </c>
      <c r="D62" s="122"/>
      <c r="E62" s="122"/>
      <c r="F62" s="122"/>
      <c r="G62" s="118"/>
      <c r="H62" s="122">
        <f t="shared" si="1"/>
        <v>2800</v>
      </c>
      <c r="I62" s="122">
        <v>2800</v>
      </c>
      <c r="J62" s="122"/>
    </row>
    <row r="63" spans="1:10" ht="48" customHeight="1" x14ac:dyDescent="0.35">
      <c r="A63" s="123" t="s">
        <v>204</v>
      </c>
      <c r="B63" s="124" t="s">
        <v>9</v>
      </c>
      <c r="C63" s="122">
        <v>2</v>
      </c>
      <c r="D63" s="122"/>
      <c r="E63" s="122"/>
      <c r="F63" s="122"/>
      <c r="G63" s="118"/>
      <c r="H63" s="122">
        <f t="shared" si="1"/>
        <v>3500</v>
      </c>
      <c r="I63" s="122">
        <v>3500</v>
      </c>
      <c r="J63" s="122"/>
    </row>
    <row r="64" spans="1:10" ht="33.75" customHeight="1" x14ac:dyDescent="0.35">
      <c r="A64" s="123" t="s">
        <v>205</v>
      </c>
      <c r="B64" s="124" t="s">
        <v>9</v>
      </c>
      <c r="C64" s="122">
        <v>1</v>
      </c>
      <c r="D64" s="122"/>
      <c r="E64" s="122"/>
      <c r="F64" s="122"/>
      <c r="G64" s="118"/>
      <c r="H64" s="122">
        <f t="shared" si="1"/>
        <v>2800</v>
      </c>
      <c r="I64" s="122">
        <v>2800</v>
      </c>
      <c r="J64" s="122"/>
    </row>
    <row r="65" spans="1:10" ht="48.75" customHeight="1" x14ac:dyDescent="0.35">
      <c r="A65" s="123" t="s">
        <v>206</v>
      </c>
      <c r="B65" s="124" t="s">
        <v>9</v>
      </c>
      <c r="C65" s="122">
        <v>3</v>
      </c>
      <c r="D65" s="122"/>
      <c r="E65" s="122"/>
      <c r="F65" s="122"/>
      <c r="G65" s="118"/>
      <c r="H65" s="122">
        <f t="shared" si="1"/>
        <v>7200</v>
      </c>
      <c r="I65" s="122">
        <v>7200</v>
      </c>
      <c r="J65" s="122"/>
    </row>
    <row r="66" spans="1:10" ht="33" customHeight="1" x14ac:dyDescent="0.35">
      <c r="A66" s="123" t="s">
        <v>207</v>
      </c>
      <c r="B66" s="124" t="s">
        <v>9</v>
      </c>
      <c r="C66" s="122">
        <v>3</v>
      </c>
      <c r="D66" s="122"/>
      <c r="E66" s="122"/>
      <c r="F66" s="122"/>
      <c r="G66" s="118"/>
      <c r="H66" s="122">
        <f t="shared" si="1"/>
        <v>1400</v>
      </c>
      <c r="I66" s="122">
        <v>1400</v>
      </c>
      <c r="J66" s="122"/>
    </row>
    <row r="67" spans="1:10" ht="29.25" customHeight="1" x14ac:dyDescent="0.35">
      <c r="A67" s="123" t="s">
        <v>208</v>
      </c>
      <c r="B67" s="124" t="s">
        <v>9</v>
      </c>
      <c r="C67" s="122">
        <v>3</v>
      </c>
      <c r="D67" s="122"/>
      <c r="E67" s="122"/>
      <c r="F67" s="122"/>
      <c r="G67" s="118"/>
      <c r="H67" s="122">
        <f t="shared" si="1"/>
        <v>1400</v>
      </c>
      <c r="I67" s="122">
        <v>1400</v>
      </c>
      <c r="J67" s="122"/>
    </row>
    <row r="68" spans="1:10" ht="40.5" customHeight="1" x14ac:dyDescent="0.35">
      <c r="A68" s="123" t="s">
        <v>209</v>
      </c>
      <c r="B68" s="124" t="s">
        <v>9</v>
      </c>
      <c r="C68" s="122">
        <v>2</v>
      </c>
      <c r="D68" s="122"/>
      <c r="E68" s="122"/>
      <c r="F68" s="122"/>
      <c r="G68" s="118"/>
      <c r="H68" s="122">
        <f t="shared" si="1"/>
        <v>6700</v>
      </c>
      <c r="I68" s="122">
        <v>6700</v>
      </c>
      <c r="J68" s="122"/>
    </row>
    <row r="69" spans="1:10" ht="45" customHeight="1" x14ac:dyDescent="0.35">
      <c r="A69" s="123" t="s">
        <v>210</v>
      </c>
      <c r="B69" s="124" t="s">
        <v>9</v>
      </c>
      <c r="C69" s="122">
        <v>3</v>
      </c>
      <c r="D69" s="122"/>
      <c r="E69" s="122"/>
      <c r="F69" s="122"/>
      <c r="G69" s="118"/>
      <c r="H69" s="122">
        <f t="shared" si="1"/>
        <v>4466.67</v>
      </c>
      <c r="I69" s="122">
        <v>4466.67</v>
      </c>
      <c r="J69" s="122"/>
    </row>
    <row r="70" spans="1:10" ht="45" customHeight="1" x14ac:dyDescent="0.35">
      <c r="A70" s="123" t="s">
        <v>210</v>
      </c>
      <c r="B70" s="124" t="s">
        <v>9</v>
      </c>
      <c r="C70" s="122">
        <v>3</v>
      </c>
      <c r="D70" s="122"/>
      <c r="E70" s="122"/>
      <c r="F70" s="122"/>
      <c r="G70" s="118"/>
      <c r="H70" s="122">
        <f t="shared" si="1"/>
        <v>4466.67</v>
      </c>
      <c r="I70" s="122">
        <v>4466.67</v>
      </c>
      <c r="J70" s="122"/>
    </row>
    <row r="71" spans="1:10" ht="35.25" customHeight="1" x14ac:dyDescent="0.35">
      <c r="A71" s="123" t="s">
        <v>211</v>
      </c>
      <c r="B71" s="124" t="s">
        <v>9</v>
      </c>
      <c r="C71" s="122">
        <v>3</v>
      </c>
      <c r="D71" s="122"/>
      <c r="E71" s="122"/>
      <c r="F71" s="122"/>
      <c r="G71" s="118"/>
      <c r="H71" s="122">
        <f t="shared" si="1"/>
        <v>1800</v>
      </c>
      <c r="I71" s="122">
        <v>1800</v>
      </c>
      <c r="J71" s="122"/>
    </row>
    <row r="72" spans="1:10" ht="30.75" customHeight="1" x14ac:dyDescent="0.35">
      <c r="A72" s="123" t="s">
        <v>212</v>
      </c>
      <c r="B72" s="124" t="s">
        <v>9</v>
      </c>
      <c r="C72" s="122">
        <v>3</v>
      </c>
      <c r="D72" s="122"/>
      <c r="E72" s="122"/>
      <c r="F72" s="122"/>
      <c r="G72" s="118"/>
      <c r="H72" s="122">
        <f t="shared" si="1"/>
        <v>1800</v>
      </c>
      <c r="I72" s="122">
        <v>1800</v>
      </c>
      <c r="J72" s="122"/>
    </row>
    <row r="73" spans="1:10" ht="24.75" customHeight="1" x14ac:dyDescent="0.35">
      <c r="A73" s="123" t="s">
        <v>213</v>
      </c>
      <c r="B73" s="124" t="s">
        <v>11</v>
      </c>
      <c r="C73" s="122"/>
      <c r="D73" s="122"/>
      <c r="E73" s="122"/>
      <c r="F73" s="122">
        <v>1</v>
      </c>
      <c r="G73" s="118"/>
      <c r="H73" s="122">
        <f t="shared" si="1"/>
        <v>0</v>
      </c>
      <c r="I73" s="122"/>
      <c r="J73" s="122"/>
    </row>
    <row r="74" spans="1:10" ht="24.75" customHeight="1" x14ac:dyDescent="0.35">
      <c r="A74" s="123" t="s">
        <v>214</v>
      </c>
      <c r="B74" s="124" t="s">
        <v>9</v>
      </c>
      <c r="C74" s="122">
        <v>3</v>
      </c>
      <c r="D74" s="122"/>
      <c r="E74" s="122"/>
      <c r="F74" s="122"/>
      <c r="G74" s="118"/>
      <c r="H74" s="122">
        <f t="shared" si="1"/>
        <v>3304</v>
      </c>
      <c r="I74" s="122">
        <v>3304</v>
      </c>
      <c r="J74" s="122"/>
    </row>
    <row r="75" spans="1:10" ht="24.75" customHeight="1" x14ac:dyDescent="0.35">
      <c r="A75" s="123" t="s">
        <v>215</v>
      </c>
      <c r="B75" s="124" t="s">
        <v>9</v>
      </c>
      <c r="C75" s="122">
        <v>4</v>
      </c>
      <c r="D75" s="122"/>
      <c r="E75" s="122"/>
      <c r="F75" s="122"/>
      <c r="G75" s="118"/>
      <c r="H75" s="122">
        <f t="shared" si="1"/>
        <v>1250</v>
      </c>
      <c r="I75" s="122">
        <v>1250</v>
      </c>
      <c r="J75" s="122"/>
    </row>
    <row r="76" spans="1:10" ht="24.75" customHeight="1" x14ac:dyDescent="0.35">
      <c r="A76" s="123" t="s">
        <v>216</v>
      </c>
      <c r="B76" s="124" t="s">
        <v>9</v>
      </c>
      <c r="C76" s="122">
        <v>3</v>
      </c>
      <c r="D76" s="122"/>
      <c r="E76" s="122"/>
      <c r="F76" s="122"/>
      <c r="G76" s="118"/>
      <c r="H76" s="122">
        <f t="shared" si="1"/>
        <v>0</v>
      </c>
      <c r="I76" s="122"/>
      <c r="J76" s="122"/>
    </row>
    <row r="77" spans="1:10" ht="24.75" customHeight="1" x14ac:dyDescent="0.35">
      <c r="A77" s="129" t="s">
        <v>217</v>
      </c>
      <c r="B77" s="124"/>
      <c r="C77" s="122"/>
      <c r="D77" s="122"/>
      <c r="E77" s="122"/>
      <c r="F77" s="122"/>
      <c r="G77" s="118"/>
      <c r="H77" s="122"/>
      <c r="I77" s="122"/>
      <c r="J77" s="122"/>
    </row>
    <row r="78" spans="1:10" ht="24.75" customHeight="1" x14ac:dyDescent="0.35">
      <c r="A78" s="123" t="s">
        <v>218</v>
      </c>
      <c r="B78" s="124" t="s">
        <v>21</v>
      </c>
      <c r="C78" s="122">
        <v>20</v>
      </c>
      <c r="D78" s="122"/>
      <c r="E78" s="122"/>
      <c r="F78" s="122"/>
      <c r="G78" s="118"/>
      <c r="H78" s="122">
        <f t="shared" si="1"/>
        <v>35.549999999999997</v>
      </c>
      <c r="I78" s="122">
        <v>35.549999999999997</v>
      </c>
      <c r="J78" s="122"/>
    </row>
    <row r="79" spans="1:10" ht="24.75" customHeight="1" x14ac:dyDescent="0.35">
      <c r="A79" s="123" t="s">
        <v>219</v>
      </c>
      <c r="B79" s="124" t="s">
        <v>21</v>
      </c>
      <c r="C79" s="122">
        <v>20</v>
      </c>
      <c r="D79" s="122"/>
      <c r="E79" s="122"/>
      <c r="F79" s="122"/>
      <c r="G79" s="118"/>
      <c r="H79" s="122">
        <f t="shared" si="1"/>
        <v>12.98</v>
      </c>
      <c r="I79" s="122">
        <v>12.98</v>
      </c>
      <c r="J79" s="122"/>
    </row>
    <row r="80" spans="1:10" ht="24.75" customHeight="1" x14ac:dyDescent="0.35">
      <c r="A80" s="123" t="s">
        <v>220</v>
      </c>
      <c r="B80" s="124" t="s">
        <v>11</v>
      </c>
      <c r="C80" s="122">
        <v>150</v>
      </c>
      <c r="D80" s="122"/>
      <c r="E80" s="122"/>
      <c r="F80" s="122"/>
      <c r="G80" s="118"/>
      <c r="H80" s="122">
        <f t="shared" si="1"/>
        <v>8.51</v>
      </c>
      <c r="I80" s="130">
        <v>8.51</v>
      </c>
      <c r="J80" s="122"/>
    </row>
    <row r="81" spans="1:10" ht="24.75" customHeight="1" x14ac:dyDescent="0.35">
      <c r="A81" s="123" t="s">
        <v>221</v>
      </c>
      <c r="B81" s="124" t="s">
        <v>11</v>
      </c>
      <c r="C81" s="122">
        <v>150</v>
      </c>
      <c r="D81" s="122"/>
      <c r="E81" s="122"/>
      <c r="F81" s="122"/>
      <c r="G81" s="118"/>
      <c r="H81" s="122">
        <f t="shared" si="1"/>
        <v>11.8</v>
      </c>
      <c r="I81" s="130">
        <v>11.8</v>
      </c>
      <c r="J81" s="122"/>
    </row>
    <row r="82" spans="1:10" ht="30" customHeight="1" x14ac:dyDescent="0.35">
      <c r="A82" s="123" t="s">
        <v>222</v>
      </c>
      <c r="B82" s="124" t="s">
        <v>223</v>
      </c>
      <c r="C82" s="122">
        <v>10</v>
      </c>
      <c r="D82" s="122"/>
      <c r="E82" s="122"/>
      <c r="F82" s="122"/>
      <c r="G82" s="118"/>
      <c r="H82" s="122">
        <f t="shared" si="1"/>
        <v>43.16</v>
      </c>
      <c r="I82" s="130">
        <v>43.16</v>
      </c>
      <c r="J82" s="122"/>
    </row>
    <row r="83" spans="1:10" ht="24.75" customHeight="1" x14ac:dyDescent="0.35">
      <c r="A83" s="123" t="s">
        <v>25</v>
      </c>
      <c r="B83" s="124" t="s">
        <v>223</v>
      </c>
      <c r="C83" s="122">
        <v>10</v>
      </c>
      <c r="D83" s="122"/>
      <c r="E83" s="122"/>
      <c r="F83" s="122"/>
      <c r="G83" s="118"/>
      <c r="H83" s="122">
        <f t="shared" si="1"/>
        <v>21.08</v>
      </c>
      <c r="I83" s="122">
        <v>21.08</v>
      </c>
      <c r="J83" s="122"/>
    </row>
    <row r="84" spans="1:10" ht="24.75" customHeight="1" x14ac:dyDescent="0.35">
      <c r="A84" s="123" t="s">
        <v>224</v>
      </c>
      <c r="B84" s="124" t="s">
        <v>11</v>
      </c>
      <c r="C84" s="122">
        <v>10</v>
      </c>
      <c r="D84" s="122"/>
      <c r="E84" s="122"/>
      <c r="F84" s="122"/>
      <c r="G84" s="118"/>
      <c r="H84" s="122">
        <f t="shared" si="1"/>
        <v>56.67</v>
      </c>
      <c r="I84" s="122">
        <v>56.67</v>
      </c>
      <c r="J84" s="122"/>
    </row>
    <row r="85" spans="1:10" ht="24.75" customHeight="1" x14ac:dyDescent="0.35">
      <c r="A85" s="123" t="s">
        <v>225</v>
      </c>
      <c r="B85" s="124" t="s">
        <v>21</v>
      </c>
      <c r="C85" s="122">
        <v>30</v>
      </c>
      <c r="D85" s="122"/>
      <c r="E85" s="122"/>
      <c r="F85" s="122"/>
      <c r="G85" s="118"/>
      <c r="H85" s="122">
        <f t="shared" si="1"/>
        <v>225.53</v>
      </c>
      <c r="I85" s="122">
        <v>225.53</v>
      </c>
      <c r="J85" s="122"/>
    </row>
    <row r="86" spans="1:10" ht="24.75" customHeight="1" x14ac:dyDescent="0.35">
      <c r="A86" s="123" t="s">
        <v>226</v>
      </c>
      <c r="B86" s="124" t="s">
        <v>11</v>
      </c>
      <c r="C86" s="122">
        <v>30</v>
      </c>
      <c r="D86" s="122"/>
      <c r="E86" s="122"/>
      <c r="F86" s="122"/>
      <c r="G86" s="118"/>
      <c r="H86" s="122">
        <f t="shared" si="1"/>
        <v>29.11</v>
      </c>
      <c r="I86" s="122">
        <v>29.11</v>
      </c>
      <c r="J86" s="122"/>
    </row>
    <row r="87" spans="1:10" ht="24.75" customHeight="1" x14ac:dyDescent="0.35">
      <c r="A87" s="123" t="s">
        <v>227</v>
      </c>
      <c r="B87" s="124" t="s">
        <v>11</v>
      </c>
      <c r="C87" s="122">
        <v>10</v>
      </c>
      <c r="D87" s="122"/>
      <c r="E87" s="122"/>
      <c r="F87" s="122"/>
      <c r="G87" s="118"/>
      <c r="H87" s="122">
        <f t="shared" si="1"/>
        <v>90.32</v>
      </c>
      <c r="I87" s="122">
        <v>90.32</v>
      </c>
      <c r="J87" s="122"/>
    </row>
    <row r="88" spans="1:10" ht="24.75" customHeight="1" x14ac:dyDescent="0.35">
      <c r="A88" s="123" t="s">
        <v>228</v>
      </c>
      <c r="B88" s="124" t="s">
        <v>11</v>
      </c>
      <c r="C88" s="122">
        <v>50</v>
      </c>
      <c r="D88" s="122"/>
      <c r="E88" s="122"/>
      <c r="F88" s="122"/>
      <c r="G88" s="118"/>
      <c r="H88" s="122">
        <f t="shared" si="1"/>
        <v>48.71</v>
      </c>
      <c r="I88" s="122">
        <v>48.71</v>
      </c>
      <c r="J88" s="122"/>
    </row>
    <row r="89" spans="1:10" ht="24.75" customHeight="1" x14ac:dyDescent="0.35">
      <c r="A89" s="123" t="s">
        <v>229</v>
      </c>
      <c r="B89" s="124" t="s">
        <v>230</v>
      </c>
      <c r="C89" s="122">
        <v>35</v>
      </c>
      <c r="D89" s="122"/>
      <c r="E89" s="122"/>
      <c r="F89" s="122"/>
      <c r="G89" s="118"/>
      <c r="H89" s="122">
        <f t="shared" si="1"/>
        <v>48.74</v>
      </c>
      <c r="I89" s="122">
        <v>48.74</v>
      </c>
      <c r="J89" s="122"/>
    </row>
    <row r="90" spans="1:10" ht="24.75" customHeight="1" x14ac:dyDescent="0.35">
      <c r="A90" s="123" t="s">
        <v>231</v>
      </c>
      <c r="B90" s="124" t="s">
        <v>232</v>
      </c>
      <c r="C90" s="122">
        <v>10</v>
      </c>
      <c r="D90" s="122"/>
      <c r="E90" s="122"/>
      <c r="F90" s="122"/>
      <c r="G90" s="118"/>
      <c r="H90" s="122">
        <f t="shared" si="1"/>
        <v>65.88</v>
      </c>
      <c r="I90" s="122">
        <v>65.88</v>
      </c>
      <c r="J90" s="122"/>
    </row>
    <row r="91" spans="1:10" ht="24.75" customHeight="1" x14ac:dyDescent="0.35">
      <c r="A91" s="123" t="s">
        <v>26</v>
      </c>
      <c r="B91" s="124" t="s">
        <v>11</v>
      </c>
      <c r="C91" s="122">
        <v>5</v>
      </c>
      <c r="D91" s="122"/>
      <c r="E91" s="122"/>
      <c r="F91" s="122"/>
      <c r="G91" s="118"/>
      <c r="H91" s="122">
        <f t="shared" si="1"/>
        <v>341.45</v>
      </c>
      <c r="I91" s="122">
        <v>341.45</v>
      </c>
      <c r="J91" s="122"/>
    </row>
    <row r="92" spans="1:10" ht="24.75" customHeight="1" x14ac:dyDescent="0.35">
      <c r="A92" s="123" t="s">
        <v>233</v>
      </c>
      <c r="B92" s="124" t="s">
        <v>169</v>
      </c>
      <c r="C92" s="122">
        <v>10</v>
      </c>
      <c r="D92" s="122"/>
      <c r="E92" s="122"/>
      <c r="F92" s="122"/>
      <c r="G92" s="118"/>
      <c r="H92" s="122">
        <f t="shared" si="1"/>
        <v>120.24</v>
      </c>
      <c r="I92" s="122">
        <v>120.24</v>
      </c>
      <c r="J92" s="122"/>
    </row>
    <row r="93" spans="1:10" ht="24.75" customHeight="1" x14ac:dyDescent="0.35">
      <c r="A93" s="123" t="s">
        <v>234</v>
      </c>
      <c r="B93" s="124" t="s">
        <v>11</v>
      </c>
      <c r="C93" s="122">
        <v>210</v>
      </c>
      <c r="D93" s="122"/>
      <c r="E93" s="122"/>
      <c r="F93" s="122"/>
      <c r="G93" s="118"/>
      <c r="H93" s="122">
        <f t="shared" si="1"/>
        <v>30.7</v>
      </c>
      <c r="I93" s="122">
        <v>30.7</v>
      </c>
      <c r="J93" s="122"/>
    </row>
    <row r="94" spans="1:10" ht="24.75" customHeight="1" x14ac:dyDescent="0.35">
      <c r="A94" s="123" t="s">
        <v>24</v>
      </c>
      <c r="B94" s="124" t="s">
        <v>230</v>
      </c>
      <c r="C94" s="122">
        <v>80</v>
      </c>
      <c r="D94" s="122"/>
      <c r="E94" s="122"/>
      <c r="F94" s="122"/>
      <c r="G94" s="118"/>
      <c r="H94" s="122">
        <f t="shared" si="1"/>
        <v>226.67</v>
      </c>
      <c r="I94" s="122">
        <v>226.67</v>
      </c>
      <c r="J94" s="122"/>
    </row>
    <row r="95" spans="1:10" ht="24.75" customHeight="1" x14ac:dyDescent="0.35">
      <c r="A95" s="123" t="s">
        <v>236</v>
      </c>
      <c r="B95" s="124" t="s">
        <v>11</v>
      </c>
      <c r="C95" s="122">
        <v>100</v>
      </c>
      <c r="D95" s="122"/>
      <c r="E95" s="122"/>
      <c r="F95" s="122"/>
      <c r="G95" s="118"/>
      <c r="H95" s="122">
        <f t="shared" si="1"/>
        <v>23.33</v>
      </c>
      <c r="I95" s="122">
        <v>23.33</v>
      </c>
      <c r="J95" s="122"/>
    </row>
    <row r="96" spans="1:10" s="109" customFormat="1" ht="24.75" customHeight="1" x14ac:dyDescent="0.35">
      <c r="A96" s="123" t="s">
        <v>237</v>
      </c>
      <c r="B96" s="124" t="s">
        <v>230</v>
      </c>
      <c r="C96" s="122">
        <v>36</v>
      </c>
      <c r="D96" s="122"/>
      <c r="E96" s="122"/>
      <c r="F96" s="122"/>
      <c r="G96" s="118"/>
      <c r="H96" s="122">
        <f t="shared" si="1"/>
        <v>163.09</v>
      </c>
      <c r="I96" s="122">
        <v>163.09</v>
      </c>
      <c r="J96" s="122"/>
    </row>
    <row r="97" spans="1:10" ht="24.75" customHeight="1" x14ac:dyDescent="0.35">
      <c r="A97" s="123" t="s">
        <v>238</v>
      </c>
      <c r="B97" s="124" t="s">
        <v>230</v>
      </c>
      <c r="C97" s="122">
        <v>30</v>
      </c>
      <c r="D97" s="122"/>
      <c r="E97" s="122"/>
      <c r="F97" s="122"/>
      <c r="G97" s="118"/>
      <c r="H97" s="122">
        <f t="shared" si="1"/>
        <v>152.94</v>
      </c>
      <c r="I97" s="122">
        <v>152.94</v>
      </c>
      <c r="J97" s="122"/>
    </row>
    <row r="98" spans="1:10" ht="24.75" customHeight="1" x14ac:dyDescent="0.35">
      <c r="A98" s="123" t="s">
        <v>239</v>
      </c>
      <c r="B98" s="124" t="s">
        <v>11</v>
      </c>
      <c r="C98" s="122">
        <v>10</v>
      </c>
      <c r="D98" s="122"/>
      <c r="E98" s="122"/>
      <c r="F98" s="122"/>
      <c r="G98" s="118"/>
      <c r="H98" s="122">
        <f t="shared" si="1"/>
        <v>80.17</v>
      </c>
      <c r="I98" s="122">
        <v>80.17</v>
      </c>
      <c r="J98" s="122"/>
    </row>
    <row r="99" spans="1:10" ht="24.75" customHeight="1" x14ac:dyDescent="0.35">
      <c r="A99" s="123" t="s">
        <v>240</v>
      </c>
      <c r="B99" s="124" t="s">
        <v>11</v>
      </c>
      <c r="C99" s="122">
        <v>40</v>
      </c>
      <c r="D99" s="122"/>
      <c r="E99" s="122"/>
      <c r="F99" s="122"/>
      <c r="G99" s="118"/>
      <c r="H99" s="122">
        <f t="shared" si="1"/>
        <v>30.12</v>
      </c>
      <c r="I99" s="122">
        <v>30.12</v>
      </c>
      <c r="J99" s="122"/>
    </row>
    <row r="100" spans="1:10" ht="24.75" customHeight="1" x14ac:dyDescent="0.35">
      <c r="A100" s="123" t="s">
        <v>241</v>
      </c>
      <c r="B100" s="124" t="s">
        <v>11</v>
      </c>
      <c r="C100" s="122">
        <v>10</v>
      </c>
      <c r="D100" s="122"/>
      <c r="E100" s="122"/>
      <c r="F100" s="122"/>
      <c r="G100" s="118"/>
      <c r="H100" s="122">
        <f t="shared" si="1"/>
        <v>120.49</v>
      </c>
      <c r="I100" s="122">
        <v>120.49</v>
      </c>
      <c r="J100" s="122"/>
    </row>
    <row r="101" spans="1:10" ht="24.75" customHeight="1" x14ac:dyDescent="0.35">
      <c r="A101" s="123" t="s">
        <v>242</v>
      </c>
      <c r="B101" s="124" t="s">
        <v>11</v>
      </c>
      <c r="C101" s="122">
        <v>5</v>
      </c>
      <c r="D101" s="122"/>
      <c r="E101" s="122"/>
      <c r="F101" s="122"/>
      <c r="G101" s="118"/>
      <c r="H101" s="122">
        <f t="shared" si="1"/>
        <v>51.86</v>
      </c>
      <c r="I101" s="122">
        <v>51.86</v>
      </c>
      <c r="J101" s="122"/>
    </row>
    <row r="102" spans="1:10" ht="24.75" customHeight="1" x14ac:dyDescent="0.35">
      <c r="A102" s="123" t="s">
        <v>243</v>
      </c>
      <c r="B102" s="124" t="s">
        <v>11</v>
      </c>
      <c r="C102" s="122">
        <v>20</v>
      </c>
      <c r="D102" s="122"/>
      <c r="E102" s="122"/>
      <c r="F102" s="122"/>
      <c r="G102" s="118"/>
      <c r="H102" s="122">
        <f t="shared" si="1"/>
        <v>31.87</v>
      </c>
      <c r="I102" s="122">
        <v>31.87</v>
      </c>
      <c r="J102" s="122"/>
    </row>
    <row r="103" spans="1:10" ht="24.75" customHeight="1" x14ac:dyDescent="0.35">
      <c r="A103" s="123" t="s">
        <v>244</v>
      </c>
      <c r="B103" s="124" t="s">
        <v>11</v>
      </c>
      <c r="C103" s="122">
        <v>25</v>
      </c>
      <c r="D103" s="122"/>
      <c r="E103" s="122"/>
      <c r="F103" s="122"/>
      <c r="G103" s="118"/>
      <c r="H103" s="122">
        <f t="shared" si="1"/>
        <v>20.309999999999999</v>
      </c>
      <c r="I103" s="122">
        <v>20.309999999999999</v>
      </c>
      <c r="J103" s="122"/>
    </row>
    <row r="104" spans="1:10" ht="24.75" customHeight="1" x14ac:dyDescent="0.35">
      <c r="A104" s="123" t="s">
        <v>245</v>
      </c>
      <c r="B104" s="124" t="s">
        <v>31</v>
      </c>
      <c r="C104" s="122">
        <v>10</v>
      </c>
      <c r="D104" s="122"/>
      <c r="E104" s="122"/>
      <c r="F104" s="122"/>
      <c r="G104" s="118"/>
      <c r="H104" s="122">
        <f t="shared" si="1"/>
        <v>222.92</v>
      </c>
      <c r="I104" s="122">
        <v>222.92</v>
      </c>
      <c r="J104" s="122"/>
    </row>
    <row r="105" spans="1:10" ht="24.75" customHeight="1" x14ac:dyDescent="0.35">
      <c r="A105" s="123" t="s">
        <v>246</v>
      </c>
      <c r="B105" s="124" t="s">
        <v>247</v>
      </c>
      <c r="C105" s="122">
        <v>5</v>
      </c>
      <c r="D105" s="122"/>
      <c r="E105" s="122"/>
      <c r="F105" s="122"/>
      <c r="G105" s="118"/>
      <c r="H105" s="122">
        <f t="shared" si="1"/>
        <v>216</v>
      </c>
      <c r="I105" s="122">
        <v>216</v>
      </c>
      <c r="J105" s="122"/>
    </row>
    <row r="106" spans="1:10" ht="24.75" customHeight="1" x14ac:dyDescent="0.35">
      <c r="A106" s="123" t="s">
        <v>248</v>
      </c>
      <c r="B106" s="124" t="s">
        <v>11</v>
      </c>
      <c r="C106" s="122">
        <v>40</v>
      </c>
      <c r="D106" s="122"/>
      <c r="E106" s="122"/>
      <c r="F106" s="122"/>
      <c r="G106" s="118"/>
      <c r="H106" s="122">
        <f t="shared" si="1"/>
        <v>63.66</v>
      </c>
      <c r="I106" s="122">
        <v>63.66</v>
      </c>
      <c r="J106" s="122"/>
    </row>
    <row r="107" spans="1:10" ht="24.75" customHeight="1" x14ac:dyDescent="0.35">
      <c r="A107" s="123" t="s">
        <v>249</v>
      </c>
      <c r="B107" s="124" t="s">
        <v>11</v>
      </c>
      <c r="C107" s="122">
        <v>40</v>
      </c>
      <c r="D107" s="122"/>
      <c r="E107" s="122"/>
      <c r="F107" s="122"/>
      <c r="G107" s="118"/>
      <c r="H107" s="122">
        <f t="shared" si="1"/>
        <v>132.1</v>
      </c>
      <c r="I107" s="122">
        <v>132.1</v>
      </c>
      <c r="J107" s="122"/>
    </row>
    <row r="108" spans="1:10" ht="24.75" customHeight="1" x14ac:dyDescent="0.35">
      <c r="A108" s="123" t="s">
        <v>250</v>
      </c>
      <c r="B108" s="124" t="s">
        <v>169</v>
      </c>
      <c r="C108" s="122">
        <v>40</v>
      </c>
      <c r="D108" s="122"/>
      <c r="E108" s="122"/>
      <c r="F108" s="122"/>
      <c r="G108" s="118"/>
      <c r="H108" s="122">
        <f t="shared" si="1"/>
        <v>25.57</v>
      </c>
      <c r="I108" s="122">
        <v>25.57</v>
      </c>
      <c r="J108" s="122"/>
    </row>
    <row r="109" spans="1:10" ht="24.75" customHeight="1" x14ac:dyDescent="0.35">
      <c r="A109" s="123" t="s">
        <v>251</v>
      </c>
      <c r="B109" s="124" t="s">
        <v>22</v>
      </c>
      <c r="C109" s="122">
        <v>10</v>
      </c>
      <c r="D109" s="122"/>
      <c r="E109" s="122"/>
      <c r="F109" s="122"/>
      <c r="G109" s="118"/>
      <c r="H109" s="122">
        <f t="shared" si="1"/>
        <v>149.13999999999999</v>
      </c>
      <c r="I109" s="122">
        <v>149.13999999999999</v>
      </c>
      <c r="J109" s="122"/>
    </row>
    <row r="110" spans="1:10" ht="24.75" customHeight="1" x14ac:dyDescent="0.35">
      <c r="A110" s="123" t="s">
        <v>251</v>
      </c>
      <c r="B110" s="124" t="s">
        <v>232</v>
      </c>
      <c r="C110" s="122">
        <v>5</v>
      </c>
      <c r="D110" s="122"/>
      <c r="E110" s="122"/>
      <c r="F110" s="122"/>
      <c r="G110" s="118"/>
      <c r="H110" s="122">
        <f t="shared" si="1"/>
        <v>446.15</v>
      </c>
      <c r="I110" s="122">
        <v>446.15</v>
      </c>
      <c r="J110" s="122"/>
    </row>
    <row r="111" spans="1:10" ht="24.75" customHeight="1" x14ac:dyDescent="0.35">
      <c r="A111" s="123" t="s">
        <v>252</v>
      </c>
      <c r="B111" s="124" t="s">
        <v>169</v>
      </c>
      <c r="C111" s="122"/>
      <c r="D111" s="122"/>
      <c r="E111" s="122"/>
      <c r="F111" s="122"/>
      <c r="G111" s="118"/>
      <c r="H111" s="122">
        <f t="shared" si="1"/>
        <v>0</v>
      </c>
      <c r="I111" s="122"/>
      <c r="J111" s="122"/>
    </row>
    <row r="112" spans="1:10" ht="24.75" customHeight="1" x14ac:dyDescent="0.35">
      <c r="A112" s="123" t="s">
        <v>253</v>
      </c>
      <c r="B112" s="124" t="s">
        <v>169</v>
      </c>
      <c r="C112" s="122">
        <v>60</v>
      </c>
      <c r="D112" s="122"/>
      <c r="E112" s="122"/>
      <c r="F112" s="122"/>
      <c r="G112" s="118"/>
      <c r="H112" s="122">
        <f t="shared" si="1"/>
        <v>67.78</v>
      </c>
      <c r="I112" s="122">
        <v>67.78</v>
      </c>
      <c r="J112" s="122"/>
    </row>
    <row r="113" spans="1:10" ht="24.75" customHeight="1" x14ac:dyDescent="0.35">
      <c r="A113" s="123" t="s">
        <v>254</v>
      </c>
      <c r="B113" s="124" t="s">
        <v>11</v>
      </c>
      <c r="C113" s="122">
        <v>30</v>
      </c>
      <c r="D113" s="122"/>
      <c r="E113" s="122"/>
      <c r="F113" s="122"/>
      <c r="G113" s="118"/>
      <c r="H113" s="122">
        <f t="shared" si="1"/>
        <v>70.489999999999995</v>
      </c>
      <c r="I113" s="122">
        <v>70.489999999999995</v>
      </c>
      <c r="J113" s="122"/>
    </row>
    <row r="114" spans="1:10" ht="24.75" customHeight="1" x14ac:dyDescent="0.35">
      <c r="A114" s="123" t="s">
        <v>255</v>
      </c>
      <c r="B114" s="124" t="s">
        <v>11</v>
      </c>
      <c r="C114" s="122">
        <v>10</v>
      </c>
      <c r="D114" s="122"/>
      <c r="E114" s="122"/>
      <c r="F114" s="122"/>
      <c r="G114" s="118"/>
      <c r="H114" s="122">
        <f t="shared" si="1"/>
        <v>166.78</v>
      </c>
      <c r="I114" s="122">
        <v>166.78</v>
      </c>
      <c r="J114" s="122"/>
    </row>
    <row r="115" spans="1:10" ht="24.75" customHeight="1" x14ac:dyDescent="0.35">
      <c r="A115" s="123" t="s">
        <v>256</v>
      </c>
      <c r="B115" s="124" t="s">
        <v>11</v>
      </c>
      <c r="C115" s="122">
        <v>15</v>
      </c>
      <c r="D115" s="122"/>
      <c r="E115" s="122"/>
      <c r="F115" s="122"/>
      <c r="G115" s="118"/>
      <c r="H115" s="122">
        <f t="shared" si="1"/>
        <v>147.88999999999999</v>
      </c>
      <c r="I115" s="122">
        <v>147.88999999999999</v>
      </c>
      <c r="J115" s="122"/>
    </row>
    <row r="116" spans="1:10" ht="24.75" customHeight="1" x14ac:dyDescent="0.35">
      <c r="A116" s="123" t="s">
        <v>257</v>
      </c>
      <c r="B116" s="124" t="s">
        <v>11</v>
      </c>
      <c r="C116" s="122">
        <v>150</v>
      </c>
      <c r="D116" s="122"/>
      <c r="E116" s="122"/>
      <c r="F116" s="122"/>
      <c r="G116" s="118"/>
      <c r="H116" s="122">
        <f t="shared" ref="H116:H141" si="2">MIN(I116:J116)</f>
        <v>8.51</v>
      </c>
      <c r="I116" s="122">
        <v>8.51</v>
      </c>
      <c r="J116" s="122"/>
    </row>
    <row r="117" spans="1:10" ht="24.75" customHeight="1" x14ac:dyDescent="0.35">
      <c r="A117" s="123" t="s">
        <v>258</v>
      </c>
      <c r="B117" s="124" t="s">
        <v>169</v>
      </c>
      <c r="C117" s="122">
        <v>50</v>
      </c>
      <c r="D117" s="122"/>
      <c r="E117" s="122"/>
      <c r="F117" s="122"/>
      <c r="G117" s="118"/>
      <c r="H117" s="122">
        <f t="shared" si="2"/>
        <v>56.4</v>
      </c>
      <c r="I117" s="122">
        <v>56.4</v>
      </c>
      <c r="J117" s="122"/>
    </row>
    <row r="118" spans="1:10" ht="24.75" customHeight="1" x14ac:dyDescent="0.35">
      <c r="A118" s="123" t="s">
        <v>259</v>
      </c>
      <c r="B118" s="124" t="s">
        <v>11</v>
      </c>
      <c r="C118" s="122">
        <v>50</v>
      </c>
      <c r="D118" s="122"/>
      <c r="E118" s="122"/>
      <c r="F118" s="122"/>
      <c r="G118" s="118"/>
      <c r="H118" s="122">
        <f t="shared" si="2"/>
        <v>604</v>
      </c>
      <c r="I118" s="122">
        <v>604</v>
      </c>
      <c r="J118" s="122"/>
    </row>
    <row r="119" spans="1:10" ht="24.75" customHeight="1" x14ac:dyDescent="0.35">
      <c r="A119" s="123" t="s">
        <v>260</v>
      </c>
      <c r="B119" s="124" t="s">
        <v>11</v>
      </c>
      <c r="C119" s="122">
        <v>40</v>
      </c>
      <c r="D119" s="122"/>
      <c r="E119" s="122"/>
      <c r="F119" s="122"/>
      <c r="G119" s="118"/>
      <c r="H119" s="122">
        <f t="shared" si="2"/>
        <v>15.32</v>
      </c>
      <c r="I119" s="122">
        <v>15.32</v>
      </c>
      <c r="J119" s="122"/>
    </row>
    <row r="120" spans="1:10" ht="24.75" customHeight="1" x14ac:dyDescent="0.35">
      <c r="A120" s="123" t="s">
        <v>261</v>
      </c>
      <c r="B120" s="124" t="s">
        <v>11</v>
      </c>
      <c r="C120" s="122">
        <v>20</v>
      </c>
      <c r="D120" s="122"/>
      <c r="E120" s="122"/>
      <c r="F120" s="122"/>
      <c r="G120" s="118"/>
      <c r="H120" s="122">
        <f t="shared" si="2"/>
        <v>195.02</v>
      </c>
      <c r="I120" s="122">
        <v>195.02</v>
      </c>
      <c r="J120" s="122"/>
    </row>
    <row r="121" spans="1:10" ht="24.75" customHeight="1" x14ac:dyDescent="0.35">
      <c r="A121" s="123" t="s">
        <v>262</v>
      </c>
      <c r="B121" s="124" t="s">
        <v>11</v>
      </c>
      <c r="C121" s="122">
        <v>40</v>
      </c>
      <c r="D121" s="122"/>
      <c r="E121" s="122"/>
      <c r="F121" s="122"/>
      <c r="G121" s="118"/>
      <c r="H121" s="122">
        <f t="shared" si="2"/>
        <v>30.45</v>
      </c>
      <c r="I121" s="122">
        <v>30.45</v>
      </c>
      <c r="J121" s="122"/>
    </row>
    <row r="122" spans="1:10" ht="24.75" customHeight="1" x14ac:dyDescent="0.35">
      <c r="A122" s="123" t="s">
        <v>263</v>
      </c>
      <c r="B122" s="124" t="s">
        <v>11</v>
      </c>
      <c r="C122" s="122">
        <v>100</v>
      </c>
      <c r="D122" s="122"/>
      <c r="E122" s="122"/>
      <c r="F122" s="122"/>
      <c r="G122" s="118"/>
      <c r="H122" s="122">
        <f t="shared" si="2"/>
        <v>122</v>
      </c>
      <c r="I122" s="122">
        <v>122</v>
      </c>
      <c r="J122" s="122"/>
    </row>
    <row r="123" spans="1:10" ht="24.75" customHeight="1" x14ac:dyDescent="0.35">
      <c r="A123" s="123" t="s">
        <v>264</v>
      </c>
      <c r="B123" s="124" t="s">
        <v>11</v>
      </c>
      <c r="C123" s="122">
        <v>80</v>
      </c>
      <c r="D123" s="122"/>
      <c r="E123" s="122"/>
      <c r="F123" s="122"/>
      <c r="G123" s="118"/>
      <c r="H123" s="122">
        <f t="shared" si="2"/>
        <v>216.12</v>
      </c>
      <c r="I123" s="122">
        <v>216.12</v>
      </c>
      <c r="J123" s="122"/>
    </row>
    <row r="124" spans="1:10" ht="24.75" customHeight="1" x14ac:dyDescent="0.35">
      <c r="A124" s="123" t="s">
        <v>265</v>
      </c>
      <c r="B124" s="124" t="s">
        <v>21</v>
      </c>
      <c r="C124" s="122">
        <v>5</v>
      </c>
      <c r="D124" s="122"/>
      <c r="E124" s="122"/>
      <c r="F124" s="122"/>
      <c r="G124" s="118"/>
      <c r="H124" s="122">
        <f t="shared" si="2"/>
        <v>97.77</v>
      </c>
      <c r="I124" s="122">
        <v>97.77</v>
      </c>
      <c r="J124" s="122"/>
    </row>
    <row r="125" spans="1:10" ht="24.75" customHeight="1" x14ac:dyDescent="0.35">
      <c r="A125" s="123" t="s">
        <v>266</v>
      </c>
      <c r="B125" s="124"/>
      <c r="C125" s="122"/>
      <c r="D125" s="122"/>
      <c r="E125" s="122"/>
      <c r="F125" s="122"/>
      <c r="G125" s="118"/>
      <c r="H125" s="122"/>
      <c r="I125" s="122"/>
      <c r="J125" s="122"/>
    </row>
    <row r="126" spans="1:10" ht="24.75" customHeight="1" x14ac:dyDescent="0.35">
      <c r="A126" s="123" t="s">
        <v>267</v>
      </c>
      <c r="B126" s="124" t="s">
        <v>11</v>
      </c>
      <c r="C126" s="122">
        <v>65</v>
      </c>
      <c r="D126" s="122"/>
      <c r="E126" s="122"/>
      <c r="F126" s="122"/>
      <c r="G126" s="118"/>
      <c r="H126" s="122">
        <f t="shared" si="2"/>
        <v>31.34</v>
      </c>
      <c r="I126" s="122">
        <v>31.34</v>
      </c>
      <c r="J126" s="122"/>
    </row>
    <row r="127" spans="1:10" ht="24.75" customHeight="1" x14ac:dyDescent="0.35">
      <c r="A127" s="123" t="s">
        <v>268</v>
      </c>
      <c r="B127" s="124" t="s">
        <v>11</v>
      </c>
      <c r="C127" s="122">
        <v>44</v>
      </c>
      <c r="D127" s="122"/>
      <c r="E127" s="122"/>
      <c r="F127" s="122"/>
      <c r="G127" s="118"/>
      <c r="H127" s="122">
        <f t="shared" si="2"/>
        <v>48</v>
      </c>
      <c r="I127" s="122">
        <v>48</v>
      </c>
      <c r="J127" s="122"/>
    </row>
    <row r="128" spans="1:10" ht="24.75" customHeight="1" x14ac:dyDescent="0.35">
      <c r="A128" s="123" t="s">
        <v>270</v>
      </c>
      <c r="B128" s="124" t="s">
        <v>11</v>
      </c>
      <c r="C128" s="122">
        <v>24</v>
      </c>
      <c r="D128" s="122"/>
      <c r="E128" s="122"/>
      <c r="F128" s="122"/>
      <c r="G128" s="118"/>
      <c r="H128" s="122">
        <f t="shared" si="2"/>
        <v>86.34</v>
      </c>
      <c r="I128" s="122">
        <v>86.34</v>
      </c>
      <c r="J128" s="122"/>
    </row>
    <row r="129" spans="1:10" ht="24.75" customHeight="1" x14ac:dyDescent="0.35">
      <c r="A129" s="123" t="s">
        <v>271</v>
      </c>
      <c r="B129" s="124" t="s">
        <v>21</v>
      </c>
      <c r="C129" s="122">
        <v>83</v>
      </c>
      <c r="D129" s="122"/>
      <c r="E129" s="122"/>
      <c r="F129" s="122"/>
      <c r="G129" s="118"/>
      <c r="H129" s="122">
        <f t="shared" si="2"/>
        <v>43.34</v>
      </c>
      <c r="I129" s="122">
        <v>43.34</v>
      </c>
      <c r="J129" s="122"/>
    </row>
    <row r="130" spans="1:10" ht="24.75" customHeight="1" x14ac:dyDescent="0.35">
      <c r="A130" s="123" t="s">
        <v>272</v>
      </c>
      <c r="B130" s="124" t="s">
        <v>11</v>
      </c>
      <c r="C130" s="122">
        <v>107</v>
      </c>
      <c r="D130" s="122"/>
      <c r="E130" s="122"/>
      <c r="F130" s="122"/>
      <c r="G130" s="118"/>
      <c r="H130" s="122">
        <f t="shared" si="2"/>
        <v>87.67</v>
      </c>
      <c r="I130" s="122">
        <v>87.67</v>
      </c>
      <c r="J130" s="122"/>
    </row>
    <row r="131" spans="1:10" ht="24.75" customHeight="1" x14ac:dyDescent="0.35">
      <c r="A131" s="123" t="s">
        <v>273</v>
      </c>
      <c r="B131" s="124" t="s">
        <v>11</v>
      </c>
      <c r="C131" s="122">
        <v>14</v>
      </c>
      <c r="D131" s="122"/>
      <c r="E131" s="122"/>
      <c r="F131" s="122"/>
      <c r="G131" s="118"/>
      <c r="H131" s="122">
        <f t="shared" si="2"/>
        <v>766.95</v>
      </c>
      <c r="I131" s="122">
        <v>766.95</v>
      </c>
      <c r="J131" s="122"/>
    </row>
    <row r="132" spans="1:10" ht="24.75" customHeight="1" x14ac:dyDescent="0.35">
      <c r="A132" s="123" t="s">
        <v>274</v>
      </c>
      <c r="B132" s="124" t="s">
        <v>269</v>
      </c>
      <c r="C132" s="122">
        <v>72</v>
      </c>
      <c r="D132" s="122"/>
      <c r="E132" s="122"/>
      <c r="F132" s="122"/>
      <c r="G132" s="118"/>
      <c r="H132" s="122">
        <f t="shared" si="2"/>
        <v>32.340000000000003</v>
      </c>
      <c r="I132" s="122">
        <v>32.340000000000003</v>
      </c>
      <c r="J132" s="122"/>
    </row>
    <row r="133" spans="1:10" ht="24.75" customHeight="1" x14ac:dyDescent="0.35">
      <c r="A133" s="123" t="s">
        <v>275</v>
      </c>
      <c r="B133" s="124" t="s">
        <v>269</v>
      </c>
      <c r="C133" s="122">
        <v>48</v>
      </c>
      <c r="D133" s="122"/>
      <c r="E133" s="122"/>
      <c r="F133" s="122"/>
      <c r="G133" s="118"/>
      <c r="H133" s="122">
        <f t="shared" si="2"/>
        <v>59.34</v>
      </c>
      <c r="I133" s="122">
        <v>59.34</v>
      </c>
      <c r="J133" s="122"/>
    </row>
    <row r="134" spans="1:10" ht="24.75" customHeight="1" x14ac:dyDescent="0.35">
      <c r="A134" s="123" t="s">
        <v>276</v>
      </c>
      <c r="B134" s="124" t="s">
        <v>277</v>
      </c>
      <c r="C134" s="122">
        <v>10</v>
      </c>
      <c r="D134" s="122"/>
      <c r="E134" s="122"/>
      <c r="F134" s="122"/>
      <c r="G134" s="118"/>
      <c r="H134" s="122">
        <f t="shared" si="2"/>
        <v>655</v>
      </c>
      <c r="I134" s="122">
        <v>655</v>
      </c>
      <c r="J134" s="122"/>
    </row>
    <row r="135" spans="1:10" s="109" customFormat="1" ht="24.75" customHeight="1" x14ac:dyDescent="0.35">
      <c r="A135" s="123" t="s">
        <v>55</v>
      </c>
      <c r="B135" s="124"/>
      <c r="C135" s="122"/>
      <c r="D135" s="122"/>
      <c r="E135" s="122"/>
      <c r="F135" s="122"/>
      <c r="G135" s="118"/>
      <c r="H135" s="122"/>
      <c r="I135" s="122"/>
      <c r="J135" s="122"/>
    </row>
    <row r="136" spans="1:10" ht="24.75" customHeight="1" x14ac:dyDescent="0.35">
      <c r="A136" s="123" t="s">
        <v>278</v>
      </c>
      <c r="B136" s="124" t="s">
        <v>11</v>
      </c>
      <c r="C136" s="122">
        <v>30</v>
      </c>
      <c r="D136" s="122"/>
      <c r="E136" s="122"/>
      <c r="F136" s="122"/>
      <c r="G136" s="118"/>
      <c r="H136" s="122">
        <f t="shared" si="2"/>
        <v>51.35</v>
      </c>
      <c r="I136" s="122">
        <v>51.35</v>
      </c>
      <c r="J136" s="122"/>
    </row>
    <row r="137" spans="1:10" ht="24.75" customHeight="1" x14ac:dyDescent="0.35">
      <c r="A137" s="123" t="s">
        <v>279</v>
      </c>
      <c r="B137" s="124" t="s">
        <v>11</v>
      </c>
      <c r="C137" s="122">
        <v>5</v>
      </c>
      <c r="D137" s="122"/>
      <c r="E137" s="122"/>
      <c r="F137" s="122"/>
      <c r="G137" s="118"/>
      <c r="H137" s="122">
        <f t="shared" si="2"/>
        <v>697.27</v>
      </c>
      <c r="I137" s="122">
        <v>697.27</v>
      </c>
      <c r="J137" s="122"/>
    </row>
    <row r="138" spans="1:10" ht="24.75" customHeight="1" x14ac:dyDescent="0.35">
      <c r="A138" s="123" t="s">
        <v>280</v>
      </c>
      <c r="B138" s="124" t="s">
        <v>235</v>
      </c>
      <c r="C138" s="122"/>
      <c r="D138" s="122"/>
      <c r="E138" s="122"/>
      <c r="F138" s="131">
        <v>40</v>
      </c>
      <c r="G138" s="118"/>
      <c r="H138" s="122">
        <f t="shared" si="2"/>
        <v>38</v>
      </c>
      <c r="I138" s="122"/>
      <c r="J138" s="131">
        <v>38</v>
      </c>
    </row>
    <row r="139" spans="1:10" ht="24.75" customHeight="1" x14ac:dyDescent="0.35">
      <c r="A139" s="123" t="s">
        <v>281</v>
      </c>
      <c r="B139" s="124" t="s">
        <v>235</v>
      </c>
      <c r="C139" s="122"/>
      <c r="D139" s="122"/>
      <c r="E139" s="122"/>
      <c r="F139" s="131">
        <v>2</v>
      </c>
      <c r="G139" s="118"/>
      <c r="H139" s="122">
        <f t="shared" si="2"/>
        <v>180</v>
      </c>
      <c r="I139" s="122"/>
      <c r="J139" s="131">
        <v>180</v>
      </c>
    </row>
    <row r="140" spans="1:10" ht="24.75" customHeight="1" x14ac:dyDescent="0.35">
      <c r="A140" s="123" t="s">
        <v>282</v>
      </c>
      <c r="B140" s="124" t="s">
        <v>39</v>
      </c>
      <c r="C140" s="122"/>
      <c r="D140" s="122"/>
      <c r="E140" s="122"/>
      <c r="F140" s="122"/>
      <c r="G140" s="118"/>
      <c r="H140" s="122">
        <f t="shared" si="2"/>
        <v>68</v>
      </c>
      <c r="I140" s="122">
        <v>68</v>
      </c>
      <c r="J140" s="122"/>
    </row>
    <row r="141" spans="1:10" ht="24.75" customHeight="1" x14ac:dyDescent="0.35">
      <c r="A141" s="123" t="s">
        <v>283</v>
      </c>
      <c r="B141" s="124" t="s">
        <v>11</v>
      </c>
      <c r="C141" s="122">
        <v>40</v>
      </c>
      <c r="D141" s="122"/>
      <c r="E141" s="122"/>
      <c r="F141" s="122"/>
      <c r="G141" s="118"/>
      <c r="H141" s="122">
        <f t="shared" si="2"/>
        <v>45.12</v>
      </c>
      <c r="I141" s="122">
        <v>45.12</v>
      </c>
      <c r="J141" s="122"/>
    </row>
    <row r="142" spans="1:10" ht="76.5" customHeight="1" x14ac:dyDescent="0.35">
      <c r="A142" s="102" t="s">
        <v>14</v>
      </c>
      <c r="B142" s="103" t="s">
        <v>3</v>
      </c>
      <c r="C142" s="104">
        <f>SUM(C156:C166)</f>
        <v>5923.3000000000011</v>
      </c>
      <c r="D142" s="104"/>
      <c r="E142" s="104"/>
      <c r="F142" s="104">
        <f>SUM(F156:F166)</f>
        <v>6</v>
      </c>
      <c r="G142" s="92"/>
      <c r="H142" s="104"/>
      <c r="I142" s="104">
        <v>55218.270000000004</v>
      </c>
      <c r="J142" s="104">
        <v>430</v>
      </c>
    </row>
    <row r="143" spans="1:10" ht="24.75" customHeight="1" x14ac:dyDescent="0.35">
      <c r="A143" s="132" t="s">
        <v>28</v>
      </c>
      <c r="B143" s="124" t="s">
        <v>29</v>
      </c>
      <c r="C143" s="122">
        <f>980.9</f>
        <v>980.9</v>
      </c>
      <c r="D143" s="122"/>
      <c r="E143" s="122"/>
      <c r="F143" s="122">
        <v>238.6</v>
      </c>
      <c r="G143" s="118"/>
      <c r="H143" s="122">
        <f t="shared" ref="H143:H166" si="3">MIN(I143:J143)</f>
        <v>1.97</v>
      </c>
      <c r="I143" s="122">
        <v>1.97</v>
      </c>
      <c r="J143" s="122">
        <v>1.97</v>
      </c>
    </row>
    <row r="144" spans="1:10" ht="24.75" customHeight="1" x14ac:dyDescent="0.35">
      <c r="A144" s="123" t="s">
        <v>30</v>
      </c>
      <c r="B144" s="124" t="s">
        <v>29</v>
      </c>
      <c r="C144" s="122">
        <v>980.9</v>
      </c>
      <c r="D144" s="122"/>
      <c r="E144" s="122"/>
      <c r="F144" s="122"/>
      <c r="G144" s="118"/>
      <c r="H144" s="122">
        <f t="shared" si="3"/>
        <v>4.76</v>
      </c>
      <c r="I144" s="122">
        <v>4.76</v>
      </c>
      <c r="J144" s="122"/>
    </row>
    <row r="145" spans="1:10" ht="24.75" customHeight="1" x14ac:dyDescent="0.35">
      <c r="A145" s="123" t="s">
        <v>32</v>
      </c>
      <c r="B145" s="124" t="s">
        <v>284</v>
      </c>
      <c r="C145" s="122">
        <v>12</v>
      </c>
      <c r="D145" s="122"/>
      <c r="E145" s="122"/>
      <c r="F145" s="122"/>
      <c r="G145" s="118"/>
      <c r="H145" s="122">
        <f t="shared" si="3"/>
        <v>1459.44</v>
      </c>
      <c r="I145" s="122">
        <v>1459.44</v>
      </c>
      <c r="J145" s="122"/>
    </row>
    <row r="146" spans="1:10" ht="24.75" customHeight="1" x14ac:dyDescent="0.35">
      <c r="A146" s="123" t="s">
        <v>285</v>
      </c>
      <c r="B146" s="124" t="s">
        <v>284</v>
      </c>
      <c r="C146" s="122">
        <v>12</v>
      </c>
      <c r="D146" s="122"/>
      <c r="E146" s="122"/>
      <c r="F146" s="122"/>
      <c r="G146" s="118"/>
      <c r="H146" s="122">
        <f t="shared" si="3"/>
        <v>4482.67</v>
      </c>
      <c r="I146" s="122">
        <v>4482.67</v>
      </c>
      <c r="J146" s="122"/>
    </row>
    <row r="147" spans="1:10" ht="24.75" customHeight="1" x14ac:dyDescent="0.35">
      <c r="A147" s="123" t="s">
        <v>286</v>
      </c>
      <c r="B147" s="124" t="s">
        <v>284</v>
      </c>
      <c r="C147" s="122">
        <v>12</v>
      </c>
      <c r="D147" s="122"/>
      <c r="E147" s="122"/>
      <c r="F147" s="122"/>
      <c r="G147" s="118"/>
      <c r="H147" s="122">
        <f t="shared" si="3"/>
        <v>7847.4000000000005</v>
      </c>
      <c r="I147" s="122">
        <v>7847.4000000000005</v>
      </c>
      <c r="J147" s="122"/>
    </row>
    <row r="148" spans="1:10" ht="24.75" customHeight="1" x14ac:dyDescent="0.35">
      <c r="A148" s="123" t="s">
        <v>38</v>
      </c>
      <c r="B148" s="124" t="s">
        <v>284</v>
      </c>
      <c r="C148" s="122">
        <v>12</v>
      </c>
      <c r="D148" s="122"/>
      <c r="E148" s="122"/>
      <c r="F148" s="122">
        <v>12</v>
      </c>
      <c r="G148" s="118"/>
      <c r="H148" s="122">
        <f t="shared" si="3"/>
        <v>2562.92</v>
      </c>
      <c r="I148" s="122">
        <v>2562.92</v>
      </c>
      <c r="J148" s="122">
        <v>3000</v>
      </c>
    </row>
    <row r="149" spans="1:10" ht="24.75" customHeight="1" x14ac:dyDescent="0.35">
      <c r="A149" s="123" t="s">
        <v>33</v>
      </c>
      <c r="B149" s="124" t="s">
        <v>284</v>
      </c>
      <c r="C149" s="122">
        <v>12</v>
      </c>
      <c r="D149" s="122"/>
      <c r="E149" s="122"/>
      <c r="F149" s="122"/>
      <c r="G149" s="118"/>
      <c r="H149" s="122">
        <f t="shared" si="3"/>
        <v>1469.31</v>
      </c>
      <c r="I149" s="122">
        <v>1469.31</v>
      </c>
      <c r="J149" s="122"/>
    </row>
    <row r="150" spans="1:10" ht="24.75" customHeight="1" x14ac:dyDescent="0.35">
      <c r="A150" s="123" t="s">
        <v>287</v>
      </c>
      <c r="B150" s="124" t="s">
        <v>284</v>
      </c>
      <c r="C150" s="122">
        <f>12*2</f>
        <v>24</v>
      </c>
      <c r="D150" s="122"/>
      <c r="E150" s="122"/>
      <c r="F150" s="122">
        <v>12</v>
      </c>
      <c r="G150" s="118"/>
      <c r="H150" s="122">
        <f t="shared" si="3"/>
        <v>1460.47</v>
      </c>
      <c r="I150" s="122">
        <v>1626.83</v>
      </c>
      <c r="J150" s="122">
        <v>1460.47</v>
      </c>
    </row>
    <row r="151" spans="1:10" ht="24.75" customHeight="1" x14ac:dyDescent="0.35">
      <c r="A151" s="123" t="s">
        <v>288</v>
      </c>
      <c r="B151" s="124" t="s">
        <v>37</v>
      </c>
      <c r="C151" s="122">
        <f>4*12</f>
        <v>48</v>
      </c>
      <c r="D151" s="122"/>
      <c r="E151" s="122"/>
      <c r="F151" s="122">
        <v>0.5</v>
      </c>
      <c r="G151" s="118"/>
      <c r="H151" s="122">
        <f t="shared" si="3"/>
        <v>651</v>
      </c>
      <c r="I151" s="122">
        <v>651</v>
      </c>
      <c r="J151" s="122">
        <v>651</v>
      </c>
    </row>
    <row r="152" spans="1:10" ht="24.75" customHeight="1" x14ac:dyDescent="0.35">
      <c r="A152" s="123" t="s">
        <v>289</v>
      </c>
      <c r="B152" s="124" t="s">
        <v>29</v>
      </c>
      <c r="C152" s="122">
        <v>1835.8</v>
      </c>
      <c r="D152" s="122"/>
      <c r="E152" s="122"/>
      <c r="F152" s="122"/>
      <c r="G152" s="118"/>
      <c r="H152" s="122">
        <f t="shared" si="3"/>
        <v>43.34</v>
      </c>
      <c r="I152" s="122">
        <v>43.34</v>
      </c>
      <c r="J152" s="122"/>
    </row>
    <row r="153" spans="1:10" ht="24.75" customHeight="1" x14ac:dyDescent="0.35">
      <c r="A153" s="123" t="s">
        <v>290</v>
      </c>
      <c r="B153" s="124" t="s">
        <v>10</v>
      </c>
      <c r="C153" s="122">
        <v>2</v>
      </c>
      <c r="D153" s="122"/>
      <c r="E153" s="122"/>
      <c r="F153" s="122"/>
      <c r="G153" s="118"/>
      <c r="H153" s="122">
        <f t="shared" si="3"/>
        <v>9651.64</v>
      </c>
      <c r="I153" s="122">
        <v>9651.64</v>
      </c>
      <c r="J153" s="122"/>
    </row>
    <row r="154" spans="1:10" ht="24.75" customHeight="1" x14ac:dyDescent="0.35">
      <c r="A154" s="123" t="s">
        <v>291</v>
      </c>
      <c r="B154" s="124" t="s">
        <v>10</v>
      </c>
      <c r="C154" s="122">
        <v>1</v>
      </c>
      <c r="D154" s="122"/>
      <c r="E154" s="122"/>
      <c r="F154" s="122"/>
      <c r="G154" s="118"/>
      <c r="H154" s="122">
        <f t="shared" si="3"/>
        <v>12666.67</v>
      </c>
      <c r="I154" s="122">
        <v>12666.67</v>
      </c>
      <c r="J154" s="122"/>
    </row>
    <row r="155" spans="1:10" ht="30" customHeight="1" x14ac:dyDescent="0.35">
      <c r="A155" s="123" t="s">
        <v>292</v>
      </c>
      <c r="B155" s="124" t="s">
        <v>10</v>
      </c>
      <c r="C155" s="122">
        <v>3</v>
      </c>
      <c r="D155" s="122"/>
      <c r="E155" s="122"/>
      <c r="F155" s="122"/>
      <c r="G155" s="118"/>
      <c r="H155" s="122">
        <f t="shared" si="3"/>
        <v>13548</v>
      </c>
      <c r="I155" s="122">
        <v>13548</v>
      </c>
      <c r="J155" s="122"/>
    </row>
    <row r="156" spans="1:10" ht="24.75" customHeight="1" x14ac:dyDescent="0.35">
      <c r="A156" s="123" t="s">
        <v>293</v>
      </c>
      <c r="B156" s="124" t="s">
        <v>284</v>
      </c>
      <c r="C156" s="122">
        <v>2</v>
      </c>
      <c r="D156" s="122"/>
      <c r="E156" s="122"/>
      <c r="F156" s="122"/>
      <c r="G156" s="118"/>
      <c r="H156" s="122">
        <f t="shared" si="3"/>
        <v>2795.78</v>
      </c>
      <c r="I156" s="122">
        <v>2795.78</v>
      </c>
      <c r="J156" s="122"/>
    </row>
    <row r="157" spans="1:10" ht="24.75" customHeight="1" x14ac:dyDescent="0.35">
      <c r="A157" s="123" t="s">
        <v>294</v>
      </c>
      <c r="B157" s="124" t="s">
        <v>295</v>
      </c>
      <c r="C157" s="122">
        <v>1</v>
      </c>
      <c r="D157" s="122"/>
      <c r="E157" s="122"/>
      <c r="F157" s="122"/>
      <c r="G157" s="118"/>
      <c r="H157" s="122">
        <f t="shared" si="3"/>
        <v>2600</v>
      </c>
      <c r="I157" s="122">
        <v>2600</v>
      </c>
      <c r="J157" s="122"/>
    </row>
    <row r="158" spans="1:10" ht="24.75" customHeight="1" x14ac:dyDescent="0.35">
      <c r="A158" s="123" t="s">
        <v>296</v>
      </c>
      <c r="B158" s="124" t="s">
        <v>29</v>
      </c>
      <c r="C158" s="122">
        <v>5</v>
      </c>
      <c r="D158" s="122"/>
      <c r="E158" s="122"/>
      <c r="F158" s="122"/>
      <c r="G158" s="118"/>
      <c r="H158" s="122">
        <f t="shared" si="3"/>
        <v>15000</v>
      </c>
      <c r="I158" s="122">
        <v>15000</v>
      </c>
      <c r="J158" s="122"/>
    </row>
    <row r="159" spans="1:10" ht="24.75" customHeight="1" x14ac:dyDescent="0.35">
      <c r="A159" s="123" t="s">
        <v>297</v>
      </c>
      <c r="B159" s="124" t="s">
        <v>10</v>
      </c>
      <c r="C159" s="122">
        <v>1</v>
      </c>
      <c r="D159" s="122"/>
      <c r="E159" s="122"/>
      <c r="F159" s="122"/>
      <c r="G159" s="118"/>
      <c r="H159" s="122">
        <f t="shared" si="3"/>
        <v>23582.16</v>
      </c>
      <c r="I159" s="122">
        <v>23582.16</v>
      </c>
      <c r="J159" s="122"/>
    </row>
    <row r="160" spans="1:10" ht="24.75" customHeight="1" x14ac:dyDescent="0.35">
      <c r="A160" s="123" t="s">
        <v>298</v>
      </c>
      <c r="B160" s="124" t="s">
        <v>29</v>
      </c>
      <c r="C160" s="122">
        <f>445.1*12</f>
        <v>5341.2000000000007</v>
      </c>
      <c r="D160" s="122"/>
      <c r="E160" s="122"/>
      <c r="F160" s="122"/>
      <c r="G160" s="118"/>
      <c r="H160" s="122">
        <f t="shared" si="3"/>
        <v>25.48</v>
      </c>
      <c r="I160" s="122">
        <v>25.48</v>
      </c>
      <c r="J160" s="122"/>
    </row>
    <row r="161" spans="1:10" ht="24.75" customHeight="1" x14ac:dyDescent="0.35">
      <c r="A161" s="123" t="s">
        <v>299</v>
      </c>
      <c r="B161" s="124" t="s">
        <v>29</v>
      </c>
      <c r="C161" s="133">
        <v>445.1</v>
      </c>
      <c r="D161" s="133"/>
      <c r="E161" s="133"/>
      <c r="F161" s="122"/>
      <c r="G161" s="118"/>
      <c r="H161" s="122">
        <f t="shared" si="3"/>
        <v>19.45</v>
      </c>
      <c r="I161" s="133">
        <v>19.45</v>
      </c>
      <c r="J161" s="122"/>
    </row>
    <row r="162" spans="1:10" ht="24.75" customHeight="1" x14ac:dyDescent="0.35">
      <c r="A162" s="123" t="s">
        <v>300</v>
      </c>
      <c r="B162" s="124" t="s">
        <v>187</v>
      </c>
      <c r="C162" s="122">
        <v>12</v>
      </c>
      <c r="D162" s="122"/>
      <c r="E162" s="122"/>
      <c r="F162" s="122"/>
      <c r="G162" s="118"/>
      <c r="H162" s="122">
        <f t="shared" si="3"/>
        <v>7847.4</v>
      </c>
      <c r="I162" s="122">
        <v>7847.4</v>
      </c>
      <c r="J162" s="122"/>
    </row>
    <row r="163" spans="1:10" ht="24.75" customHeight="1" x14ac:dyDescent="0.35">
      <c r="A163" s="123" t="s">
        <v>301</v>
      </c>
      <c r="B163" s="124" t="s">
        <v>11</v>
      </c>
      <c r="C163" s="133">
        <v>7</v>
      </c>
      <c r="D163" s="133"/>
      <c r="E163" s="133"/>
      <c r="F163" s="122">
        <v>6</v>
      </c>
      <c r="G163" s="118"/>
      <c r="H163" s="122">
        <f t="shared" si="3"/>
        <v>400</v>
      </c>
      <c r="I163" s="133">
        <v>400</v>
      </c>
      <c r="J163" s="122">
        <v>400</v>
      </c>
    </row>
    <row r="164" spans="1:10" ht="24.75" customHeight="1" x14ac:dyDescent="0.35">
      <c r="A164" s="123" t="s">
        <v>302</v>
      </c>
      <c r="B164" s="124" t="s">
        <v>11</v>
      </c>
      <c r="C164" s="133">
        <v>2</v>
      </c>
      <c r="D164" s="133"/>
      <c r="E164" s="133"/>
      <c r="F164" s="122"/>
      <c r="G164" s="118"/>
      <c r="H164" s="122">
        <f t="shared" si="3"/>
        <v>2000</v>
      </c>
      <c r="I164" s="133">
        <v>2000</v>
      </c>
      <c r="J164" s="122"/>
    </row>
    <row r="165" spans="1:10" ht="24.75" customHeight="1" x14ac:dyDescent="0.35">
      <c r="A165" s="123" t="s">
        <v>354</v>
      </c>
      <c r="B165" s="124" t="s">
        <v>11</v>
      </c>
      <c r="C165" s="133">
        <v>12</v>
      </c>
      <c r="D165" s="133"/>
      <c r="E165" s="133"/>
      <c r="F165" s="122"/>
      <c r="G165" s="118"/>
      <c r="H165" s="122">
        <f t="shared" si="3"/>
        <v>850</v>
      </c>
      <c r="I165" s="133">
        <v>850</v>
      </c>
      <c r="J165" s="122"/>
    </row>
    <row r="166" spans="1:10" ht="24.75" customHeight="1" x14ac:dyDescent="0.35">
      <c r="A166" s="123" t="s">
        <v>303</v>
      </c>
      <c r="B166" s="124" t="s">
        <v>39</v>
      </c>
      <c r="C166" s="133">
        <v>95</v>
      </c>
      <c r="D166" s="133"/>
      <c r="E166" s="133"/>
      <c r="F166" s="122"/>
      <c r="G166" s="118"/>
      <c r="H166" s="122">
        <f t="shared" si="3"/>
        <v>68</v>
      </c>
      <c r="I166" s="133">
        <v>68</v>
      </c>
      <c r="J166" s="122"/>
    </row>
    <row r="167" spans="1:10" ht="87.75" customHeight="1" x14ac:dyDescent="0.35">
      <c r="A167" s="102" t="s">
        <v>15</v>
      </c>
      <c r="B167" s="103" t="s">
        <v>3</v>
      </c>
      <c r="C167" s="104">
        <f>SUM(C168:C168)</f>
        <v>0</v>
      </c>
      <c r="D167" s="104"/>
      <c r="E167" s="104"/>
      <c r="F167" s="104">
        <f>SUM(F168:F168)</f>
        <v>0</v>
      </c>
      <c r="G167" s="92"/>
      <c r="H167" s="104"/>
      <c r="I167" s="104">
        <v>0</v>
      </c>
      <c r="J167" s="104">
        <v>0</v>
      </c>
    </row>
    <row r="168" spans="1:10" ht="24.75" customHeight="1" x14ac:dyDescent="0.35">
      <c r="A168" s="105"/>
      <c r="B168" s="106"/>
      <c r="C168" s="107"/>
      <c r="D168" s="107"/>
      <c r="E168" s="107"/>
      <c r="F168" s="107"/>
      <c r="G168" s="92"/>
      <c r="H168" s="107"/>
      <c r="I168" s="107"/>
      <c r="J168" s="107"/>
    </row>
    <row r="169" spans="1:10" ht="27" customHeight="1" x14ac:dyDescent="0.35">
      <c r="A169" s="102" t="s">
        <v>16</v>
      </c>
      <c r="B169" s="103" t="s">
        <v>3</v>
      </c>
      <c r="C169" s="104">
        <f>SUM(C170:C176)</f>
        <v>0</v>
      </c>
      <c r="D169" s="104"/>
      <c r="E169" s="104"/>
      <c r="F169" s="104">
        <f>SUM(F170:F176)</f>
        <v>0</v>
      </c>
      <c r="G169" s="92"/>
      <c r="H169" s="104"/>
      <c r="I169" s="104">
        <v>14153.19</v>
      </c>
      <c r="J169" s="104">
        <v>1799.5</v>
      </c>
    </row>
    <row r="170" spans="1:10" ht="24.75" customHeight="1" x14ac:dyDescent="0.35">
      <c r="A170" s="105"/>
      <c r="B170" s="106"/>
      <c r="C170" s="107"/>
      <c r="D170" s="107"/>
      <c r="E170" s="107"/>
      <c r="F170" s="107"/>
      <c r="G170" s="92"/>
      <c r="H170" s="107"/>
      <c r="I170" s="107"/>
      <c r="J170" s="107"/>
    </row>
    <row r="171" spans="1:10" ht="24.75" customHeight="1" x14ac:dyDescent="0.35">
      <c r="A171" s="105"/>
      <c r="B171" s="106"/>
      <c r="C171" s="107"/>
      <c r="D171" s="107"/>
      <c r="E171" s="107"/>
      <c r="F171" s="107"/>
      <c r="G171" s="92"/>
      <c r="H171" s="107"/>
      <c r="I171" s="107"/>
      <c r="J171" s="107"/>
    </row>
    <row r="172" spans="1:10" ht="24.75" customHeight="1" x14ac:dyDescent="0.35">
      <c r="A172" s="105"/>
      <c r="B172" s="106"/>
      <c r="C172" s="107"/>
      <c r="D172" s="107"/>
      <c r="E172" s="107"/>
      <c r="F172" s="107"/>
      <c r="G172" s="92"/>
      <c r="H172" s="107"/>
      <c r="I172" s="107"/>
      <c r="J172" s="107"/>
    </row>
    <row r="173" spans="1:10" ht="24.75" customHeight="1" x14ac:dyDescent="0.35">
      <c r="A173" s="105"/>
      <c r="B173" s="106"/>
      <c r="C173" s="107"/>
      <c r="D173" s="107"/>
      <c r="E173" s="107"/>
      <c r="F173" s="107"/>
      <c r="G173" s="92"/>
      <c r="H173" s="107"/>
      <c r="I173" s="107"/>
      <c r="J173" s="107"/>
    </row>
    <row r="174" spans="1:10" ht="24.75" customHeight="1" x14ac:dyDescent="0.35">
      <c r="A174" s="105"/>
      <c r="B174" s="106"/>
      <c r="C174" s="107"/>
      <c r="D174" s="107"/>
      <c r="E174" s="107"/>
      <c r="F174" s="107"/>
      <c r="G174" s="92"/>
      <c r="H174" s="107"/>
      <c r="I174" s="107"/>
      <c r="J174" s="107"/>
    </row>
    <row r="175" spans="1:10" ht="24.75" customHeight="1" x14ac:dyDescent="0.35">
      <c r="A175" s="105"/>
      <c r="B175" s="106"/>
      <c r="C175" s="107"/>
      <c r="D175" s="107"/>
      <c r="E175" s="107"/>
      <c r="F175" s="107"/>
      <c r="G175" s="92"/>
      <c r="H175" s="107"/>
      <c r="I175" s="107"/>
      <c r="J175" s="107"/>
    </row>
    <row r="176" spans="1:10" ht="24.75" customHeight="1" x14ac:dyDescent="0.35">
      <c r="A176" s="105"/>
      <c r="B176" s="106"/>
      <c r="C176" s="107"/>
      <c r="D176" s="107"/>
      <c r="E176" s="107"/>
      <c r="F176" s="107"/>
      <c r="G176" s="92"/>
      <c r="H176" s="107"/>
      <c r="I176" s="107"/>
      <c r="J176" s="107"/>
    </row>
    <row r="177" spans="1:10" ht="27" customHeight="1" x14ac:dyDescent="0.35">
      <c r="A177" s="102" t="s">
        <v>17</v>
      </c>
      <c r="B177" s="103" t="s">
        <v>3</v>
      </c>
      <c r="C177" s="104">
        <f>SUM(C178:C178)</f>
        <v>0</v>
      </c>
      <c r="D177" s="104"/>
      <c r="E177" s="104"/>
      <c r="F177" s="104">
        <f>SUM(F178:F178)</f>
        <v>0</v>
      </c>
      <c r="G177" s="92"/>
      <c r="H177" s="104"/>
      <c r="I177" s="104">
        <v>0</v>
      </c>
      <c r="J177" s="104">
        <v>0</v>
      </c>
    </row>
    <row r="178" spans="1:10" ht="24.75" customHeight="1" x14ac:dyDescent="0.35">
      <c r="A178" s="105"/>
      <c r="B178" s="106"/>
      <c r="C178" s="107"/>
      <c r="D178" s="107"/>
      <c r="E178" s="107"/>
      <c r="F178" s="107"/>
      <c r="G178" s="92"/>
      <c r="H178" s="107"/>
      <c r="I178" s="107"/>
      <c r="J178" s="107"/>
    </row>
    <row r="179" spans="1:10" ht="87" customHeight="1" x14ac:dyDescent="0.35">
      <c r="A179" s="102" t="s">
        <v>18</v>
      </c>
      <c r="B179" s="103" t="s">
        <v>3</v>
      </c>
      <c r="C179" s="104">
        <f>SUM(C180:C180)</f>
        <v>0</v>
      </c>
      <c r="D179" s="104"/>
      <c r="E179" s="104"/>
      <c r="F179" s="104">
        <f>SUM(F180:F180)</f>
        <v>0</v>
      </c>
      <c r="G179" s="92"/>
      <c r="H179" s="104"/>
      <c r="I179" s="104">
        <v>0</v>
      </c>
      <c r="J179" s="104">
        <v>0</v>
      </c>
    </row>
    <row r="180" spans="1:10" ht="24.75" customHeight="1" x14ac:dyDescent="0.35">
      <c r="A180" s="105"/>
      <c r="B180" s="106"/>
      <c r="C180" s="107"/>
      <c r="D180" s="107"/>
      <c r="E180" s="107"/>
      <c r="F180" s="107"/>
      <c r="G180" s="92"/>
      <c r="H180" s="107"/>
      <c r="I180" s="107"/>
      <c r="J180" s="107"/>
    </row>
    <row r="181" spans="1:10" ht="51" customHeight="1" x14ac:dyDescent="0.35">
      <c r="A181" s="102" t="s">
        <v>19</v>
      </c>
      <c r="B181" s="103" t="s">
        <v>3</v>
      </c>
      <c r="C181" s="104">
        <f>SUM(C183:C210)</f>
        <v>371</v>
      </c>
      <c r="D181" s="104"/>
      <c r="E181" s="104"/>
      <c r="F181" s="104">
        <f>SUM(F183:F210)</f>
        <v>6</v>
      </c>
      <c r="G181" s="92"/>
      <c r="H181" s="104"/>
      <c r="I181" s="104">
        <v>442297.73</v>
      </c>
      <c r="J181" s="104">
        <v>481</v>
      </c>
    </row>
    <row r="182" spans="1:10" ht="24.75" customHeight="1" x14ac:dyDescent="0.35">
      <c r="A182" s="123" t="s">
        <v>305</v>
      </c>
      <c r="B182" s="124" t="s">
        <v>10</v>
      </c>
      <c r="C182" s="122">
        <v>3</v>
      </c>
      <c r="D182" s="122"/>
      <c r="E182" s="122"/>
      <c r="F182" s="122">
        <v>1</v>
      </c>
      <c r="G182" s="118"/>
      <c r="H182" s="122">
        <f t="shared" ref="H182:H210" si="4">MIN(I182:J182)</f>
        <v>2795.79</v>
      </c>
      <c r="I182" s="122">
        <v>2918.92</v>
      </c>
      <c r="J182" s="122">
        <v>2795.79</v>
      </c>
    </row>
    <row r="183" spans="1:10" ht="24.75" customHeight="1" x14ac:dyDescent="0.35">
      <c r="A183" s="123" t="s">
        <v>36</v>
      </c>
      <c r="B183" s="124" t="s">
        <v>11</v>
      </c>
      <c r="C183" s="122">
        <v>5</v>
      </c>
      <c r="D183" s="122"/>
      <c r="E183" s="122"/>
      <c r="F183" s="122"/>
      <c r="G183" s="118"/>
      <c r="H183" s="122">
        <f t="shared" si="4"/>
        <v>433.34</v>
      </c>
      <c r="I183" s="122">
        <v>433.34</v>
      </c>
      <c r="J183" s="122"/>
    </row>
    <row r="184" spans="1:10" ht="24.75" customHeight="1" x14ac:dyDescent="0.35">
      <c r="A184" s="123" t="s">
        <v>306</v>
      </c>
      <c r="B184" s="124" t="s">
        <v>11</v>
      </c>
      <c r="C184" s="122">
        <v>19</v>
      </c>
      <c r="D184" s="122"/>
      <c r="E184" s="122"/>
      <c r="F184" s="122">
        <v>6</v>
      </c>
      <c r="G184" s="118"/>
      <c r="H184" s="122">
        <f t="shared" si="4"/>
        <v>439</v>
      </c>
      <c r="I184" s="122">
        <v>439</v>
      </c>
      <c r="J184" s="122">
        <v>481</v>
      </c>
    </row>
    <row r="185" spans="1:10" ht="24.75" customHeight="1" x14ac:dyDescent="0.35">
      <c r="A185" s="123" t="s">
        <v>307</v>
      </c>
      <c r="B185" s="124" t="s">
        <v>11</v>
      </c>
      <c r="C185" s="122">
        <v>6</v>
      </c>
      <c r="D185" s="122"/>
      <c r="E185" s="122"/>
      <c r="F185" s="122"/>
      <c r="G185" s="118"/>
      <c r="H185" s="122">
        <f t="shared" si="4"/>
        <v>454</v>
      </c>
      <c r="I185" s="122">
        <v>454</v>
      </c>
      <c r="J185" s="122"/>
    </row>
    <row r="186" spans="1:10" ht="24.75" customHeight="1" x14ac:dyDescent="0.35">
      <c r="A186" s="123" t="s">
        <v>308</v>
      </c>
      <c r="B186" s="124" t="s">
        <v>11</v>
      </c>
      <c r="C186" s="122">
        <v>1</v>
      </c>
      <c r="D186" s="122"/>
      <c r="E186" s="122"/>
      <c r="F186" s="122"/>
      <c r="G186" s="118"/>
      <c r="H186" s="122">
        <f t="shared" si="4"/>
        <v>491.67</v>
      </c>
      <c r="I186" s="122">
        <v>491.67</v>
      </c>
      <c r="J186" s="122"/>
    </row>
    <row r="187" spans="1:10" ht="24.75" customHeight="1" x14ac:dyDescent="0.35">
      <c r="A187" s="123" t="s">
        <v>309</v>
      </c>
      <c r="B187" s="124" t="s">
        <v>11</v>
      </c>
      <c r="C187" s="122">
        <v>2</v>
      </c>
      <c r="D187" s="122"/>
      <c r="E187" s="122"/>
      <c r="F187" s="122"/>
      <c r="G187" s="118"/>
      <c r="H187" s="122">
        <f t="shared" si="4"/>
        <v>397</v>
      </c>
      <c r="I187" s="122">
        <v>397</v>
      </c>
      <c r="J187" s="122"/>
    </row>
    <row r="188" spans="1:10" ht="24.75" customHeight="1" x14ac:dyDescent="0.35">
      <c r="A188" s="123" t="s">
        <v>310</v>
      </c>
      <c r="B188" s="124" t="s">
        <v>11</v>
      </c>
      <c r="C188" s="122">
        <v>3</v>
      </c>
      <c r="D188" s="122"/>
      <c r="E188" s="122"/>
      <c r="F188" s="122"/>
      <c r="G188" s="118"/>
      <c r="H188" s="122">
        <f t="shared" si="4"/>
        <v>328.34</v>
      </c>
      <c r="I188" s="122">
        <v>328.34</v>
      </c>
      <c r="J188" s="122"/>
    </row>
    <row r="189" spans="1:10" ht="24.75" customHeight="1" x14ac:dyDescent="0.35">
      <c r="A189" s="123" t="s">
        <v>311</v>
      </c>
      <c r="B189" s="124" t="s">
        <v>11</v>
      </c>
      <c r="C189" s="122">
        <v>1</v>
      </c>
      <c r="D189" s="122"/>
      <c r="E189" s="122"/>
      <c r="F189" s="122"/>
      <c r="G189" s="118"/>
      <c r="H189" s="122">
        <f t="shared" si="4"/>
        <v>481</v>
      </c>
      <c r="I189" s="122">
        <v>481</v>
      </c>
      <c r="J189" s="122"/>
    </row>
    <row r="190" spans="1:10" ht="24.75" customHeight="1" x14ac:dyDescent="0.35">
      <c r="A190" s="123" t="s">
        <v>35</v>
      </c>
      <c r="B190" s="124" t="s">
        <v>11</v>
      </c>
      <c r="C190" s="122">
        <v>10</v>
      </c>
      <c r="D190" s="122"/>
      <c r="E190" s="122"/>
      <c r="F190" s="122"/>
      <c r="G190" s="118"/>
      <c r="H190" s="122">
        <f t="shared" si="4"/>
        <v>910</v>
      </c>
      <c r="I190" s="122">
        <v>910</v>
      </c>
      <c r="J190" s="122"/>
    </row>
    <row r="191" spans="1:10" ht="24.75" customHeight="1" x14ac:dyDescent="0.35">
      <c r="A191" s="123" t="s">
        <v>34</v>
      </c>
      <c r="B191" s="124" t="s">
        <v>11</v>
      </c>
      <c r="C191" s="122">
        <v>5</v>
      </c>
      <c r="D191" s="122"/>
      <c r="E191" s="122"/>
      <c r="F191" s="122"/>
      <c r="G191" s="118"/>
      <c r="H191" s="122">
        <f t="shared" si="4"/>
        <v>766.67</v>
      </c>
      <c r="I191" s="122">
        <v>766.67</v>
      </c>
      <c r="J191" s="122"/>
    </row>
    <row r="192" spans="1:10" ht="24.75" customHeight="1" x14ac:dyDescent="0.35">
      <c r="A192" s="123" t="s">
        <v>312</v>
      </c>
      <c r="B192" s="124" t="s">
        <v>11</v>
      </c>
      <c r="C192" s="122">
        <v>20</v>
      </c>
      <c r="D192" s="122"/>
      <c r="E192" s="122"/>
      <c r="F192" s="122"/>
      <c r="G192" s="118"/>
      <c r="H192" s="122">
        <f t="shared" si="4"/>
        <v>140.25</v>
      </c>
      <c r="I192" s="122">
        <v>140.25</v>
      </c>
      <c r="J192" s="122"/>
    </row>
    <row r="193" spans="1:10" ht="24.75" customHeight="1" x14ac:dyDescent="0.35">
      <c r="A193" s="123" t="s">
        <v>27</v>
      </c>
      <c r="B193" s="124" t="s">
        <v>313</v>
      </c>
      <c r="C193" s="122">
        <v>14</v>
      </c>
      <c r="D193" s="122"/>
      <c r="E193" s="122"/>
      <c r="F193" s="122"/>
      <c r="G193" s="118"/>
      <c r="H193" s="122">
        <f t="shared" si="4"/>
        <v>30</v>
      </c>
      <c r="I193" s="122">
        <v>30</v>
      </c>
      <c r="J193" s="122"/>
    </row>
    <row r="194" spans="1:10" ht="24.75" customHeight="1" x14ac:dyDescent="0.35">
      <c r="A194" s="123" t="s">
        <v>314</v>
      </c>
      <c r="B194" s="124" t="s">
        <v>313</v>
      </c>
      <c r="C194" s="122">
        <v>30</v>
      </c>
      <c r="D194" s="122"/>
      <c r="E194" s="122"/>
      <c r="F194" s="122"/>
      <c r="G194" s="118"/>
      <c r="H194" s="122">
        <f t="shared" si="4"/>
        <v>57.34</v>
      </c>
      <c r="I194" s="122">
        <v>57.34</v>
      </c>
      <c r="J194" s="122"/>
    </row>
    <row r="195" spans="1:10" ht="24.75" customHeight="1" x14ac:dyDescent="0.35">
      <c r="A195" s="123" t="s">
        <v>315</v>
      </c>
      <c r="B195" s="124" t="s">
        <v>11</v>
      </c>
      <c r="C195" s="122">
        <v>25</v>
      </c>
      <c r="D195" s="122"/>
      <c r="E195" s="122"/>
      <c r="F195" s="122"/>
      <c r="G195" s="118"/>
      <c r="H195" s="122">
        <f t="shared" si="4"/>
        <v>122.34</v>
      </c>
      <c r="I195" s="122">
        <v>122.34</v>
      </c>
      <c r="J195" s="122"/>
    </row>
    <row r="196" spans="1:10" ht="24.75" customHeight="1" x14ac:dyDescent="0.35">
      <c r="A196" s="125" t="s">
        <v>316</v>
      </c>
      <c r="B196" s="134" t="s">
        <v>11</v>
      </c>
      <c r="C196" s="135">
        <v>16</v>
      </c>
      <c r="D196" s="135"/>
      <c r="E196" s="135"/>
      <c r="F196" s="135"/>
      <c r="G196" s="118"/>
      <c r="H196" s="122">
        <f t="shared" si="4"/>
        <v>148</v>
      </c>
      <c r="I196" s="135">
        <v>148</v>
      </c>
      <c r="J196" s="135"/>
    </row>
    <row r="197" spans="1:10" ht="24.75" customHeight="1" x14ac:dyDescent="0.35">
      <c r="A197" s="123" t="s">
        <v>317</v>
      </c>
      <c r="B197" s="124" t="s">
        <v>11</v>
      </c>
      <c r="C197" s="122">
        <v>25</v>
      </c>
      <c r="D197" s="122"/>
      <c r="E197" s="122"/>
      <c r="F197" s="122"/>
      <c r="G197" s="118"/>
      <c r="H197" s="122">
        <f t="shared" si="4"/>
        <v>67.67</v>
      </c>
      <c r="I197" s="122">
        <v>67.67</v>
      </c>
      <c r="J197" s="122"/>
    </row>
    <row r="198" spans="1:10" ht="24.75" customHeight="1" x14ac:dyDescent="0.35">
      <c r="A198" s="123" t="s">
        <v>318</v>
      </c>
      <c r="B198" s="124" t="s">
        <v>11</v>
      </c>
      <c r="C198" s="122">
        <v>108</v>
      </c>
      <c r="D198" s="122"/>
      <c r="E198" s="122"/>
      <c r="F198" s="122"/>
      <c r="G198" s="118"/>
      <c r="H198" s="122">
        <f t="shared" si="4"/>
        <v>108.97</v>
      </c>
      <c r="I198" s="122">
        <v>108.97</v>
      </c>
      <c r="J198" s="122"/>
    </row>
    <row r="199" spans="1:10" ht="24.75" customHeight="1" x14ac:dyDescent="0.35">
      <c r="A199" s="123" t="s">
        <v>319</v>
      </c>
      <c r="B199" s="124" t="s">
        <v>11</v>
      </c>
      <c r="C199" s="122">
        <v>20</v>
      </c>
      <c r="D199" s="122"/>
      <c r="E199" s="122"/>
      <c r="F199" s="122"/>
      <c r="G199" s="118"/>
      <c r="H199" s="122">
        <f t="shared" si="4"/>
        <v>26.67</v>
      </c>
      <c r="I199" s="122">
        <v>26.67</v>
      </c>
      <c r="J199" s="122"/>
    </row>
    <row r="200" spans="1:10" ht="24.75" customHeight="1" x14ac:dyDescent="0.35">
      <c r="A200" s="123" t="s">
        <v>320</v>
      </c>
      <c r="B200" s="124" t="s">
        <v>230</v>
      </c>
      <c r="C200" s="122">
        <v>4</v>
      </c>
      <c r="D200" s="122"/>
      <c r="E200" s="122"/>
      <c r="F200" s="122"/>
      <c r="G200" s="118"/>
      <c r="H200" s="122">
        <f t="shared" si="4"/>
        <v>426.42</v>
      </c>
      <c r="I200" s="122">
        <v>426.42</v>
      </c>
      <c r="J200" s="122"/>
    </row>
    <row r="201" spans="1:10" ht="24.75" customHeight="1" x14ac:dyDescent="0.35">
      <c r="A201" s="123" t="s">
        <v>321</v>
      </c>
      <c r="B201" s="124" t="s">
        <v>230</v>
      </c>
      <c r="C201" s="122">
        <v>5</v>
      </c>
      <c r="D201" s="122"/>
      <c r="E201" s="122"/>
      <c r="F201" s="122"/>
      <c r="G201" s="118"/>
      <c r="H201" s="122">
        <f t="shared" si="4"/>
        <v>508.22</v>
      </c>
      <c r="I201" s="122">
        <v>508.22</v>
      </c>
      <c r="J201" s="122"/>
    </row>
    <row r="202" spans="1:10" ht="24.75" customHeight="1" x14ac:dyDescent="0.35">
      <c r="A202" s="123" t="s">
        <v>321</v>
      </c>
      <c r="B202" s="124" t="s">
        <v>230</v>
      </c>
      <c r="C202" s="122">
        <v>8</v>
      </c>
      <c r="D202" s="122"/>
      <c r="E202" s="122"/>
      <c r="F202" s="122"/>
      <c r="G202" s="118"/>
      <c r="H202" s="122">
        <f t="shared" si="4"/>
        <v>291.92</v>
      </c>
      <c r="I202" s="122">
        <v>291.92</v>
      </c>
      <c r="J202" s="122"/>
    </row>
    <row r="203" spans="1:10" ht="24.75" customHeight="1" x14ac:dyDescent="0.35">
      <c r="A203" s="123" t="s">
        <v>322</v>
      </c>
      <c r="B203" s="124" t="s">
        <v>11</v>
      </c>
      <c r="C203" s="122">
        <v>20</v>
      </c>
      <c r="D203" s="122"/>
      <c r="E203" s="122"/>
      <c r="F203" s="122"/>
      <c r="G203" s="118"/>
      <c r="H203" s="122">
        <f t="shared" si="4"/>
        <v>10.8</v>
      </c>
      <c r="I203" s="122">
        <v>10.8</v>
      </c>
      <c r="J203" s="122"/>
    </row>
    <row r="204" spans="1:10" ht="24.75" customHeight="1" x14ac:dyDescent="0.35">
      <c r="A204" s="123" t="s">
        <v>323</v>
      </c>
      <c r="B204" s="124" t="s">
        <v>21</v>
      </c>
      <c r="C204" s="122">
        <v>5</v>
      </c>
      <c r="D204" s="122"/>
      <c r="E204" s="122"/>
      <c r="F204" s="122"/>
      <c r="G204" s="118"/>
      <c r="H204" s="122">
        <f t="shared" si="4"/>
        <v>684.48</v>
      </c>
      <c r="I204" s="122">
        <v>684.48</v>
      </c>
      <c r="J204" s="122"/>
    </row>
    <row r="205" spans="1:10" ht="24.75" customHeight="1" x14ac:dyDescent="0.35">
      <c r="A205" s="123" t="s">
        <v>324</v>
      </c>
      <c r="B205" s="124" t="s">
        <v>21</v>
      </c>
      <c r="C205" s="122">
        <v>5</v>
      </c>
      <c r="D205" s="122"/>
      <c r="E205" s="122"/>
      <c r="F205" s="122"/>
      <c r="G205" s="118"/>
      <c r="H205" s="122">
        <f t="shared" si="4"/>
        <v>2429.4499999999998</v>
      </c>
      <c r="I205" s="122">
        <v>2429.4499999999998</v>
      </c>
      <c r="J205" s="122"/>
    </row>
    <row r="206" spans="1:10" ht="24.75" customHeight="1" x14ac:dyDescent="0.35">
      <c r="A206" s="123" t="s">
        <v>325</v>
      </c>
      <c r="B206" s="124" t="s">
        <v>11</v>
      </c>
      <c r="C206" s="122">
        <v>10</v>
      </c>
      <c r="D206" s="122"/>
      <c r="E206" s="122"/>
      <c r="F206" s="122"/>
      <c r="G206" s="118"/>
      <c r="H206" s="122">
        <f t="shared" si="4"/>
        <v>28.17</v>
      </c>
      <c r="I206" s="122">
        <v>28.17</v>
      </c>
      <c r="J206" s="122"/>
    </row>
    <row r="207" spans="1:10" ht="24.75" customHeight="1" x14ac:dyDescent="0.35">
      <c r="A207" s="123" t="s">
        <v>326</v>
      </c>
      <c r="B207" s="124" t="s">
        <v>169</v>
      </c>
      <c r="C207" s="122">
        <v>1</v>
      </c>
      <c r="D207" s="122"/>
      <c r="E207" s="122"/>
      <c r="F207" s="122"/>
      <c r="G207" s="118"/>
      <c r="H207" s="122">
        <f t="shared" si="4"/>
        <v>138333.34</v>
      </c>
      <c r="I207" s="122">
        <v>138333.34</v>
      </c>
      <c r="J207" s="122"/>
    </row>
    <row r="208" spans="1:10" ht="24.75" customHeight="1" x14ac:dyDescent="0.35">
      <c r="A208" s="123" t="s">
        <v>327</v>
      </c>
      <c r="B208" s="124" t="s">
        <v>11</v>
      </c>
      <c r="C208" s="122">
        <v>1</v>
      </c>
      <c r="D208" s="122"/>
      <c r="E208" s="122"/>
      <c r="F208" s="122"/>
      <c r="G208" s="118"/>
      <c r="H208" s="122">
        <f t="shared" si="4"/>
        <v>65191</v>
      </c>
      <c r="I208" s="122">
        <v>65191</v>
      </c>
      <c r="J208" s="122"/>
    </row>
    <row r="209" spans="1:10" ht="24.75" customHeight="1" x14ac:dyDescent="0.35">
      <c r="A209" s="123" t="s">
        <v>328</v>
      </c>
      <c r="B209" s="124" t="s">
        <v>11</v>
      </c>
      <c r="C209" s="122">
        <v>1</v>
      </c>
      <c r="D209" s="122"/>
      <c r="E209" s="122"/>
      <c r="F209" s="122"/>
      <c r="G209" s="118"/>
      <c r="H209" s="122">
        <f t="shared" si="4"/>
        <v>84700</v>
      </c>
      <c r="I209" s="122">
        <v>84700</v>
      </c>
      <c r="J209" s="122"/>
    </row>
    <row r="210" spans="1:10" ht="24.75" customHeight="1" x14ac:dyDescent="0.35">
      <c r="A210" s="123" t="s">
        <v>329</v>
      </c>
      <c r="B210" s="124" t="s">
        <v>11</v>
      </c>
      <c r="C210" s="122">
        <v>1</v>
      </c>
      <c r="D210" s="122"/>
      <c r="E210" s="122"/>
      <c r="F210" s="122"/>
      <c r="G210" s="118"/>
      <c r="H210" s="122">
        <f t="shared" si="4"/>
        <v>144291.67000000001</v>
      </c>
      <c r="I210" s="122">
        <v>144291.67000000001</v>
      </c>
      <c r="J210" s="122"/>
    </row>
    <row r="211" spans="1:10" ht="12.75" customHeight="1" x14ac:dyDescent="0.35">
      <c r="A211" s="110"/>
      <c r="B211" s="92"/>
      <c r="C211" s="92"/>
      <c r="D211" s="92"/>
      <c r="E211" s="92"/>
      <c r="F211" s="92"/>
      <c r="G211" s="92"/>
      <c r="H211" s="92"/>
      <c r="I211" s="92"/>
      <c r="J211" s="92"/>
    </row>
    <row r="212" spans="1:10" ht="12.75" customHeight="1" x14ac:dyDescent="0.35">
      <c r="A212" s="110"/>
      <c r="B212" s="92"/>
      <c r="C212" s="92"/>
      <c r="D212" s="92"/>
      <c r="E212" s="92"/>
      <c r="F212" s="92"/>
      <c r="G212" s="92"/>
      <c r="H212" s="92"/>
      <c r="I212" s="92"/>
      <c r="J212" s="92"/>
    </row>
    <row r="213" spans="1:10" ht="12.75" customHeight="1" x14ac:dyDescent="0.35">
      <c r="A213" s="110"/>
      <c r="B213" s="92"/>
      <c r="C213" s="92"/>
      <c r="D213" s="92"/>
      <c r="E213" s="92"/>
      <c r="F213" s="92"/>
      <c r="G213" s="92"/>
      <c r="H213" s="92"/>
      <c r="I213" s="92"/>
      <c r="J213" s="92"/>
    </row>
    <row r="214" spans="1:10" ht="12.75" customHeight="1" x14ac:dyDescent="0.35">
      <c r="A214" s="110"/>
      <c r="B214" s="92"/>
      <c r="C214" s="92"/>
      <c r="D214" s="92"/>
      <c r="E214" s="92"/>
      <c r="F214" s="92"/>
      <c r="G214" s="92"/>
      <c r="H214" s="92"/>
      <c r="I214" s="92"/>
      <c r="J214" s="92"/>
    </row>
    <row r="215" spans="1:10" ht="12.75" customHeight="1" x14ac:dyDescent="0.35">
      <c r="A215" s="110"/>
      <c r="B215" s="92"/>
      <c r="C215" s="92"/>
      <c r="D215" s="92"/>
      <c r="E215" s="92"/>
      <c r="F215" s="92"/>
      <c r="G215" s="92"/>
      <c r="H215" s="92"/>
      <c r="I215" s="92"/>
      <c r="J215" s="92"/>
    </row>
    <row r="216" spans="1:10" ht="12.75" customHeight="1" x14ac:dyDescent="0.35">
      <c r="A216" s="110"/>
      <c r="B216" s="92"/>
      <c r="C216" s="92"/>
      <c r="D216" s="92"/>
      <c r="E216" s="92"/>
      <c r="F216" s="92"/>
      <c r="G216" s="92"/>
      <c r="H216" s="92"/>
      <c r="I216" s="92"/>
      <c r="J216" s="92"/>
    </row>
    <row r="217" spans="1:10" ht="12.75" customHeight="1" x14ac:dyDescent="0.35">
      <c r="A217" s="110"/>
      <c r="B217" s="92"/>
      <c r="C217" s="92"/>
      <c r="D217" s="92"/>
      <c r="E217" s="92"/>
      <c r="F217" s="92"/>
      <c r="G217" s="92"/>
      <c r="H217" s="92"/>
      <c r="I217" s="92"/>
      <c r="J217" s="92"/>
    </row>
    <row r="218" spans="1:10" ht="12.75" customHeight="1" x14ac:dyDescent="0.35">
      <c r="A218" s="110"/>
      <c r="B218" s="92"/>
      <c r="C218" s="92"/>
      <c r="D218" s="92"/>
      <c r="E218" s="92"/>
      <c r="F218" s="92"/>
      <c r="G218" s="92"/>
      <c r="H218" s="92"/>
      <c r="I218" s="92"/>
      <c r="J218" s="92"/>
    </row>
    <row r="219" spans="1:10" ht="12.75" customHeight="1" x14ac:dyDescent="0.35">
      <c r="A219" s="110"/>
      <c r="B219" s="92"/>
      <c r="C219" s="92"/>
      <c r="D219" s="92"/>
      <c r="E219" s="92"/>
      <c r="F219" s="92"/>
      <c r="G219" s="92"/>
      <c r="H219" s="92"/>
      <c r="I219" s="92"/>
      <c r="J219" s="92"/>
    </row>
    <row r="220" spans="1:10" ht="12.75" customHeight="1" x14ac:dyDescent="0.35">
      <c r="A220" s="110"/>
      <c r="B220" s="92"/>
      <c r="C220" s="92"/>
      <c r="D220" s="92"/>
      <c r="E220" s="92"/>
      <c r="F220" s="92"/>
      <c r="G220" s="92"/>
      <c r="H220" s="92"/>
      <c r="I220" s="92"/>
      <c r="J220" s="92"/>
    </row>
    <row r="221" spans="1:10" ht="12.75" customHeight="1" x14ac:dyDescent="0.35">
      <c r="A221" s="110"/>
      <c r="B221" s="92"/>
      <c r="C221" s="92"/>
      <c r="D221" s="92"/>
      <c r="E221" s="92"/>
      <c r="F221" s="92"/>
      <c r="G221" s="92"/>
      <c r="H221" s="92"/>
      <c r="I221" s="92"/>
      <c r="J221" s="92"/>
    </row>
    <row r="222" spans="1:10" ht="12.75" customHeight="1" x14ac:dyDescent="0.35">
      <c r="A222" s="110"/>
      <c r="B222" s="92"/>
      <c r="C222" s="92"/>
      <c r="D222" s="92"/>
      <c r="E222" s="92"/>
      <c r="F222" s="92"/>
      <c r="G222" s="92"/>
      <c r="H222" s="92"/>
      <c r="I222" s="92"/>
      <c r="J222" s="92"/>
    </row>
    <row r="223" spans="1:10" ht="12.75" customHeight="1" x14ac:dyDescent="0.35">
      <c r="A223" s="110"/>
      <c r="B223" s="92"/>
      <c r="C223" s="92"/>
      <c r="D223" s="92"/>
      <c r="E223" s="92"/>
      <c r="F223" s="92"/>
      <c r="G223" s="92"/>
      <c r="H223" s="92"/>
      <c r="I223" s="92"/>
      <c r="J223" s="92"/>
    </row>
    <row r="224" spans="1:10" ht="12.75" customHeight="1" x14ac:dyDescent="0.35">
      <c r="A224" s="110"/>
      <c r="B224" s="92"/>
      <c r="C224" s="92"/>
      <c r="D224" s="92"/>
      <c r="E224" s="92"/>
      <c r="F224" s="92"/>
      <c r="G224" s="92"/>
      <c r="H224" s="92"/>
      <c r="I224" s="92"/>
      <c r="J224" s="92"/>
    </row>
    <row r="225" spans="1:10" ht="12.75" customHeight="1" x14ac:dyDescent="0.35">
      <c r="A225" s="110"/>
      <c r="B225" s="92"/>
      <c r="C225" s="92"/>
      <c r="D225" s="92"/>
      <c r="E225" s="92"/>
      <c r="F225" s="92"/>
      <c r="G225" s="92"/>
      <c r="H225" s="92"/>
      <c r="I225" s="92"/>
      <c r="J225" s="92"/>
    </row>
    <row r="226" spans="1:10" ht="12.75" customHeight="1" x14ac:dyDescent="0.35">
      <c r="A226" s="92"/>
      <c r="B226" s="92"/>
      <c r="C226" s="92"/>
      <c r="D226" s="92"/>
      <c r="E226" s="92"/>
      <c r="F226" s="92"/>
      <c r="G226" s="92"/>
      <c r="H226" s="92"/>
      <c r="I226" s="92"/>
      <c r="J226" s="92"/>
    </row>
    <row r="227" spans="1:10" ht="12.75" customHeight="1" x14ac:dyDescent="0.35">
      <c r="A227" s="92"/>
      <c r="B227" s="92"/>
      <c r="C227" s="92"/>
      <c r="D227" s="92"/>
      <c r="E227" s="92"/>
      <c r="F227" s="92"/>
      <c r="G227" s="92"/>
      <c r="H227" s="92"/>
      <c r="I227" s="92"/>
      <c r="J227" s="92"/>
    </row>
    <row r="228" spans="1:10" ht="12.75" customHeight="1" x14ac:dyDescent="0.35">
      <c r="A228" s="92"/>
      <c r="B228" s="92"/>
      <c r="C228" s="92"/>
      <c r="D228" s="92"/>
      <c r="E228" s="92"/>
      <c r="F228" s="92"/>
      <c r="G228" s="92"/>
      <c r="H228" s="92"/>
      <c r="I228" s="92"/>
      <c r="J228" s="92"/>
    </row>
    <row r="229" spans="1:10" ht="12.75" customHeight="1" x14ac:dyDescent="0.35">
      <c r="A229" s="92"/>
      <c r="B229" s="92"/>
      <c r="C229" s="92"/>
      <c r="D229" s="92"/>
      <c r="E229" s="92"/>
      <c r="F229" s="92"/>
      <c r="G229" s="92"/>
      <c r="H229" s="92"/>
      <c r="I229" s="92"/>
      <c r="J229" s="92"/>
    </row>
    <row r="230" spans="1:10" ht="12.75" customHeight="1" x14ac:dyDescent="0.35">
      <c r="A230" s="92"/>
      <c r="B230" s="92"/>
      <c r="C230" s="92"/>
      <c r="D230" s="92"/>
      <c r="E230" s="92"/>
      <c r="F230" s="92"/>
      <c r="G230" s="92"/>
      <c r="H230" s="92"/>
      <c r="I230" s="92"/>
      <c r="J230" s="92"/>
    </row>
    <row r="231" spans="1:10" ht="12.75" customHeight="1" x14ac:dyDescent="0.35">
      <c r="A231" s="92"/>
      <c r="B231" s="92"/>
      <c r="C231" s="92"/>
      <c r="D231" s="92"/>
      <c r="E231" s="92"/>
      <c r="F231" s="92"/>
      <c r="G231" s="92"/>
      <c r="H231" s="92"/>
      <c r="I231" s="92"/>
      <c r="J231" s="92"/>
    </row>
    <row r="232" spans="1:10" ht="12.75" customHeight="1" x14ac:dyDescent="0.35">
      <c r="A232" s="92"/>
      <c r="B232" s="92"/>
      <c r="C232" s="92"/>
      <c r="D232" s="92"/>
      <c r="E232" s="92"/>
      <c r="F232" s="92"/>
      <c r="G232" s="92"/>
      <c r="H232" s="92"/>
      <c r="I232" s="92"/>
      <c r="J232" s="92"/>
    </row>
    <row r="233" spans="1:10" ht="12.75" customHeight="1" x14ac:dyDescent="0.35">
      <c r="A233" s="92"/>
      <c r="B233" s="92"/>
      <c r="C233" s="92"/>
      <c r="D233" s="92"/>
      <c r="E233" s="92"/>
      <c r="F233" s="92"/>
      <c r="G233" s="92"/>
      <c r="H233" s="92"/>
      <c r="I233" s="92"/>
      <c r="J233" s="92"/>
    </row>
    <row r="234" spans="1:10" ht="12.75" customHeight="1" x14ac:dyDescent="0.35">
      <c r="A234" s="92"/>
      <c r="B234" s="92"/>
      <c r="C234" s="92"/>
      <c r="D234" s="92"/>
      <c r="E234" s="92"/>
      <c r="F234" s="92"/>
      <c r="G234" s="92"/>
      <c r="H234" s="92"/>
      <c r="I234" s="92"/>
      <c r="J234" s="92"/>
    </row>
    <row r="235" spans="1:10" ht="12.75" customHeight="1" x14ac:dyDescent="0.35">
      <c r="A235" s="92"/>
      <c r="B235" s="92"/>
      <c r="C235" s="92"/>
      <c r="D235" s="92"/>
      <c r="E235" s="92"/>
      <c r="F235" s="92"/>
      <c r="G235" s="92"/>
      <c r="H235" s="92"/>
      <c r="I235" s="92"/>
      <c r="J235" s="92"/>
    </row>
    <row r="236" spans="1:10" ht="12.75" customHeight="1" x14ac:dyDescent="0.35">
      <c r="A236" s="92"/>
      <c r="B236" s="92"/>
      <c r="C236" s="92"/>
      <c r="D236" s="92"/>
      <c r="E236" s="92"/>
      <c r="F236" s="92"/>
      <c r="G236" s="92"/>
      <c r="H236" s="92"/>
      <c r="I236" s="92"/>
      <c r="J236" s="92"/>
    </row>
    <row r="237" spans="1:10" ht="12.75" customHeight="1" x14ac:dyDescent="0.35">
      <c r="A237" s="92"/>
      <c r="B237" s="92"/>
      <c r="C237" s="92"/>
      <c r="D237" s="92"/>
      <c r="E237" s="92"/>
      <c r="F237" s="92"/>
      <c r="G237" s="92"/>
      <c r="H237" s="92"/>
      <c r="I237" s="92"/>
      <c r="J237" s="92"/>
    </row>
    <row r="238" spans="1:10" ht="12.75" customHeight="1" x14ac:dyDescent="0.35">
      <c r="A238" s="92"/>
      <c r="B238" s="92"/>
      <c r="C238" s="92"/>
      <c r="D238" s="92"/>
      <c r="E238" s="92"/>
      <c r="F238" s="92"/>
      <c r="G238" s="92"/>
      <c r="H238" s="92"/>
      <c r="I238" s="92"/>
      <c r="J238" s="92"/>
    </row>
    <row r="239" spans="1:10" ht="12.75" customHeight="1" x14ac:dyDescent="0.35">
      <c r="A239" s="92"/>
      <c r="B239" s="92"/>
      <c r="C239" s="92"/>
      <c r="D239" s="92"/>
      <c r="E239" s="92"/>
      <c r="F239" s="92"/>
      <c r="G239" s="92"/>
      <c r="H239" s="92"/>
      <c r="I239" s="92"/>
      <c r="J239" s="92"/>
    </row>
    <row r="240" spans="1:10" ht="12.75" customHeight="1" x14ac:dyDescent="0.35">
      <c r="A240" s="92"/>
      <c r="B240" s="92"/>
      <c r="C240" s="92"/>
      <c r="D240" s="92"/>
      <c r="E240" s="92"/>
      <c r="F240" s="92"/>
      <c r="G240" s="92"/>
      <c r="H240" s="92"/>
      <c r="I240" s="92"/>
      <c r="J240" s="92"/>
    </row>
    <row r="241" spans="1:10" ht="12.75" customHeight="1" x14ac:dyDescent="0.35">
      <c r="A241" s="92"/>
      <c r="B241" s="92"/>
      <c r="C241" s="92"/>
      <c r="D241" s="92"/>
      <c r="E241" s="92"/>
      <c r="F241" s="92"/>
      <c r="G241" s="92"/>
      <c r="H241" s="92"/>
      <c r="I241" s="92"/>
      <c r="J241" s="92"/>
    </row>
    <row r="242" spans="1:10" ht="12.75" customHeight="1" x14ac:dyDescent="0.35">
      <c r="A242" s="92"/>
      <c r="B242" s="92"/>
      <c r="C242" s="92"/>
      <c r="D242" s="92"/>
      <c r="E242" s="92"/>
      <c r="F242" s="92"/>
      <c r="G242" s="92"/>
      <c r="H242" s="92"/>
      <c r="I242" s="92"/>
      <c r="J242" s="92"/>
    </row>
    <row r="243" spans="1:10" ht="12.75" customHeight="1" x14ac:dyDescent="0.35">
      <c r="A243" s="92"/>
      <c r="B243" s="92"/>
      <c r="C243" s="92"/>
      <c r="D243" s="92"/>
      <c r="E243" s="92"/>
      <c r="F243" s="92"/>
      <c r="G243" s="92"/>
      <c r="H243" s="92"/>
      <c r="I243" s="92"/>
      <c r="J243" s="92"/>
    </row>
    <row r="244" spans="1:10" ht="12.75" customHeight="1" x14ac:dyDescent="0.35">
      <c r="A244" s="92"/>
      <c r="B244" s="92"/>
      <c r="C244" s="92"/>
      <c r="D244" s="92"/>
      <c r="E244" s="92"/>
      <c r="F244" s="92"/>
      <c r="G244" s="92"/>
      <c r="H244" s="92"/>
      <c r="I244" s="92"/>
      <c r="J244" s="92"/>
    </row>
    <row r="245" spans="1:10" ht="12.75" customHeight="1" x14ac:dyDescent="0.35">
      <c r="A245" s="92"/>
      <c r="B245" s="92"/>
      <c r="C245" s="92"/>
      <c r="D245" s="92"/>
      <c r="E245" s="92"/>
      <c r="F245" s="92"/>
      <c r="G245" s="92"/>
      <c r="H245" s="92"/>
      <c r="I245" s="92"/>
      <c r="J245" s="92"/>
    </row>
    <row r="246" spans="1:10" ht="12.75" customHeight="1" x14ac:dyDescent="0.35">
      <c r="A246" s="92"/>
      <c r="B246" s="92"/>
      <c r="C246" s="92"/>
      <c r="D246" s="92"/>
      <c r="E246" s="92"/>
      <c r="F246" s="92"/>
      <c r="G246" s="92"/>
      <c r="H246" s="92"/>
      <c r="I246" s="92"/>
      <c r="J246" s="92"/>
    </row>
    <row r="247" spans="1:10" ht="12.75" customHeight="1" x14ac:dyDescent="0.35">
      <c r="A247" s="92"/>
      <c r="B247" s="92"/>
      <c r="C247" s="92"/>
      <c r="D247" s="92"/>
      <c r="E247" s="92"/>
      <c r="F247" s="92"/>
      <c r="G247" s="92"/>
      <c r="H247" s="92"/>
      <c r="I247" s="92"/>
      <c r="J247" s="92"/>
    </row>
    <row r="248" spans="1:10" ht="12.75" customHeight="1" x14ac:dyDescent="0.35">
      <c r="A248" s="92"/>
      <c r="B248" s="92"/>
      <c r="C248" s="92"/>
      <c r="D248" s="92"/>
      <c r="E248" s="92"/>
      <c r="F248" s="92"/>
      <c r="G248" s="92"/>
      <c r="H248" s="92"/>
      <c r="I248" s="92"/>
      <c r="J248" s="92"/>
    </row>
    <row r="249" spans="1:10" ht="12.75" customHeight="1" x14ac:dyDescent="0.35">
      <c r="A249" s="92"/>
      <c r="B249" s="92"/>
      <c r="C249" s="92"/>
      <c r="D249" s="92"/>
      <c r="E249" s="92"/>
      <c r="F249" s="92"/>
      <c r="G249" s="92"/>
      <c r="H249" s="92"/>
      <c r="I249" s="92"/>
      <c r="J249" s="92"/>
    </row>
    <row r="250" spans="1:10" ht="12.75" customHeight="1" x14ac:dyDescent="0.35">
      <c r="A250" s="92"/>
      <c r="B250" s="92"/>
      <c r="C250" s="92"/>
      <c r="D250" s="92"/>
      <c r="E250" s="92"/>
      <c r="F250" s="92"/>
      <c r="G250" s="92"/>
      <c r="H250" s="92"/>
      <c r="I250" s="92"/>
      <c r="J250" s="92"/>
    </row>
    <row r="251" spans="1:10" ht="12.75" customHeight="1" x14ac:dyDescent="0.35">
      <c r="A251" s="92"/>
      <c r="B251" s="92"/>
      <c r="C251" s="92"/>
      <c r="D251" s="92"/>
      <c r="E251" s="92"/>
      <c r="F251" s="92"/>
      <c r="G251" s="92"/>
      <c r="H251" s="92"/>
      <c r="I251" s="92"/>
      <c r="J251" s="92"/>
    </row>
    <row r="252" spans="1:10" ht="12.75" customHeight="1" x14ac:dyDescent="0.35">
      <c r="A252" s="92"/>
      <c r="B252" s="92"/>
      <c r="C252" s="92"/>
      <c r="D252" s="92"/>
      <c r="E252" s="92"/>
      <c r="F252" s="92"/>
      <c r="G252" s="92"/>
      <c r="H252" s="92"/>
      <c r="I252" s="92"/>
      <c r="J252" s="92"/>
    </row>
    <row r="253" spans="1:10" ht="12.75" customHeight="1" x14ac:dyDescent="0.35">
      <c r="A253" s="92"/>
      <c r="B253" s="92"/>
      <c r="C253" s="92"/>
      <c r="D253" s="92"/>
      <c r="E253" s="92"/>
      <c r="F253" s="92"/>
      <c r="G253" s="92"/>
      <c r="H253" s="92"/>
      <c r="I253" s="92"/>
      <c r="J253" s="92"/>
    </row>
    <row r="254" spans="1:10" ht="12.75" customHeight="1" x14ac:dyDescent="0.35">
      <c r="A254" s="92"/>
      <c r="B254" s="92"/>
      <c r="C254" s="92"/>
      <c r="D254" s="92"/>
      <c r="E254" s="92"/>
      <c r="F254" s="92"/>
      <c r="G254" s="92"/>
      <c r="H254" s="92"/>
      <c r="I254" s="92"/>
      <c r="J254" s="92"/>
    </row>
    <row r="255" spans="1:10" ht="12.75" customHeight="1" x14ac:dyDescent="0.35">
      <c r="A255" s="92"/>
      <c r="B255" s="92"/>
      <c r="C255" s="92"/>
      <c r="D255" s="92"/>
      <c r="E255" s="92"/>
      <c r="F255" s="92"/>
      <c r="G255" s="92"/>
      <c r="H255" s="92"/>
      <c r="I255" s="92"/>
      <c r="J255" s="92"/>
    </row>
    <row r="256" spans="1:10" ht="12.75" customHeight="1" x14ac:dyDescent="0.35">
      <c r="A256" s="92"/>
      <c r="B256" s="92"/>
      <c r="C256" s="92"/>
      <c r="D256" s="92"/>
      <c r="E256" s="92"/>
      <c r="F256" s="92"/>
      <c r="G256" s="92"/>
      <c r="H256" s="92"/>
      <c r="I256" s="92"/>
      <c r="J256" s="92"/>
    </row>
    <row r="257" spans="1:10" ht="12.75" customHeight="1" x14ac:dyDescent="0.35">
      <c r="A257" s="92"/>
      <c r="B257" s="92"/>
      <c r="C257" s="92"/>
      <c r="D257" s="92"/>
      <c r="E257" s="92"/>
      <c r="F257" s="92"/>
      <c r="G257" s="92"/>
      <c r="H257" s="92"/>
      <c r="I257" s="92"/>
      <c r="J257" s="92"/>
    </row>
    <row r="258" spans="1:10" ht="12.75" customHeight="1" x14ac:dyDescent="0.35">
      <c r="A258" s="92"/>
      <c r="B258" s="92"/>
      <c r="C258" s="92"/>
      <c r="D258" s="92"/>
      <c r="E258" s="92"/>
      <c r="F258" s="92"/>
      <c r="G258" s="92"/>
      <c r="H258" s="92"/>
      <c r="I258" s="92"/>
      <c r="J258" s="92"/>
    </row>
    <row r="259" spans="1:10" ht="12.75" customHeight="1" x14ac:dyDescent="0.35">
      <c r="A259" s="92"/>
      <c r="B259" s="92"/>
      <c r="C259" s="92"/>
      <c r="D259" s="92"/>
      <c r="E259" s="92"/>
      <c r="F259" s="92"/>
      <c r="G259" s="92"/>
      <c r="H259" s="92"/>
      <c r="I259" s="92"/>
      <c r="J259" s="92"/>
    </row>
    <row r="260" spans="1:10" ht="12.75" customHeight="1" x14ac:dyDescent="0.35">
      <c r="A260" s="92"/>
      <c r="B260" s="92"/>
      <c r="C260" s="92"/>
      <c r="D260" s="92"/>
      <c r="E260" s="92"/>
      <c r="F260" s="92"/>
      <c r="G260" s="92"/>
      <c r="H260" s="92"/>
      <c r="I260" s="92"/>
      <c r="J260" s="92"/>
    </row>
    <row r="261" spans="1:10" ht="12.75" customHeight="1" x14ac:dyDescent="0.35">
      <c r="A261" s="92"/>
      <c r="B261" s="92"/>
      <c r="C261" s="92"/>
      <c r="D261" s="92"/>
      <c r="E261" s="92"/>
      <c r="F261" s="92"/>
      <c r="G261" s="92"/>
      <c r="H261" s="92"/>
      <c r="I261" s="92"/>
      <c r="J261" s="92"/>
    </row>
    <row r="262" spans="1:10" ht="12.75" customHeight="1" x14ac:dyDescent="0.35">
      <c r="A262" s="92"/>
      <c r="B262" s="92"/>
      <c r="C262" s="92"/>
      <c r="D262" s="92"/>
      <c r="E262" s="92"/>
      <c r="F262" s="92"/>
      <c r="G262" s="92"/>
      <c r="H262" s="92"/>
      <c r="I262" s="92"/>
      <c r="J262" s="92"/>
    </row>
    <row r="263" spans="1:10" ht="12.75" customHeight="1" x14ac:dyDescent="0.35">
      <c r="A263" s="92"/>
      <c r="B263" s="92"/>
      <c r="C263" s="92"/>
      <c r="D263" s="92"/>
      <c r="E263" s="92"/>
      <c r="F263" s="92"/>
      <c r="G263" s="92"/>
      <c r="H263" s="92"/>
      <c r="I263" s="92"/>
      <c r="J263" s="92"/>
    </row>
    <row r="264" spans="1:10" ht="12.75" customHeight="1" x14ac:dyDescent="0.35">
      <c r="A264" s="92"/>
      <c r="B264" s="92"/>
      <c r="C264" s="92"/>
      <c r="D264" s="92"/>
      <c r="E264" s="92"/>
      <c r="F264" s="92"/>
      <c r="G264" s="92"/>
      <c r="H264" s="92"/>
      <c r="I264" s="92"/>
      <c r="J264" s="92"/>
    </row>
    <row r="265" spans="1:10" ht="12.75" customHeight="1" x14ac:dyDescent="0.35">
      <c r="A265" s="92"/>
      <c r="B265" s="92"/>
      <c r="C265" s="92"/>
      <c r="D265" s="92"/>
      <c r="E265" s="92"/>
      <c r="F265" s="92"/>
      <c r="G265" s="92"/>
      <c r="H265" s="92"/>
      <c r="I265" s="92"/>
      <c r="J265" s="92"/>
    </row>
    <row r="266" spans="1:10" ht="12.75" customHeight="1" x14ac:dyDescent="0.35">
      <c r="A266" s="92"/>
      <c r="B266" s="92"/>
      <c r="C266" s="92"/>
      <c r="D266" s="92"/>
      <c r="E266" s="92"/>
      <c r="F266" s="92"/>
      <c r="G266" s="92"/>
      <c r="H266" s="92"/>
      <c r="I266" s="92"/>
      <c r="J266" s="92"/>
    </row>
    <row r="267" spans="1:10" ht="12.75" customHeight="1" x14ac:dyDescent="0.35">
      <c r="A267" s="92"/>
      <c r="B267" s="92"/>
      <c r="C267" s="92"/>
      <c r="D267" s="92"/>
      <c r="E267" s="92"/>
      <c r="F267" s="92"/>
      <c r="G267" s="92"/>
      <c r="H267" s="92"/>
      <c r="I267" s="92"/>
      <c r="J267" s="92"/>
    </row>
    <row r="268" spans="1:10" ht="12.75" customHeight="1" x14ac:dyDescent="0.35">
      <c r="A268" s="92"/>
      <c r="B268" s="92"/>
      <c r="C268" s="92"/>
      <c r="D268" s="92"/>
      <c r="E268" s="92"/>
      <c r="F268" s="92"/>
      <c r="G268" s="92"/>
      <c r="H268" s="92"/>
      <c r="I268" s="92"/>
      <c r="J268" s="92"/>
    </row>
    <row r="269" spans="1:10" ht="12.75" customHeight="1" x14ac:dyDescent="0.35">
      <c r="A269" s="92"/>
      <c r="B269" s="92"/>
      <c r="C269" s="92"/>
      <c r="D269" s="92"/>
      <c r="E269" s="92"/>
      <c r="F269" s="92"/>
      <c r="G269" s="92"/>
      <c r="H269" s="92"/>
      <c r="I269" s="92"/>
      <c r="J269" s="92"/>
    </row>
    <row r="270" spans="1:10" ht="12.75" customHeight="1" x14ac:dyDescent="0.35">
      <c r="A270" s="92"/>
      <c r="B270" s="92"/>
      <c r="C270" s="92"/>
      <c r="D270" s="92"/>
      <c r="E270" s="92"/>
      <c r="F270" s="92"/>
      <c r="G270" s="92"/>
      <c r="H270" s="92"/>
      <c r="I270" s="92"/>
      <c r="J270" s="92"/>
    </row>
    <row r="271" spans="1:10" ht="12.75" customHeight="1" x14ac:dyDescent="0.35">
      <c r="A271" s="92"/>
      <c r="B271" s="92"/>
      <c r="C271" s="92"/>
      <c r="D271" s="92"/>
      <c r="E271" s="92"/>
      <c r="F271" s="92"/>
      <c r="G271" s="92"/>
      <c r="H271" s="92"/>
      <c r="I271" s="92"/>
      <c r="J271" s="92"/>
    </row>
    <row r="272" spans="1:10" ht="12.75" customHeight="1" x14ac:dyDescent="0.35">
      <c r="A272" s="92"/>
      <c r="B272" s="92"/>
      <c r="C272" s="92"/>
      <c r="D272" s="92"/>
      <c r="E272" s="92"/>
      <c r="F272" s="92"/>
      <c r="G272" s="92"/>
      <c r="H272" s="92"/>
      <c r="I272" s="92"/>
      <c r="J272" s="92"/>
    </row>
    <row r="273" spans="1:10" ht="12.75" customHeight="1" x14ac:dyDescent="0.35">
      <c r="A273" s="92"/>
      <c r="B273" s="92"/>
      <c r="C273" s="92"/>
      <c r="D273" s="92"/>
      <c r="E273" s="92"/>
      <c r="F273" s="92"/>
      <c r="G273" s="92"/>
      <c r="H273" s="92"/>
      <c r="I273" s="92"/>
      <c r="J273" s="92"/>
    </row>
    <row r="274" spans="1:10" ht="12.75" customHeight="1" x14ac:dyDescent="0.35">
      <c r="A274" s="92"/>
      <c r="B274" s="92"/>
      <c r="C274" s="92"/>
      <c r="D274" s="92"/>
      <c r="E274" s="92"/>
      <c r="F274" s="92"/>
      <c r="G274" s="92"/>
      <c r="H274" s="92"/>
      <c r="I274" s="92"/>
      <c r="J274" s="92"/>
    </row>
    <row r="275" spans="1:10" ht="12.75" customHeight="1" x14ac:dyDescent="0.35">
      <c r="A275" s="92"/>
      <c r="B275" s="92"/>
      <c r="C275" s="92"/>
      <c r="D275" s="92"/>
      <c r="E275" s="92"/>
      <c r="F275" s="92"/>
      <c r="G275" s="92"/>
      <c r="H275" s="92"/>
      <c r="I275" s="92"/>
      <c r="J275" s="92"/>
    </row>
    <row r="276" spans="1:10" ht="12.75" customHeight="1" x14ac:dyDescent="0.35">
      <c r="A276" s="92"/>
      <c r="B276" s="92"/>
      <c r="C276" s="92"/>
      <c r="D276" s="92"/>
      <c r="E276" s="92"/>
      <c r="F276" s="92"/>
      <c r="G276" s="92"/>
      <c r="H276" s="92"/>
      <c r="I276" s="92"/>
      <c r="J276" s="92"/>
    </row>
    <row r="277" spans="1:10" ht="12.75" customHeight="1" x14ac:dyDescent="0.35">
      <c r="A277" s="92"/>
      <c r="B277" s="92"/>
      <c r="C277" s="92"/>
      <c r="D277" s="92"/>
      <c r="E277" s="92"/>
      <c r="F277" s="92"/>
      <c r="G277" s="92"/>
      <c r="H277" s="92"/>
      <c r="I277" s="92"/>
      <c r="J277" s="92"/>
    </row>
    <row r="278" spans="1:10" ht="12.75" customHeight="1" x14ac:dyDescent="0.35">
      <c r="A278" s="92"/>
      <c r="B278" s="92"/>
      <c r="C278" s="92"/>
      <c r="D278" s="92"/>
      <c r="E278" s="92"/>
      <c r="F278" s="92"/>
      <c r="G278" s="92"/>
      <c r="H278" s="92"/>
      <c r="I278" s="92"/>
      <c r="J278" s="92"/>
    </row>
    <row r="279" spans="1:10" ht="12.75" customHeight="1" x14ac:dyDescent="0.35">
      <c r="A279" s="92"/>
      <c r="B279" s="92"/>
      <c r="C279" s="92"/>
      <c r="D279" s="92"/>
      <c r="E279" s="92"/>
      <c r="F279" s="92"/>
      <c r="G279" s="92"/>
      <c r="H279" s="92"/>
      <c r="I279" s="92"/>
      <c r="J279" s="92"/>
    </row>
    <row r="280" spans="1:10" ht="12.75" customHeight="1" x14ac:dyDescent="0.35">
      <c r="A280" s="92"/>
      <c r="B280" s="92"/>
      <c r="C280" s="92"/>
      <c r="D280" s="92"/>
      <c r="E280" s="92"/>
      <c r="F280" s="92"/>
      <c r="G280" s="92"/>
      <c r="H280" s="92"/>
      <c r="I280" s="92"/>
      <c r="J280" s="92"/>
    </row>
    <row r="281" spans="1:10" ht="12.75" customHeight="1" x14ac:dyDescent="0.35">
      <c r="A281" s="92"/>
      <c r="B281" s="92"/>
      <c r="C281" s="92"/>
      <c r="D281" s="92"/>
      <c r="E281" s="92"/>
      <c r="F281" s="92"/>
      <c r="G281" s="92"/>
      <c r="H281" s="92"/>
      <c r="I281" s="92"/>
      <c r="J281" s="92"/>
    </row>
    <row r="282" spans="1:10" ht="12.75" customHeight="1" x14ac:dyDescent="0.35">
      <c r="A282" s="92"/>
      <c r="B282" s="92"/>
      <c r="C282" s="92"/>
      <c r="D282" s="92"/>
      <c r="E282" s="92"/>
      <c r="F282" s="92"/>
      <c r="G282" s="92"/>
      <c r="H282" s="92"/>
      <c r="I282" s="92"/>
      <c r="J282" s="92"/>
    </row>
    <row r="283" spans="1:10" ht="12.75" customHeight="1" x14ac:dyDescent="0.35">
      <c r="A283" s="92"/>
      <c r="B283" s="92"/>
      <c r="C283" s="92"/>
      <c r="D283" s="92"/>
      <c r="E283" s="92"/>
      <c r="F283" s="92"/>
      <c r="G283" s="92"/>
      <c r="H283" s="92"/>
      <c r="I283" s="92"/>
      <c r="J283" s="92"/>
    </row>
    <row r="284" spans="1:10" ht="12.75" customHeight="1" x14ac:dyDescent="0.35">
      <c r="A284" s="92"/>
      <c r="B284" s="92"/>
      <c r="C284" s="92"/>
      <c r="D284" s="92"/>
      <c r="E284" s="92"/>
      <c r="F284" s="92"/>
      <c r="G284" s="92"/>
      <c r="H284" s="92"/>
      <c r="I284" s="92"/>
      <c r="J284" s="92"/>
    </row>
    <row r="285" spans="1:10" ht="12.75" customHeight="1" x14ac:dyDescent="0.35">
      <c r="A285" s="92"/>
      <c r="B285" s="92"/>
      <c r="C285" s="92"/>
      <c r="D285" s="92"/>
      <c r="E285" s="92"/>
      <c r="F285" s="92"/>
      <c r="G285" s="92"/>
      <c r="H285" s="92"/>
      <c r="I285" s="92"/>
      <c r="J285" s="92"/>
    </row>
    <row r="286" spans="1:10" ht="12.75" customHeight="1" x14ac:dyDescent="0.35">
      <c r="A286" s="92"/>
      <c r="B286" s="92"/>
      <c r="C286" s="92"/>
      <c r="D286" s="92"/>
      <c r="E286" s="92"/>
      <c r="F286" s="92"/>
      <c r="G286" s="92"/>
      <c r="H286" s="92"/>
      <c r="I286" s="92"/>
      <c r="J286" s="92"/>
    </row>
    <row r="287" spans="1:10" ht="12.75" customHeight="1" x14ac:dyDescent="0.35">
      <c r="A287" s="92"/>
      <c r="B287" s="92"/>
      <c r="C287" s="92"/>
      <c r="D287" s="92"/>
      <c r="E287" s="92"/>
      <c r="F287" s="92"/>
      <c r="G287" s="92"/>
      <c r="H287" s="92"/>
      <c r="I287" s="92"/>
      <c r="J287" s="92"/>
    </row>
    <row r="288" spans="1:10" ht="12.75" customHeight="1" x14ac:dyDescent="0.35">
      <c r="A288" s="92"/>
      <c r="B288" s="92"/>
      <c r="C288" s="92"/>
      <c r="D288" s="92"/>
      <c r="E288" s="92"/>
      <c r="F288" s="92"/>
      <c r="G288" s="92"/>
      <c r="H288" s="92"/>
      <c r="I288" s="92"/>
      <c r="J288" s="92"/>
    </row>
    <row r="289" spans="1:10" ht="12.75" customHeight="1" x14ac:dyDescent="0.35">
      <c r="A289" s="92"/>
      <c r="B289" s="92"/>
      <c r="C289" s="92"/>
      <c r="D289" s="92"/>
      <c r="E289" s="92"/>
      <c r="F289" s="92"/>
      <c r="G289" s="92"/>
      <c r="H289" s="92"/>
      <c r="I289" s="92"/>
      <c r="J289" s="92"/>
    </row>
    <row r="290" spans="1:10" ht="12.75" customHeight="1" x14ac:dyDescent="0.35">
      <c r="A290" s="92"/>
      <c r="B290" s="92"/>
      <c r="C290" s="92"/>
      <c r="D290" s="92"/>
      <c r="E290" s="92"/>
      <c r="F290" s="92"/>
      <c r="G290" s="92"/>
      <c r="H290" s="92"/>
      <c r="I290" s="92"/>
      <c r="J290" s="92"/>
    </row>
    <row r="291" spans="1:10" ht="12.75" customHeight="1" x14ac:dyDescent="0.35">
      <c r="A291" s="92"/>
      <c r="B291" s="92"/>
      <c r="C291" s="92"/>
      <c r="D291" s="92"/>
      <c r="E291" s="92"/>
      <c r="F291" s="92"/>
      <c r="G291" s="92"/>
      <c r="H291" s="92"/>
      <c r="I291" s="92"/>
      <c r="J291" s="92"/>
    </row>
    <row r="292" spans="1:10" ht="12.75" customHeight="1" x14ac:dyDescent="0.35">
      <c r="A292" s="92"/>
      <c r="B292" s="92"/>
      <c r="C292" s="92"/>
      <c r="D292" s="92"/>
      <c r="E292" s="92"/>
      <c r="F292" s="92"/>
      <c r="G292" s="92"/>
      <c r="H292" s="92"/>
      <c r="I292" s="92"/>
      <c r="J292" s="92"/>
    </row>
    <row r="293" spans="1:10" ht="12.75" customHeight="1" x14ac:dyDescent="0.35">
      <c r="A293" s="92"/>
      <c r="B293" s="92"/>
      <c r="C293" s="92"/>
      <c r="D293" s="92"/>
      <c r="E293" s="92"/>
      <c r="F293" s="92"/>
      <c r="G293" s="92"/>
      <c r="H293" s="92"/>
      <c r="I293" s="92"/>
      <c r="J293" s="92"/>
    </row>
    <row r="294" spans="1:10" ht="12.75" customHeight="1" x14ac:dyDescent="0.35">
      <c r="A294" s="92"/>
      <c r="B294" s="92"/>
      <c r="C294" s="92"/>
      <c r="D294" s="92"/>
      <c r="E294" s="92"/>
      <c r="F294" s="92"/>
      <c r="G294" s="92"/>
      <c r="H294" s="92"/>
      <c r="I294" s="92"/>
      <c r="J294" s="92"/>
    </row>
    <row r="295" spans="1:10" ht="12.75" customHeight="1" x14ac:dyDescent="0.35">
      <c r="A295" s="92"/>
      <c r="B295" s="92"/>
      <c r="C295" s="92"/>
      <c r="D295" s="92"/>
      <c r="E295" s="92"/>
      <c r="F295" s="92"/>
      <c r="G295" s="92"/>
      <c r="H295" s="92"/>
      <c r="I295" s="92"/>
      <c r="J295" s="92"/>
    </row>
    <row r="296" spans="1:10" ht="12.75" customHeight="1" x14ac:dyDescent="0.35">
      <c r="A296" s="92"/>
      <c r="B296" s="92"/>
      <c r="C296" s="92"/>
      <c r="D296" s="92"/>
      <c r="E296" s="92"/>
      <c r="F296" s="92"/>
      <c r="G296" s="92"/>
      <c r="H296" s="92"/>
      <c r="I296" s="92"/>
      <c r="J296" s="92"/>
    </row>
    <row r="297" spans="1:10" ht="12.75" customHeight="1" x14ac:dyDescent="0.35">
      <c r="A297" s="92"/>
      <c r="B297" s="92"/>
      <c r="C297" s="92"/>
      <c r="D297" s="92"/>
      <c r="E297" s="92"/>
      <c r="F297" s="92"/>
      <c r="G297" s="92"/>
      <c r="H297" s="92"/>
      <c r="I297" s="92"/>
      <c r="J297" s="92"/>
    </row>
    <row r="298" spans="1:10" ht="12.75" customHeight="1" x14ac:dyDescent="0.35">
      <c r="A298" s="92"/>
      <c r="B298" s="92"/>
      <c r="C298" s="92"/>
      <c r="D298" s="92"/>
      <c r="E298" s="92"/>
      <c r="F298" s="92"/>
      <c r="G298" s="92"/>
      <c r="H298" s="92"/>
      <c r="I298" s="92"/>
      <c r="J298" s="92"/>
    </row>
    <row r="299" spans="1:10" ht="12.75" customHeight="1" x14ac:dyDescent="0.35">
      <c r="A299" s="92"/>
      <c r="B299" s="92"/>
      <c r="C299" s="92"/>
      <c r="D299" s="92"/>
      <c r="E299" s="92"/>
      <c r="F299" s="92"/>
      <c r="G299" s="92"/>
      <c r="H299" s="92"/>
      <c r="I299" s="92"/>
      <c r="J299" s="92"/>
    </row>
    <row r="300" spans="1:10" ht="12.75" customHeight="1" x14ac:dyDescent="0.35">
      <c r="A300" s="92"/>
      <c r="B300" s="92"/>
      <c r="C300" s="92"/>
      <c r="D300" s="92"/>
      <c r="E300" s="92"/>
      <c r="F300" s="92"/>
      <c r="G300" s="92"/>
      <c r="H300" s="92"/>
      <c r="I300" s="92"/>
      <c r="J300" s="92"/>
    </row>
    <row r="301" spans="1:10" ht="12.75" customHeight="1" x14ac:dyDescent="0.35">
      <c r="A301" s="92"/>
      <c r="B301" s="92"/>
      <c r="C301" s="92"/>
      <c r="D301" s="92"/>
      <c r="E301" s="92"/>
      <c r="F301" s="92"/>
      <c r="G301" s="92"/>
      <c r="H301" s="92"/>
      <c r="I301" s="92"/>
      <c r="J301" s="92"/>
    </row>
    <row r="302" spans="1:10" ht="12.75" customHeight="1" x14ac:dyDescent="0.35">
      <c r="A302" s="92"/>
      <c r="B302" s="92"/>
      <c r="C302" s="92"/>
      <c r="D302" s="92"/>
      <c r="E302" s="92"/>
      <c r="F302" s="92"/>
      <c r="G302" s="92"/>
      <c r="H302" s="92"/>
      <c r="I302" s="92"/>
      <c r="J302" s="92"/>
    </row>
    <row r="303" spans="1:10" ht="12.75" customHeight="1" x14ac:dyDescent="0.35">
      <c r="A303" s="92"/>
      <c r="B303" s="92"/>
      <c r="C303" s="92"/>
      <c r="D303" s="92"/>
      <c r="E303" s="92"/>
      <c r="F303" s="92"/>
      <c r="G303" s="92"/>
      <c r="H303" s="92"/>
      <c r="I303" s="92"/>
      <c r="J303" s="92"/>
    </row>
    <row r="304" spans="1:10" ht="12.75" customHeight="1" x14ac:dyDescent="0.35">
      <c r="A304" s="92"/>
      <c r="B304" s="92"/>
      <c r="C304" s="92"/>
      <c r="D304" s="92"/>
      <c r="E304" s="92"/>
      <c r="F304" s="92"/>
      <c r="G304" s="92"/>
      <c r="H304" s="92"/>
      <c r="I304" s="92"/>
      <c r="J304" s="92"/>
    </row>
    <row r="305" spans="1:10" ht="12.75" customHeight="1" x14ac:dyDescent="0.35">
      <c r="A305" s="92"/>
      <c r="B305" s="92"/>
      <c r="C305" s="92"/>
      <c r="D305" s="92"/>
      <c r="E305" s="92"/>
      <c r="F305" s="92"/>
      <c r="G305" s="92"/>
      <c r="H305" s="92"/>
      <c r="I305" s="92"/>
      <c r="J305" s="92"/>
    </row>
    <row r="306" spans="1:10" ht="12.75" customHeight="1" x14ac:dyDescent="0.35">
      <c r="A306" s="92"/>
      <c r="B306" s="92"/>
      <c r="C306" s="92"/>
      <c r="D306" s="92"/>
      <c r="E306" s="92"/>
      <c r="F306" s="92"/>
      <c r="G306" s="92"/>
      <c r="H306" s="92"/>
      <c r="I306" s="92"/>
      <c r="J306" s="92"/>
    </row>
    <row r="307" spans="1:10" ht="12.75" customHeight="1" x14ac:dyDescent="0.35">
      <c r="A307" s="92"/>
      <c r="B307" s="92"/>
      <c r="C307" s="92"/>
      <c r="D307" s="92"/>
      <c r="E307" s="92"/>
      <c r="F307" s="92"/>
      <c r="G307" s="92"/>
      <c r="H307" s="92"/>
      <c r="I307" s="92"/>
      <c r="J307" s="92"/>
    </row>
    <row r="308" spans="1:10" ht="12.75" customHeight="1" x14ac:dyDescent="0.35">
      <c r="A308" s="92"/>
      <c r="B308" s="92"/>
      <c r="C308" s="92"/>
      <c r="D308" s="92"/>
      <c r="E308" s="92"/>
      <c r="F308" s="92"/>
      <c r="G308" s="92"/>
      <c r="H308" s="92"/>
      <c r="I308" s="92"/>
      <c r="J308" s="92"/>
    </row>
    <row r="309" spans="1:10" ht="12.75" customHeight="1" x14ac:dyDescent="0.35">
      <c r="A309" s="92"/>
      <c r="B309" s="92"/>
      <c r="C309" s="92"/>
      <c r="D309" s="92"/>
      <c r="E309" s="92"/>
      <c r="F309" s="92"/>
      <c r="G309" s="92"/>
      <c r="H309" s="92"/>
      <c r="I309" s="92"/>
      <c r="J309" s="92"/>
    </row>
    <row r="310" spans="1:10" ht="12.75" customHeight="1" x14ac:dyDescent="0.35">
      <c r="A310" s="92"/>
      <c r="B310" s="92"/>
      <c r="C310" s="92"/>
      <c r="D310" s="92"/>
      <c r="E310" s="92"/>
      <c r="F310" s="92"/>
      <c r="G310" s="92"/>
      <c r="H310" s="92"/>
      <c r="I310" s="92"/>
      <c r="J310" s="92"/>
    </row>
    <row r="311" spans="1:10" ht="12.75" customHeight="1" x14ac:dyDescent="0.35">
      <c r="A311" s="92"/>
      <c r="B311" s="92"/>
      <c r="C311" s="92"/>
      <c r="D311" s="92"/>
      <c r="E311" s="92"/>
      <c r="F311" s="92"/>
      <c r="G311" s="92"/>
      <c r="H311" s="92"/>
      <c r="I311" s="92"/>
      <c r="J311" s="92"/>
    </row>
    <row r="312" spans="1:10" ht="12.75" customHeight="1" x14ac:dyDescent="0.35">
      <c r="A312" s="92"/>
      <c r="B312" s="92"/>
      <c r="C312" s="92"/>
      <c r="D312" s="92"/>
      <c r="E312" s="92"/>
      <c r="F312" s="92"/>
      <c r="G312" s="92"/>
      <c r="H312" s="92"/>
      <c r="I312" s="92"/>
      <c r="J312" s="92"/>
    </row>
    <row r="313" spans="1:10" ht="12.75" customHeight="1" x14ac:dyDescent="0.35">
      <c r="A313" s="92"/>
      <c r="B313" s="92"/>
      <c r="C313" s="92"/>
      <c r="D313" s="92"/>
      <c r="E313" s="92"/>
      <c r="F313" s="92"/>
      <c r="G313" s="92"/>
      <c r="H313" s="92"/>
      <c r="I313" s="92"/>
      <c r="J313" s="92"/>
    </row>
    <row r="314" spans="1:10" ht="12.75" customHeight="1" x14ac:dyDescent="0.35">
      <c r="A314" s="92"/>
      <c r="B314" s="92"/>
      <c r="C314" s="92"/>
      <c r="D314" s="92"/>
      <c r="E314" s="92"/>
      <c r="F314" s="92"/>
      <c r="G314" s="92"/>
      <c r="H314" s="92"/>
      <c r="I314" s="92"/>
      <c r="J314" s="92"/>
    </row>
    <row r="315" spans="1:10" ht="12.75" customHeight="1" x14ac:dyDescent="0.35">
      <c r="A315" s="92"/>
      <c r="B315" s="92"/>
      <c r="C315" s="92"/>
      <c r="D315" s="92"/>
      <c r="E315" s="92"/>
      <c r="F315" s="92"/>
      <c r="G315" s="92"/>
      <c r="H315" s="92"/>
      <c r="I315" s="92"/>
      <c r="J315" s="92"/>
    </row>
    <row r="316" spans="1:10" ht="12.75" customHeight="1" x14ac:dyDescent="0.35">
      <c r="A316" s="92"/>
      <c r="B316" s="92"/>
      <c r="C316" s="92"/>
      <c r="D316" s="92"/>
      <c r="E316" s="92"/>
      <c r="F316" s="92"/>
      <c r="G316" s="92"/>
      <c r="H316" s="92"/>
      <c r="I316" s="92"/>
      <c r="J316" s="92"/>
    </row>
    <row r="317" spans="1:10" ht="12.75" customHeight="1" x14ac:dyDescent="0.35">
      <c r="A317" s="92"/>
      <c r="B317" s="92"/>
      <c r="C317" s="92"/>
      <c r="D317" s="92"/>
      <c r="E317" s="92"/>
      <c r="F317" s="92"/>
      <c r="G317" s="92"/>
      <c r="H317" s="92"/>
      <c r="I317" s="92"/>
      <c r="J317" s="92"/>
    </row>
    <row r="318" spans="1:10" ht="12.75" customHeight="1" x14ac:dyDescent="0.35">
      <c r="A318" s="92"/>
      <c r="B318" s="92"/>
      <c r="C318" s="92"/>
      <c r="D318" s="92"/>
      <c r="E318" s="92"/>
      <c r="F318" s="92"/>
      <c r="G318" s="92"/>
      <c r="H318" s="92"/>
      <c r="I318" s="92"/>
      <c r="J318" s="92"/>
    </row>
    <row r="319" spans="1:10" ht="12.75" customHeight="1" x14ac:dyDescent="0.35">
      <c r="A319" s="92"/>
      <c r="B319" s="92"/>
      <c r="C319" s="92"/>
      <c r="D319" s="92"/>
      <c r="E319" s="92"/>
      <c r="F319" s="92"/>
      <c r="G319" s="92"/>
      <c r="H319" s="92"/>
      <c r="I319" s="92"/>
      <c r="J319" s="92"/>
    </row>
    <row r="320" spans="1:10" ht="12.75" customHeight="1" x14ac:dyDescent="0.35">
      <c r="A320" s="92"/>
      <c r="B320" s="92"/>
      <c r="C320" s="92"/>
      <c r="D320" s="92"/>
      <c r="E320" s="92"/>
      <c r="F320" s="92"/>
      <c r="G320" s="92"/>
      <c r="H320" s="92"/>
      <c r="I320" s="92"/>
      <c r="J320" s="92"/>
    </row>
    <row r="321" spans="1:10" ht="12.75" customHeight="1" x14ac:dyDescent="0.35">
      <c r="A321" s="92"/>
      <c r="B321" s="92"/>
      <c r="C321" s="92"/>
      <c r="D321" s="92"/>
      <c r="E321" s="92"/>
      <c r="F321" s="92"/>
      <c r="G321" s="92"/>
      <c r="H321" s="92"/>
      <c r="I321" s="92"/>
      <c r="J321" s="92"/>
    </row>
    <row r="322" spans="1:10" ht="12.75" customHeight="1" x14ac:dyDescent="0.35">
      <c r="A322" s="92"/>
      <c r="B322" s="92"/>
      <c r="C322" s="92"/>
      <c r="D322" s="92"/>
      <c r="E322" s="92"/>
      <c r="F322" s="92"/>
      <c r="G322" s="92"/>
      <c r="H322" s="92"/>
      <c r="I322" s="92"/>
      <c r="J322" s="92"/>
    </row>
    <row r="323" spans="1:10" ht="12.75" customHeight="1" x14ac:dyDescent="0.35">
      <c r="A323" s="92"/>
      <c r="B323" s="92"/>
      <c r="C323" s="92"/>
      <c r="D323" s="92"/>
      <c r="E323" s="92"/>
      <c r="F323" s="92"/>
      <c r="G323" s="92"/>
      <c r="H323" s="92"/>
      <c r="I323" s="92"/>
      <c r="J323" s="92"/>
    </row>
    <row r="324" spans="1:10" ht="12.75" customHeight="1" x14ac:dyDescent="0.35">
      <c r="A324" s="92"/>
      <c r="B324" s="92"/>
      <c r="C324" s="92"/>
      <c r="D324" s="92"/>
      <c r="E324" s="92"/>
      <c r="F324" s="92"/>
      <c r="G324" s="92"/>
      <c r="H324" s="92"/>
      <c r="I324" s="92"/>
      <c r="J324" s="92"/>
    </row>
    <row r="325" spans="1:10" ht="12.75" customHeight="1" x14ac:dyDescent="0.35">
      <c r="A325" s="92"/>
      <c r="B325" s="92"/>
      <c r="C325" s="92"/>
      <c r="D325" s="92"/>
      <c r="E325" s="92"/>
      <c r="F325" s="92"/>
      <c r="G325" s="92"/>
      <c r="H325" s="92"/>
      <c r="I325" s="92"/>
      <c r="J325" s="92"/>
    </row>
    <row r="326" spans="1:10" ht="12.75" customHeight="1" x14ac:dyDescent="0.35">
      <c r="A326" s="92"/>
      <c r="B326" s="92"/>
      <c r="C326" s="92"/>
      <c r="D326" s="92"/>
      <c r="E326" s="92"/>
      <c r="F326" s="92"/>
      <c r="G326" s="92"/>
      <c r="H326" s="92"/>
      <c r="I326" s="92"/>
      <c r="J326" s="92"/>
    </row>
    <row r="327" spans="1:10" ht="12.75" customHeight="1" x14ac:dyDescent="0.35">
      <c r="A327" s="92"/>
      <c r="B327" s="92"/>
      <c r="C327" s="92"/>
      <c r="D327" s="92"/>
      <c r="E327" s="92"/>
      <c r="F327" s="92"/>
      <c r="G327" s="92"/>
      <c r="H327" s="92"/>
      <c r="I327" s="92"/>
      <c r="J327" s="92"/>
    </row>
    <row r="328" spans="1:10" ht="12.75" customHeight="1" x14ac:dyDescent="0.35">
      <c r="A328" s="92"/>
      <c r="B328" s="92"/>
      <c r="C328" s="92"/>
      <c r="D328" s="92"/>
      <c r="E328" s="92"/>
      <c r="F328" s="92"/>
      <c r="G328" s="92"/>
      <c r="H328" s="92"/>
      <c r="I328" s="92"/>
      <c r="J328" s="92"/>
    </row>
    <row r="329" spans="1:10" ht="12.75" customHeight="1" x14ac:dyDescent="0.35">
      <c r="A329" s="92"/>
      <c r="B329" s="92"/>
      <c r="C329" s="92"/>
      <c r="D329" s="92"/>
      <c r="E329" s="92"/>
      <c r="F329" s="92"/>
      <c r="G329" s="92"/>
      <c r="H329" s="92"/>
      <c r="I329" s="92"/>
      <c r="J329" s="92"/>
    </row>
    <row r="330" spans="1:10" ht="12.75" customHeight="1" x14ac:dyDescent="0.35">
      <c r="A330" s="92"/>
      <c r="B330" s="92"/>
      <c r="C330" s="92"/>
      <c r="D330" s="92"/>
      <c r="E330" s="92"/>
      <c r="F330" s="92"/>
      <c r="G330" s="92"/>
      <c r="H330" s="92"/>
      <c r="I330" s="92"/>
      <c r="J330" s="92"/>
    </row>
    <row r="331" spans="1:10" ht="12.75" customHeight="1" x14ac:dyDescent="0.35">
      <c r="A331" s="92"/>
      <c r="B331" s="92"/>
      <c r="C331" s="92"/>
      <c r="D331" s="92"/>
      <c r="E331" s="92"/>
      <c r="F331" s="92"/>
      <c r="G331" s="92"/>
      <c r="H331" s="92"/>
      <c r="I331" s="92"/>
      <c r="J331" s="92"/>
    </row>
    <row r="332" spans="1:10" ht="12.75" customHeight="1" x14ac:dyDescent="0.35">
      <c r="A332" s="92"/>
      <c r="B332" s="92"/>
      <c r="C332" s="92"/>
      <c r="D332" s="92"/>
      <c r="E332" s="92"/>
      <c r="F332" s="92"/>
      <c r="G332" s="92"/>
      <c r="H332" s="92"/>
      <c r="I332" s="92"/>
      <c r="J332" s="92"/>
    </row>
    <row r="333" spans="1:10" ht="12.75" customHeight="1" x14ac:dyDescent="0.35">
      <c r="A333" s="92"/>
      <c r="B333" s="92"/>
      <c r="C333" s="92"/>
      <c r="D333" s="92"/>
      <c r="E333" s="92"/>
      <c r="F333" s="92"/>
      <c r="G333" s="92"/>
      <c r="H333" s="92"/>
      <c r="I333" s="92"/>
      <c r="J333" s="92"/>
    </row>
    <row r="334" spans="1:10" ht="12.75" customHeight="1" x14ac:dyDescent="0.35">
      <c r="A334" s="92"/>
      <c r="B334" s="92"/>
      <c r="C334" s="92"/>
      <c r="D334" s="92"/>
      <c r="E334" s="92"/>
      <c r="F334" s="92"/>
      <c r="G334" s="92"/>
      <c r="H334" s="92"/>
      <c r="I334" s="92"/>
      <c r="J334" s="92"/>
    </row>
    <row r="335" spans="1:10" ht="12.75" customHeight="1" x14ac:dyDescent="0.35">
      <c r="A335" s="92"/>
      <c r="B335" s="92"/>
      <c r="C335" s="92"/>
      <c r="D335" s="92"/>
      <c r="E335" s="92"/>
      <c r="F335" s="92"/>
      <c r="G335" s="92"/>
      <c r="H335" s="92"/>
      <c r="I335" s="92"/>
      <c r="J335" s="92"/>
    </row>
    <row r="336" spans="1:10" ht="12.75" customHeight="1" x14ac:dyDescent="0.35">
      <c r="A336" s="92"/>
      <c r="B336" s="92"/>
      <c r="C336" s="92"/>
      <c r="D336" s="92"/>
      <c r="E336" s="92"/>
      <c r="F336" s="92"/>
      <c r="G336" s="92"/>
      <c r="H336" s="92"/>
      <c r="I336" s="92"/>
      <c r="J336" s="92"/>
    </row>
    <row r="337" spans="1:10" ht="12.75" customHeight="1" x14ac:dyDescent="0.35">
      <c r="A337" s="92"/>
      <c r="B337" s="92"/>
      <c r="C337" s="92"/>
      <c r="D337" s="92"/>
      <c r="E337" s="92"/>
      <c r="F337" s="92"/>
      <c r="G337" s="92"/>
      <c r="H337" s="92"/>
      <c r="I337" s="92"/>
      <c r="J337" s="92"/>
    </row>
    <row r="338" spans="1:10" ht="12.75" customHeight="1" x14ac:dyDescent="0.35">
      <c r="A338" s="92"/>
      <c r="B338" s="92"/>
      <c r="C338" s="92"/>
      <c r="D338" s="92"/>
      <c r="E338" s="92"/>
      <c r="F338" s="92"/>
      <c r="G338" s="92"/>
      <c r="H338" s="92"/>
      <c r="I338" s="92"/>
      <c r="J338" s="92"/>
    </row>
    <row r="339" spans="1:10" ht="12.75" customHeight="1" x14ac:dyDescent="0.35">
      <c r="A339" s="92"/>
      <c r="B339" s="92"/>
      <c r="C339" s="92"/>
      <c r="D339" s="92"/>
      <c r="E339" s="92"/>
      <c r="F339" s="92"/>
      <c r="G339" s="92"/>
      <c r="H339" s="92"/>
      <c r="I339" s="92"/>
      <c r="J339" s="92"/>
    </row>
    <row r="340" spans="1:10" ht="12.75" customHeight="1" x14ac:dyDescent="0.35">
      <c r="A340" s="92"/>
      <c r="B340" s="92"/>
      <c r="C340" s="92"/>
      <c r="D340" s="92"/>
      <c r="E340" s="92"/>
      <c r="F340" s="92"/>
      <c r="G340" s="92"/>
      <c r="H340" s="92"/>
      <c r="I340" s="92"/>
      <c r="J340" s="92"/>
    </row>
    <row r="341" spans="1:10" ht="12.75" customHeight="1" x14ac:dyDescent="0.35">
      <c r="A341" s="92"/>
      <c r="B341" s="92"/>
      <c r="C341" s="92"/>
      <c r="D341" s="92"/>
      <c r="E341" s="92"/>
      <c r="F341" s="92"/>
      <c r="G341" s="92"/>
      <c r="H341" s="92"/>
      <c r="I341" s="92"/>
      <c r="J341" s="92"/>
    </row>
    <row r="342" spans="1:10" ht="12.75" customHeight="1" x14ac:dyDescent="0.35">
      <c r="A342" s="92"/>
      <c r="B342" s="92"/>
      <c r="C342" s="92"/>
      <c r="D342" s="92"/>
      <c r="E342" s="92"/>
      <c r="F342" s="92"/>
      <c r="G342" s="92"/>
      <c r="H342" s="92"/>
      <c r="I342" s="92"/>
      <c r="J342" s="92"/>
    </row>
    <row r="343" spans="1:10" ht="12.75" customHeight="1" x14ac:dyDescent="0.35">
      <c r="A343" s="92"/>
      <c r="B343" s="92"/>
      <c r="C343" s="92"/>
      <c r="D343" s="92"/>
      <c r="E343" s="92"/>
      <c r="F343" s="92"/>
      <c r="G343" s="92"/>
      <c r="H343" s="92"/>
      <c r="I343" s="92"/>
      <c r="J343" s="92"/>
    </row>
    <row r="344" spans="1:10" ht="12.75" customHeight="1" x14ac:dyDescent="0.35">
      <c r="A344" s="92"/>
      <c r="B344" s="92"/>
      <c r="C344" s="92"/>
      <c r="D344" s="92"/>
      <c r="E344" s="92"/>
      <c r="F344" s="92"/>
      <c r="G344" s="92"/>
      <c r="H344" s="92"/>
      <c r="I344" s="92"/>
      <c r="J344" s="92"/>
    </row>
    <row r="345" spans="1:10" ht="12.75" customHeight="1" x14ac:dyDescent="0.35">
      <c r="A345" s="92"/>
      <c r="B345" s="92"/>
      <c r="C345" s="92"/>
      <c r="D345" s="92"/>
      <c r="E345" s="92"/>
      <c r="F345" s="92"/>
      <c r="G345" s="92"/>
      <c r="H345" s="92"/>
      <c r="I345" s="92"/>
      <c r="J345" s="92"/>
    </row>
    <row r="346" spans="1:10" ht="12.75" customHeight="1" x14ac:dyDescent="0.35">
      <c r="A346" s="92"/>
      <c r="B346" s="92"/>
      <c r="C346" s="92"/>
      <c r="D346" s="92"/>
      <c r="E346" s="92"/>
      <c r="F346" s="92"/>
      <c r="G346" s="92"/>
      <c r="H346" s="92"/>
      <c r="I346" s="92"/>
      <c r="J346" s="92"/>
    </row>
    <row r="347" spans="1:10" ht="12.75" customHeight="1" x14ac:dyDescent="0.35">
      <c r="A347" s="92"/>
      <c r="B347" s="92"/>
      <c r="C347" s="92"/>
      <c r="D347" s="92"/>
      <c r="E347" s="92"/>
      <c r="F347" s="92"/>
      <c r="G347" s="92"/>
      <c r="H347" s="92"/>
      <c r="I347" s="92"/>
      <c r="J347" s="92"/>
    </row>
    <row r="348" spans="1:10" ht="12.75" customHeight="1" x14ac:dyDescent="0.35">
      <c r="A348" s="92"/>
      <c r="B348" s="92"/>
      <c r="C348" s="92"/>
      <c r="D348" s="92"/>
      <c r="E348" s="92"/>
      <c r="F348" s="92"/>
      <c r="G348" s="92"/>
      <c r="H348" s="92"/>
      <c r="I348" s="92"/>
      <c r="J348" s="92"/>
    </row>
    <row r="349" spans="1:10" ht="12.75" customHeight="1" x14ac:dyDescent="0.35">
      <c r="A349" s="92"/>
      <c r="B349" s="92"/>
      <c r="C349" s="92"/>
      <c r="D349" s="92"/>
      <c r="E349" s="92"/>
      <c r="F349" s="92"/>
      <c r="G349" s="92"/>
      <c r="H349" s="92"/>
      <c r="I349" s="92"/>
      <c r="J349" s="92"/>
    </row>
    <row r="350" spans="1:10" ht="12.75" customHeight="1" x14ac:dyDescent="0.35">
      <c r="A350" s="92"/>
      <c r="B350" s="92"/>
      <c r="C350" s="92"/>
      <c r="D350" s="92"/>
      <c r="E350" s="92"/>
      <c r="F350" s="92"/>
      <c r="G350" s="92"/>
      <c r="H350" s="92"/>
      <c r="I350" s="92"/>
      <c r="J350" s="92"/>
    </row>
    <row r="351" spans="1:10" ht="12.75" customHeight="1" x14ac:dyDescent="0.35">
      <c r="A351" s="92"/>
      <c r="B351" s="92"/>
      <c r="C351" s="92"/>
      <c r="D351" s="92"/>
      <c r="E351" s="92"/>
      <c r="F351" s="92"/>
      <c r="G351" s="92"/>
      <c r="H351" s="92"/>
      <c r="I351" s="92"/>
      <c r="J351" s="92"/>
    </row>
    <row r="352" spans="1:10" ht="12.75" customHeight="1" x14ac:dyDescent="0.35">
      <c r="A352" s="92"/>
      <c r="B352" s="92"/>
      <c r="C352" s="92"/>
      <c r="D352" s="92"/>
      <c r="E352" s="92"/>
      <c r="F352" s="92"/>
      <c r="G352" s="92"/>
      <c r="H352" s="92"/>
      <c r="I352" s="92"/>
      <c r="J352" s="92"/>
    </row>
    <row r="353" spans="1:10" ht="12.75" customHeight="1" x14ac:dyDescent="0.35">
      <c r="A353" s="92"/>
      <c r="B353" s="92"/>
      <c r="C353" s="92"/>
      <c r="D353" s="92"/>
      <c r="E353" s="92"/>
      <c r="F353" s="92"/>
      <c r="G353" s="92"/>
      <c r="H353" s="92"/>
      <c r="I353" s="92"/>
      <c r="J353" s="92"/>
    </row>
    <row r="354" spans="1:10" ht="12.75" customHeight="1" x14ac:dyDescent="0.35">
      <c r="A354" s="92"/>
      <c r="B354" s="92"/>
      <c r="C354" s="92"/>
      <c r="D354" s="92"/>
      <c r="E354" s="92"/>
      <c r="F354" s="92"/>
      <c r="G354" s="92"/>
      <c r="H354" s="92"/>
      <c r="I354" s="92"/>
      <c r="J354" s="92"/>
    </row>
    <row r="355" spans="1:10" ht="12.75" customHeight="1" x14ac:dyDescent="0.35">
      <c r="A355" s="92"/>
      <c r="B355" s="92"/>
      <c r="C355" s="92"/>
      <c r="D355" s="92"/>
      <c r="E355" s="92"/>
      <c r="F355" s="92"/>
      <c r="G355" s="92"/>
      <c r="H355" s="92"/>
      <c r="I355" s="92"/>
      <c r="J355" s="92"/>
    </row>
    <row r="356" spans="1:10" ht="12.75" customHeight="1" x14ac:dyDescent="0.35">
      <c r="A356" s="92"/>
      <c r="B356" s="92"/>
      <c r="C356" s="92"/>
      <c r="D356" s="92"/>
      <c r="E356" s="92"/>
      <c r="F356" s="92"/>
      <c r="G356" s="92"/>
      <c r="H356" s="92"/>
      <c r="I356" s="92"/>
      <c r="J356" s="92"/>
    </row>
    <row r="357" spans="1:10" ht="12.75" customHeight="1" x14ac:dyDescent="0.35">
      <c r="A357" s="92"/>
      <c r="B357" s="92"/>
      <c r="C357" s="92"/>
      <c r="D357" s="92"/>
      <c r="E357" s="92"/>
      <c r="F357" s="92"/>
      <c r="G357" s="92"/>
      <c r="H357" s="92"/>
      <c r="I357" s="92"/>
      <c r="J357" s="92"/>
    </row>
    <row r="358" spans="1:10" ht="12.75" customHeight="1" x14ac:dyDescent="0.35">
      <c r="A358" s="92"/>
      <c r="B358" s="92"/>
      <c r="C358" s="92"/>
      <c r="D358" s="92"/>
      <c r="E358" s="92"/>
      <c r="F358" s="92"/>
      <c r="G358" s="92"/>
      <c r="H358" s="92"/>
      <c r="I358" s="92"/>
      <c r="J358" s="92"/>
    </row>
    <row r="359" spans="1:10" ht="12.75" customHeight="1" x14ac:dyDescent="0.35">
      <c r="A359" s="92"/>
      <c r="B359" s="92"/>
      <c r="C359" s="92"/>
      <c r="D359" s="92"/>
      <c r="E359" s="92"/>
      <c r="F359" s="92"/>
      <c r="G359" s="92"/>
      <c r="H359" s="92"/>
      <c r="I359" s="92"/>
      <c r="J359" s="92"/>
    </row>
    <row r="360" spans="1:10" ht="12.75" customHeight="1" x14ac:dyDescent="0.35">
      <c r="A360" s="92"/>
      <c r="B360" s="92"/>
      <c r="C360" s="92"/>
      <c r="D360" s="92"/>
      <c r="E360" s="92"/>
      <c r="F360" s="92"/>
      <c r="G360" s="92"/>
      <c r="H360" s="92"/>
      <c r="I360" s="92"/>
      <c r="J360" s="92"/>
    </row>
    <row r="361" spans="1:10" ht="12.75" customHeight="1" x14ac:dyDescent="0.35">
      <c r="A361" s="92"/>
      <c r="B361" s="92"/>
      <c r="C361" s="92"/>
      <c r="D361" s="92"/>
      <c r="E361" s="92"/>
      <c r="F361" s="92"/>
      <c r="G361" s="92"/>
      <c r="H361" s="92"/>
      <c r="I361" s="92"/>
      <c r="J361" s="92"/>
    </row>
    <row r="362" spans="1:10" ht="12.75" customHeight="1" x14ac:dyDescent="0.35">
      <c r="A362" s="92"/>
      <c r="B362" s="92"/>
      <c r="C362" s="92"/>
      <c r="D362" s="92"/>
      <c r="E362" s="92"/>
      <c r="F362" s="92"/>
      <c r="G362" s="92"/>
      <c r="H362" s="92"/>
      <c r="I362" s="92"/>
      <c r="J362" s="92"/>
    </row>
    <row r="363" spans="1:10" ht="12.75" customHeight="1" x14ac:dyDescent="0.35">
      <c r="A363" s="92"/>
      <c r="B363" s="92"/>
      <c r="C363" s="92"/>
      <c r="D363" s="92"/>
      <c r="E363" s="92"/>
      <c r="F363" s="92"/>
      <c r="G363" s="92"/>
      <c r="H363" s="92"/>
      <c r="I363" s="92"/>
      <c r="J363" s="92"/>
    </row>
    <row r="364" spans="1:10" ht="12.75" customHeight="1" x14ac:dyDescent="0.35">
      <c r="A364" s="92"/>
      <c r="B364" s="92"/>
      <c r="C364" s="92"/>
      <c r="D364" s="92"/>
      <c r="E364" s="92"/>
      <c r="F364" s="92"/>
      <c r="G364" s="92"/>
      <c r="H364" s="92"/>
      <c r="I364" s="92"/>
      <c r="J364" s="92"/>
    </row>
    <row r="365" spans="1:10" ht="12.75" customHeight="1" x14ac:dyDescent="0.35">
      <c r="A365" s="92"/>
      <c r="B365" s="92"/>
      <c r="C365" s="92"/>
      <c r="D365" s="92"/>
      <c r="E365" s="92"/>
      <c r="F365" s="92"/>
      <c r="G365" s="92"/>
      <c r="H365" s="92"/>
      <c r="I365" s="92"/>
      <c r="J365" s="92"/>
    </row>
    <row r="366" spans="1:10" ht="12.75" customHeight="1" x14ac:dyDescent="0.35">
      <c r="A366" s="92"/>
      <c r="B366" s="92"/>
      <c r="C366" s="92"/>
      <c r="D366" s="92"/>
      <c r="E366" s="92"/>
      <c r="F366" s="92"/>
      <c r="G366" s="92"/>
      <c r="H366" s="92"/>
      <c r="I366" s="92"/>
      <c r="J366" s="92"/>
    </row>
    <row r="367" spans="1:10" ht="12.75" customHeight="1" x14ac:dyDescent="0.35">
      <c r="A367" s="92"/>
      <c r="B367" s="92"/>
      <c r="C367" s="92"/>
      <c r="D367" s="92"/>
      <c r="E367" s="92"/>
      <c r="F367" s="92"/>
      <c r="G367" s="92"/>
      <c r="H367" s="92"/>
      <c r="I367" s="92"/>
      <c r="J367" s="92"/>
    </row>
    <row r="368" spans="1:10" ht="12.75" customHeight="1" x14ac:dyDescent="0.35">
      <c r="A368" s="92"/>
      <c r="B368" s="92"/>
      <c r="C368" s="92"/>
      <c r="D368" s="92"/>
      <c r="E368" s="92"/>
      <c r="F368" s="92"/>
      <c r="G368" s="92"/>
      <c r="H368" s="92"/>
      <c r="I368" s="92"/>
      <c r="J368" s="92"/>
    </row>
    <row r="369" spans="1:10" ht="12.75" customHeight="1" x14ac:dyDescent="0.35">
      <c r="A369" s="92"/>
      <c r="B369" s="92"/>
      <c r="C369" s="92"/>
      <c r="D369" s="92"/>
      <c r="E369" s="92"/>
      <c r="F369" s="92"/>
      <c r="G369" s="92"/>
      <c r="H369" s="92"/>
      <c r="I369" s="92"/>
      <c r="J369" s="92"/>
    </row>
    <row r="370" spans="1:10" ht="12.75" customHeight="1" x14ac:dyDescent="0.35">
      <c r="A370" s="92"/>
      <c r="B370" s="92"/>
      <c r="C370" s="92"/>
      <c r="D370" s="92"/>
      <c r="E370" s="92"/>
      <c r="F370" s="92"/>
      <c r="G370" s="92"/>
      <c r="H370" s="92"/>
      <c r="I370" s="92"/>
      <c r="J370" s="92"/>
    </row>
    <row r="371" spans="1:10" ht="12.75" customHeight="1" x14ac:dyDescent="0.35">
      <c r="A371" s="92"/>
      <c r="B371" s="92"/>
      <c r="C371" s="92"/>
      <c r="D371" s="92"/>
      <c r="E371" s="92"/>
      <c r="F371" s="92"/>
      <c r="G371" s="92"/>
      <c r="H371" s="92"/>
      <c r="I371" s="92"/>
      <c r="J371" s="92"/>
    </row>
    <row r="372" spans="1:10" ht="12.75" customHeight="1" x14ac:dyDescent="0.35">
      <c r="A372" s="92"/>
      <c r="B372" s="92"/>
      <c r="C372" s="92"/>
      <c r="D372" s="92"/>
      <c r="E372" s="92"/>
      <c r="F372" s="92"/>
      <c r="G372" s="92"/>
      <c r="H372" s="92"/>
      <c r="I372" s="92"/>
      <c r="J372" s="92"/>
    </row>
    <row r="373" spans="1:10" ht="12.75" customHeight="1" x14ac:dyDescent="0.35">
      <c r="A373" s="92"/>
      <c r="B373" s="92"/>
      <c r="C373" s="92"/>
      <c r="D373" s="92"/>
      <c r="E373" s="92"/>
      <c r="F373" s="92"/>
      <c r="G373" s="92"/>
      <c r="H373" s="92"/>
      <c r="I373" s="92"/>
      <c r="J373" s="92"/>
    </row>
    <row r="374" spans="1:10" ht="12.75" customHeight="1" x14ac:dyDescent="0.35">
      <c r="A374" s="92"/>
      <c r="B374" s="92"/>
      <c r="C374" s="92"/>
      <c r="D374" s="92"/>
      <c r="E374" s="92"/>
      <c r="F374" s="92"/>
      <c r="G374" s="92"/>
      <c r="H374" s="92"/>
      <c r="I374" s="92"/>
      <c r="J374" s="92"/>
    </row>
    <row r="375" spans="1:10" ht="12.75" customHeight="1" x14ac:dyDescent="0.35">
      <c r="A375" s="92"/>
      <c r="B375" s="92"/>
      <c r="C375" s="92"/>
      <c r="D375" s="92"/>
      <c r="E375" s="92"/>
      <c r="F375" s="92"/>
      <c r="G375" s="92"/>
      <c r="H375" s="92"/>
      <c r="I375" s="92"/>
      <c r="J375" s="92"/>
    </row>
    <row r="376" spans="1:10" ht="12.75" customHeight="1" x14ac:dyDescent="0.35">
      <c r="A376" s="92"/>
      <c r="B376" s="92"/>
      <c r="C376" s="92"/>
      <c r="D376" s="92"/>
      <c r="E376" s="92"/>
      <c r="F376" s="92"/>
      <c r="G376" s="92"/>
      <c r="H376" s="92"/>
      <c r="I376" s="92"/>
      <c r="J376" s="92"/>
    </row>
    <row r="377" spans="1:10" ht="12.75" customHeight="1" x14ac:dyDescent="0.35">
      <c r="A377" s="92"/>
      <c r="B377" s="92"/>
      <c r="C377" s="92"/>
      <c r="D377" s="92"/>
      <c r="E377" s="92"/>
      <c r="F377" s="92"/>
      <c r="G377" s="92"/>
      <c r="H377" s="92"/>
      <c r="I377" s="92"/>
      <c r="J377" s="92"/>
    </row>
    <row r="378" spans="1:10" ht="12.75" customHeight="1" x14ac:dyDescent="0.35">
      <c r="A378" s="92"/>
      <c r="B378" s="92"/>
      <c r="C378" s="92"/>
      <c r="D378" s="92"/>
      <c r="E378" s="92"/>
      <c r="F378" s="92"/>
      <c r="G378" s="92"/>
      <c r="H378" s="92"/>
      <c r="I378" s="92"/>
      <c r="J378" s="92"/>
    </row>
    <row r="379" spans="1:10" ht="12.75" customHeight="1" x14ac:dyDescent="0.35">
      <c r="A379" s="92"/>
      <c r="B379" s="92"/>
      <c r="C379" s="92"/>
      <c r="D379" s="92"/>
      <c r="E379" s="92"/>
      <c r="F379" s="92"/>
      <c r="G379" s="92"/>
      <c r="H379" s="92"/>
      <c r="I379" s="92"/>
      <c r="J379" s="92"/>
    </row>
    <row r="380" spans="1:10" ht="12.75" customHeight="1" x14ac:dyDescent="0.35">
      <c r="A380" s="92"/>
      <c r="B380" s="92"/>
      <c r="C380" s="92"/>
      <c r="D380" s="92"/>
      <c r="E380" s="92"/>
      <c r="F380" s="92"/>
      <c r="G380" s="92"/>
      <c r="H380" s="92"/>
      <c r="I380" s="92"/>
      <c r="J380" s="92"/>
    </row>
    <row r="381" spans="1:10" ht="12.75" customHeight="1" x14ac:dyDescent="0.35">
      <c r="A381" s="92"/>
      <c r="B381" s="92"/>
      <c r="C381" s="92"/>
      <c r="D381" s="92"/>
      <c r="E381" s="92"/>
      <c r="F381" s="92"/>
      <c r="G381" s="92"/>
      <c r="H381" s="92"/>
      <c r="I381" s="92"/>
      <c r="J381" s="92"/>
    </row>
    <row r="382" spans="1:10" ht="12.75" customHeight="1" x14ac:dyDescent="0.35">
      <c r="A382" s="92"/>
      <c r="B382" s="92"/>
      <c r="C382" s="92"/>
      <c r="D382" s="92"/>
      <c r="E382" s="92"/>
      <c r="F382" s="92"/>
      <c r="G382" s="92"/>
      <c r="H382" s="92"/>
      <c r="I382" s="92"/>
      <c r="J382" s="92"/>
    </row>
    <row r="383" spans="1:10" ht="12.75" customHeight="1" x14ac:dyDescent="0.35">
      <c r="A383" s="92"/>
      <c r="B383" s="92"/>
      <c r="C383" s="92"/>
      <c r="D383" s="92"/>
      <c r="E383" s="92"/>
      <c r="F383" s="92"/>
      <c r="G383" s="92"/>
      <c r="H383" s="92"/>
      <c r="I383" s="92"/>
      <c r="J383" s="92"/>
    </row>
    <row r="384" spans="1:10" ht="12.75" customHeight="1" x14ac:dyDescent="0.35">
      <c r="A384" s="92"/>
      <c r="B384" s="92"/>
      <c r="C384" s="92"/>
      <c r="D384" s="92"/>
      <c r="E384" s="92"/>
      <c r="F384" s="92"/>
      <c r="G384" s="92"/>
      <c r="H384" s="92"/>
      <c r="I384" s="92"/>
      <c r="J384" s="92"/>
    </row>
    <row r="385" spans="1:10" ht="12.75" customHeight="1" x14ac:dyDescent="0.35">
      <c r="A385" s="92"/>
      <c r="B385" s="92"/>
      <c r="C385" s="92"/>
      <c r="D385" s="92"/>
      <c r="E385" s="92"/>
      <c r="F385" s="92"/>
      <c r="G385" s="92"/>
      <c r="H385" s="92"/>
      <c r="I385" s="92"/>
      <c r="J385" s="92"/>
    </row>
    <row r="386" spans="1:10" ht="12.75" customHeight="1" x14ac:dyDescent="0.35">
      <c r="A386" s="92"/>
      <c r="B386" s="92"/>
      <c r="C386" s="92"/>
      <c r="D386" s="92"/>
      <c r="E386" s="92"/>
      <c r="F386" s="92"/>
      <c r="G386" s="92"/>
      <c r="H386" s="92"/>
      <c r="I386" s="92"/>
      <c r="J386" s="92"/>
    </row>
    <row r="387" spans="1:10" ht="12.75" customHeight="1" x14ac:dyDescent="0.35">
      <c r="A387" s="92"/>
      <c r="B387" s="92"/>
      <c r="C387" s="92"/>
      <c r="D387" s="92"/>
      <c r="E387" s="92"/>
      <c r="F387" s="92"/>
      <c r="G387" s="92"/>
      <c r="H387" s="92"/>
      <c r="I387" s="92"/>
      <c r="J387" s="92"/>
    </row>
    <row r="388" spans="1:10" ht="12.75" customHeight="1" x14ac:dyDescent="0.35">
      <c r="A388" s="92"/>
      <c r="B388" s="92"/>
      <c r="C388" s="92"/>
      <c r="D388" s="92"/>
      <c r="E388" s="92"/>
      <c r="F388" s="92"/>
      <c r="G388" s="92"/>
      <c r="H388" s="92"/>
      <c r="I388" s="92"/>
      <c r="J388" s="92"/>
    </row>
    <row r="389" spans="1:10" ht="12.75" customHeight="1" x14ac:dyDescent="0.35">
      <c r="A389" s="92"/>
      <c r="B389" s="92"/>
      <c r="C389" s="92"/>
      <c r="D389" s="92"/>
      <c r="E389" s="92"/>
      <c r="F389" s="92"/>
      <c r="G389" s="92"/>
      <c r="H389" s="92"/>
      <c r="I389" s="92"/>
      <c r="J389" s="92"/>
    </row>
    <row r="390" spans="1:10" ht="12.75" customHeight="1" x14ac:dyDescent="0.35">
      <c r="A390" s="92"/>
      <c r="B390" s="92"/>
      <c r="C390" s="92"/>
      <c r="D390" s="92"/>
      <c r="E390" s="92"/>
      <c r="F390" s="92"/>
      <c r="G390" s="92"/>
      <c r="H390" s="92"/>
      <c r="I390" s="92"/>
      <c r="J390" s="92"/>
    </row>
    <row r="391" spans="1:10" ht="12.75" customHeight="1" x14ac:dyDescent="0.35">
      <c r="A391" s="92"/>
      <c r="B391" s="92"/>
      <c r="C391" s="92"/>
      <c r="D391" s="92"/>
      <c r="E391" s="92"/>
      <c r="F391" s="92"/>
      <c r="G391" s="92"/>
      <c r="H391" s="92"/>
      <c r="I391" s="92"/>
      <c r="J391" s="92"/>
    </row>
    <row r="392" spans="1:10" ht="12.75" customHeight="1" x14ac:dyDescent="0.35">
      <c r="A392" s="92"/>
      <c r="B392" s="92"/>
      <c r="C392" s="92"/>
      <c r="D392" s="92"/>
      <c r="E392" s="92"/>
      <c r="F392" s="92"/>
      <c r="G392" s="92"/>
      <c r="H392" s="92"/>
      <c r="I392" s="92"/>
      <c r="J392" s="92"/>
    </row>
    <row r="393" spans="1:10" ht="12.75" customHeight="1" x14ac:dyDescent="0.35">
      <c r="A393" s="92"/>
      <c r="B393" s="92"/>
      <c r="C393" s="92"/>
      <c r="D393" s="92"/>
      <c r="E393" s="92"/>
      <c r="F393" s="92"/>
      <c r="G393" s="92"/>
      <c r="H393" s="92"/>
      <c r="I393" s="92"/>
      <c r="J393" s="92"/>
    </row>
    <row r="394" spans="1:10" ht="12.75" customHeight="1" x14ac:dyDescent="0.35">
      <c r="A394" s="92"/>
      <c r="B394" s="92"/>
      <c r="C394" s="92"/>
      <c r="D394" s="92"/>
      <c r="E394" s="92"/>
      <c r="F394" s="92"/>
      <c r="G394" s="92"/>
      <c r="H394" s="92"/>
      <c r="I394" s="92"/>
      <c r="J394" s="92"/>
    </row>
    <row r="395" spans="1:10" ht="12.75" customHeight="1" x14ac:dyDescent="0.35">
      <c r="A395" s="92"/>
      <c r="B395" s="92"/>
      <c r="C395" s="92"/>
      <c r="D395" s="92"/>
      <c r="E395" s="92"/>
      <c r="F395" s="92"/>
      <c r="G395" s="92"/>
      <c r="H395" s="92"/>
      <c r="I395" s="92"/>
      <c r="J395" s="92"/>
    </row>
    <row r="396" spans="1:10" ht="12.75" customHeight="1" x14ac:dyDescent="0.35">
      <c r="A396" s="92"/>
      <c r="B396" s="92"/>
      <c r="C396" s="92"/>
      <c r="D396" s="92"/>
      <c r="E396" s="92"/>
      <c r="F396" s="92"/>
      <c r="G396" s="92"/>
      <c r="H396" s="92"/>
      <c r="I396" s="92"/>
      <c r="J396" s="92"/>
    </row>
    <row r="397" spans="1:10" ht="12.75" customHeight="1" x14ac:dyDescent="0.35">
      <c r="A397" s="92"/>
      <c r="B397" s="92"/>
      <c r="C397" s="92"/>
      <c r="D397" s="92"/>
      <c r="E397" s="92"/>
      <c r="F397" s="92"/>
      <c r="G397" s="92"/>
      <c r="H397" s="92"/>
      <c r="I397" s="92"/>
      <c r="J397" s="92"/>
    </row>
    <row r="398" spans="1:10" ht="12.75" customHeight="1" x14ac:dyDescent="0.35">
      <c r="A398" s="92"/>
      <c r="B398" s="92"/>
      <c r="C398" s="92"/>
      <c r="D398" s="92"/>
      <c r="E398" s="92"/>
      <c r="F398" s="92"/>
      <c r="G398" s="92"/>
      <c r="H398" s="92"/>
      <c r="I398" s="92"/>
      <c r="J398" s="92"/>
    </row>
    <row r="399" spans="1:10" ht="12.75" customHeight="1" x14ac:dyDescent="0.35">
      <c r="A399" s="92"/>
      <c r="B399" s="92"/>
      <c r="C399" s="92"/>
      <c r="D399" s="92"/>
      <c r="E399" s="92"/>
      <c r="F399" s="92"/>
      <c r="G399" s="92"/>
      <c r="H399" s="92"/>
      <c r="I399" s="92"/>
      <c r="J399" s="92"/>
    </row>
    <row r="400" spans="1:10" ht="12.75" customHeight="1" x14ac:dyDescent="0.35">
      <c r="A400" s="92"/>
      <c r="B400" s="92"/>
      <c r="C400" s="92"/>
      <c r="D400" s="92"/>
      <c r="E400" s="92"/>
      <c r="F400" s="92"/>
      <c r="G400" s="92"/>
      <c r="H400" s="92"/>
      <c r="I400" s="92"/>
      <c r="J400" s="92"/>
    </row>
    <row r="401" spans="1:10" ht="12.75" customHeight="1" x14ac:dyDescent="0.35">
      <c r="A401" s="92"/>
      <c r="B401" s="92"/>
      <c r="C401" s="92"/>
      <c r="D401" s="92"/>
      <c r="E401" s="92"/>
      <c r="F401" s="92"/>
      <c r="G401" s="92"/>
      <c r="H401" s="92"/>
      <c r="I401" s="92"/>
      <c r="J401" s="92"/>
    </row>
    <row r="402" spans="1:10" ht="12.75" customHeight="1" x14ac:dyDescent="0.35">
      <c r="A402" s="92"/>
      <c r="B402" s="92"/>
      <c r="C402" s="92"/>
      <c r="D402" s="92"/>
      <c r="E402" s="92"/>
      <c r="F402" s="92"/>
      <c r="G402" s="92"/>
      <c r="H402" s="92"/>
      <c r="I402" s="92"/>
      <c r="J402" s="92"/>
    </row>
    <row r="403" spans="1:10" ht="12.75" customHeight="1" x14ac:dyDescent="0.35">
      <c r="A403" s="92"/>
      <c r="B403" s="92"/>
      <c r="C403" s="92"/>
      <c r="D403" s="92"/>
      <c r="E403" s="92"/>
      <c r="F403" s="92"/>
      <c r="G403" s="92"/>
      <c r="H403" s="92"/>
      <c r="I403" s="92"/>
      <c r="J403" s="92"/>
    </row>
    <row r="404" spans="1:10" ht="12.75" customHeight="1" x14ac:dyDescent="0.35">
      <c r="A404" s="92"/>
      <c r="B404" s="92"/>
      <c r="C404" s="92"/>
      <c r="D404" s="92"/>
      <c r="E404" s="92"/>
      <c r="F404" s="92"/>
      <c r="G404" s="92"/>
      <c r="H404" s="92"/>
      <c r="I404" s="92"/>
      <c r="J404" s="92"/>
    </row>
    <row r="405" spans="1:10" ht="12.75" customHeight="1" x14ac:dyDescent="0.35">
      <c r="A405" s="92"/>
      <c r="B405" s="92"/>
      <c r="C405" s="92"/>
      <c r="D405" s="92"/>
      <c r="E405" s="92"/>
      <c r="F405" s="92"/>
      <c r="G405" s="92"/>
      <c r="H405" s="92"/>
      <c r="I405" s="92"/>
      <c r="J405" s="92"/>
    </row>
    <row r="406" spans="1:10" ht="12.75" customHeight="1" x14ac:dyDescent="0.35">
      <c r="A406" s="92"/>
      <c r="B406" s="92"/>
      <c r="C406" s="92"/>
      <c r="D406" s="92"/>
      <c r="E406" s="92"/>
      <c r="F406" s="92"/>
      <c r="G406" s="92"/>
      <c r="H406" s="92"/>
      <c r="I406" s="92"/>
      <c r="J406" s="92"/>
    </row>
    <row r="407" spans="1:10" ht="12.75" customHeight="1" x14ac:dyDescent="0.35">
      <c r="A407" s="92"/>
      <c r="B407" s="92"/>
      <c r="C407" s="92"/>
      <c r="D407" s="92"/>
      <c r="E407" s="92"/>
      <c r="F407" s="92"/>
      <c r="G407" s="92"/>
      <c r="H407" s="92"/>
      <c r="I407" s="92"/>
      <c r="J407" s="92"/>
    </row>
    <row r="408" spans="1:10" ht="12.75" customHeight="1" x14ac:dyDescent="0.35">
      <c r="A408" s="92"/>
      <c r="B408" s="92"/>
      <c r="C408" s="92"/>
      <c r="D408" s="92"/>
      <c r="E408" s="92"/>
      <c r="F408" s="92"/>
      <c r="G408" s="92"/>
      <c r="H408" s="92"/>
      <c r="I408" s="92"/>
      <c r="J408" s="92"/>
    </row>
    <row r="409" spans="1:10" ht="12.75" customHeight="1" x14ac:dyDescent="0.35">
      <c r="A409" s="92"/>
      <c r="B409" s="92"/>
      <c r="C409" s="92"/>
      <c r="D409" s="92"/>
      <c r="E409" s="92"/>
      <c r="F409" s="92"/>
      <c r="G409" s="92"/>
      <c r="H409" s="92"/>
      <c r="I409" s="92"/>
      <c r="J409" s="92"/>
    </row>
    <row r="410" spans="1:10" ht="12.75" customHeight="1" x14ac:dyDescent="0.35">
      <c r="A410" s="92"/>
      <c r="B410" s="92"/>
      <c r="C410" s="92"/>
      <c r="D410" s="92"/>
      <c r="E410" s="92"/>
      <c r="F410" s="92"/>
      <c r="G410" s="92"/>
      <c r="H410" s="92"/>
      <c r="I410" s="92"/>
      <c r="J410" s="92"/>
    </row>
    <row r="411" spans="1:10" ht="12.75" customHeight="1" x14ac:dyDescent="0.35">
      <c r="A411" s="92"/>
      <c r="B411" s="92"/>
      <c r="C411" s="92"/>
      <c r="D411" s="92"/>
      <c r="E411" s="92"/>
      <c r="F411" s="92"/>
      <c r="G411" s="92"/>
      <c r="H411" s="92"/>
      <c r="I411" s="92"/>
      <c r="J411" s="92"/>
    </row>
    <row r="412" spans="1:10" ht="12.75" customHeight="1" x14ac:dyDescent="0.35">
      <c r="A412" s="92"/>
      <c r="B412" s="92"/>
      <c r="C412" s="92"/>
      <c r="D412" s="92"/>
      <c r="E412" s="92"/>
      <c r="F412" s="92"/>
      <c r="G412" s="92"/>
      <c r="H412" s="92"/>
      <c r="I412" s="92"/>
      <c r="J412" s="92"/>
    </row>
    <row r="413" spans="1:10" ht="12.75" customHeight="1" x14ac:dyDescent="0.35">
      <c r="A413" s="92"/>
      <c r="B413" s="92"/>
      <c r="C413" s="92"/>
      <c r="D413" s="92"/>
      <c r="E413" s="92"/>
      <c r="F413" s="92"/>
      <c r="G413" s="92"/>
      <c r="H413" s="92"/>
      <c r="I413" s="92"/>
      <c r="J413" s="92"/>
    </row>
    <row r="414" spans="1:10" ht="12.75" customHeight="1" x14ac:dyDescent="0.35">
      <c r="A414" s="92"/>
      <c r="B414" s="92"/>
      <c r="C414" s="92"/>
      <c r="D414" s="92"/>
      <c r="E414" s="92"/>
      <c r="F414" s="92"/>
      <c r="G414" s="92"/>
      <c r="H414" s="92"/>
      <c r="I414" s="92"/>
      <c r="J414" s="92"/>
    </row>
    <row r="415" spans="1:10" ht="12.75" customHeight="1" x14ac:dyDescent="0.35">
      <c r="A415" s="92"/>
      <c r="B415" s="92"/>
      <c r="C415" s="92"/>
      <c r="D415" s="92"/>
      <c r="E415" s="92"/>
      <c r="F415" s="92"/>
      <c r="G415" s="92"/>
      <c r="H415" s="92"/>
      <c r="I415" s="92"/>
      <c r="J415" s="92"/>
    </row>
    <row r="416" spans="1:10" ht="12.75" customHeight="1" x14ac:dyDescent="0.35">
      <c r="A416" s="92"/>
      <c r="B416" s="92"/>
      <c r="C416" s="92"/>
      <c r="D416" s="92"/>
      <c r="E416" s="92"/>
      <c r="F416" s="92"/>
      <c r="G416" s="92"/>
      <c r="H416" s="92"/>
      <c r="I416" s="92"/>
      <c r="J416" s="92"/>
    </row>
    <row r="417" spans="1:10" ht="12.75" customHeight="1" x14ac:dyDescent="0.35">
      <c r="A417" s="92"/>
      <c r="B417" s="92"/>
      <c r="C417" s="92"/>
      <c r="D417" s="92"/>
      <c r="E417" s="92"/>
      <c r="F417" s="92"/>
      <c r="G417" s="92"/>
      <c r="H417" s="92"/>
      <c r="I417" s="92"/>
      <c r="J417" s="92"/>
    </row>
    <row r="418" spans="1:10" ht="12.75" customHeight="1" x14ac:dyDescent="0.35">
      <c r="A418" s="92"/>
      <c r="B418" s="92"/>
      <c r="C418" s="92"/>
      <c r="D418" s="92"/>
      <c r="E418" s="92"/>
      <c r="F418" s="92"/>
      <c r="G418" s="92"/>
      <c r="H418" s="92"/>
      <c r="I418" s="92"/>
      <c r="J418" s="92"/>
    </row>
    <row r="419" spans="1:10" ht="12.75" customHeight="1" x14ac:dyDescent="0.35">
      <c r="A419" s="92"/>
      <c r="B419" s="92"/>
      <c r="C419" s="92"/>
      <c r="D419" s="92"/>
      <c r="E419" s="92"/>
      <c r="F419" s="92"/>
      <c r="G419" s="92"/>
      <c r="H419" s="92"/>
      <c r="I419" s="92"/>
      <c r="J419" s="92"/>
    </row>
    <row r="420" spans="1:10" ht="12.75" customHeight="1" x14ac:dyDescent="0.35">
      <c r="A420" s="92"/>
      <c r="B420" s="92"/>
      <c r="C420" s="92"/>
      <c r="D420" s="92"/>
      <c r="E420" s="92"/>
      <c r="F420" s="92"/>
      <c r="G420" s="92"/>
      <c r="H420" s="92"/>
      <c r="I420" s="92"/>
      <c r="J420" s="92"/>
    </row>
    <row r="421" spans="1:10" ht="12.75" customHeight="1" x14ac:dyDescent="0.35">
      <c r="A421" s="92"/>
      <c r="B421" s="92"/>
      <c r="C421" s="92"/>
      <c r="D421" s="92"/>
      <c r="E421" s="92"/>
      <c r="F421" s="92"/>
      <c r="G421" s="92"/>
      <c r="H421" s="92"/>
      <c r="I421" s="92"/>
      <c r="J421" s="92"/>
    </row>
    <row r="422" spans="1:10" ht="12.75" customHeight="1" x14ac:dyDescent="0.35">
      <c r="A422" s="92"/>
      <c r="B422" s="92"/>
      <c r="C422" s="92"/>
      <c r="D422" s="92"/>
      <c r="E422" s="92"/>
      <c r="F422" s="92"/>
      <c r="G422" s="92"/>
      <c r="H422" s="92"/>
      <c r="I422" s="92"/>
      <c r="J422" s="92"/>
    </row>
    <row r="423" spans="1:10" ht="12.75" customHeight="1" x14ac:dyDescent="0.35">
      <c r="A423" s="92"/>
      <c r="B423" s="92"/>
      <c r="C423" s="92"/>
      <c r="D423" s="92"/>
      <c r="E423" s="92"/>
      <c r="F423" s="92"/>
      <c r="G423" s="92"/>
      <c r="H423" s="92"/>
      <c r="I423" s="92"/>
      <c r="J423" s="92"/>
    </row>
    <row r="424" spans="1:10" ht="12.75" customHeight="1" x14ac:dyDescent="0.35">
      <c r="A424" s="92"/>
      <c r="B424" s="92"/>
      <c r="C424" s="92"/>
      <c r="D424" s="92"/>
      <c r="E424" s="92"/>
      <c r="F424" s="92"/>
      <c r="G424" s="92"/>
      <c r="H424" s="92"/>
      <c r="I424" s="92"/>
      <c r="J424" s="92"/>
    </row>
    <row r="425" spans="1:10" ht="12.75" customHeight="1" x14ac:dyDescent="0.35">
      <c r="A425" s="92"/>
      <c r="B425" s="92"/>
      <c r="C425" s="92"/>
      <c r="D425" s="92"/>
      <c r="E425" s="92"/>
      <c r="F425" s="92"/>
      <c r="G425" s="92"/>
      <c r="H425" s="92"/>
      <c r="I425" s="92"/>
      <c r="J425" s="92"/>
    </row>
    <row r="426" spans="1:10" ht="12.75" customHeight="1" x14ac:dyDescent="0.35">
      <c r="A426" s="92"/>
      <c r="B426" s="92"/>
      <c r="C426" s="92"/>
      <c r="D426" s="92"/>
      <c r="E426" s="92"/>
      <c r="F426" s="92"/>
      <c r="G426" s="92"/>
      <c r="H426" s="92"/>
      <c r="I426" s="92"/>
      <c r="J426" s="92"/>
    </row>
    <row r="427" spans="1:10" ht="12.75" customHeight="1" x14ac:dyDescent="0.35">
      <c r="A427" s="92"/>
      <c r="B427" s="92"/>
      <c r="C427" s="92"/>
      <c r="D427" s="92"/>
      <c r="E427" s="92"/>
      <c r="F427" s="92"/>
      <c r="G427" s="92"/>
      <c r="H427" s="92"/>
      <c r="I427" s="92"/>
      <c r="J427" s="92"/>
    </row>
    <row r="428" spans="1:10" ht="12.75" customHeight="1" x14ac:dyDescent="0.35">
      <c r="A428" s="92"/>
      <c r="B428" s="92"/>
      <c r="C428" s="92"/>
      <c r="D428" s="92"/>
      <c r="E428" s="92"/>
      <c r="F428" s="92"/>
      <c r="G428" s="92"/>
      <c r="H428" s="92"/>
      <c r="I428" s="92"/>
      <c r="J428" s="92"/>
    </row>
    <row r="429" spans="1:10" ht="12.75" customHeight="1" x14ac:dyDescent="0.35">
      <c r="A429" s="92"/>
      <c r="B429" s="92"/>
      <c r="C429" s="92"/>
      <c r="D429" s="92"/>
      <c r="E429" s="92"/>
      <c r="F429" s="92"/>
      <c r="G429" s="92"/>
      <c r="H429" s="92"/>
      <c r="I429" s="92"/>
      <c r="J429" s="92"/>
    </row>
    <row r="430" spans="1:10" ht="12.75" customHeight="1" x14ac:dyDescent="0.35">
      <c r="A430" s="92"/>
      <c r="B430" s="92"/>
      <c r="C430" s="92"/>
      <c r="D430" s="92"/>
      <c r="E430" s="92"/>
      <c r="F430" s="92"/>
      <c r="G430" s="92"/>
      <c r="H430" s="92"/>
      <c r="I430" s="92"/>
      <c r="J430" s="92"/>
    </row>
    <row r="431" spans="1:10" ht="12.75" customHeight="1" x14ac:dyDescent="0.35">
      <c r="A431" s="92"/>
      <c r="B431" s="92"/>
      <c r="C431" s="92"/>
      <c r="D431" s="92"/>
      <c r="E431" s="92"/>
      <c r="F431" s="92"/>
      <c r="G431" s="92"/>
      <c r="H431" s="92"/>
      <c r="I431" s="92"/>
      <c r="J431" s="92"/>
    </row>
    <row r="432" spans="1:10" ht="12.75" customHeight="1" x14ac:dyDescent="0.35">
      <c r="A432" s="92"/>
      <c r="B432" s="92"/>
      <c r="C432" s="92"/>
      <c r="D432" s="92"/>
      <c r="E432" s="92"/>
      <c r="F432" s="92"/>
      <c r="G432" s="92"/>
      <c r="H432" s="92"/>
      <c r="I432" s="92"/>
      <c r="J432" s="92"/>
    </row>
    <row r="433" spans="1:10" ht="12.75" customHeight="1" x14ac:dyDescent="0.35">
      <c r="A433" s="92"/>
      <c r="B433" s="92"/>
      <c r="C433" s="92"/>
      <c r="D433" s="92"/>
      <c r="E433" s="92"/>
      <c r="F433" s="92"/>
      <c r="G433" s="92"/>
      <c r="H433" s="92"/>
      <c r="I433" s="92"/>
      <c r="J433" s="92"/>
    </row>
    <row r="434" spans="1:10" ht="12.75" customHeight="1" x14ac:dyDescent="0.35">
      <c r="A434" s="92"/>
      <c r="B434" s="92"/>
      <c r="C434" s="92"/>
      <c r="D434" s="92"/>
      <c r="E434" s="92"/>
      <c r="F434" s="92"/>
      <c r="G434" s="92"/>
      <c r="H434" s="92"/>
      <c r="I434" s="92"/>
      <c r="J434" s="92"/>
    </row>
    <row r="435" spans="1:10" ht="12.75" customHeight="1" x14ac:dyDescent="0.35">
      <c r="A435" s="92"/>
      <c r="B435" s="92"/>
      <c r="C435" s="92"/>
      <c r="D435" s="92"/>
      <c r="E435" s="92"/>
      <c r="F435" s="92"/>
      <c r="G435" s="92"/>
      <c r="H435" s="92"/>
      <c r="I435" s="92"/>
      <c r="J435" s="92"/>
    </row>
    <row r="436" spans="1:10" ht="12.75" customHeight="1" x14ac:dyDescent="0.35">
      <c r="A436" s="92"/>
      <c r="B436" s="92"/>
      <c r="C436" s="92"/>
      <c r="D436" s="92"/>
      <c r="E436" s="92"/>
      <c r="F436" s="92"/>
      <c r="G436" s="92"/>
      <c r="H436" s="92"/>
      <c r="I436" s="92"/>
      <c r="J436" s="92"/>
    </row>
    <row r="437" spans="1:10" ht="12.75" customHeight="1" x14ac:dyDescent="0.35">
      <c r="A437" s="92"/>
      <c r="B437" s="92"/>
      <c r="C437" s="92"/>
      <c r="D437" s="92"/>
      <c r="E437" s="92"/>
      <c r="F437" s="92"/>
      <c r="G437" s="92"/>
      <c r="H437" s="92"/>
      <c r="I437" s="92"/>
      <c r="J437" s="92"/>
    </row>
    <row r="438" spans="1:10" ht="12.75" customHeight="1" x14ac:dyDescent="0.35">
      <c r="A438" s="92"/>
      <c r="B438" s="92"/>
      <c r="C438" s="92"/>
      <c r="D438" s="92"/>
      <c r="E438" s="92"/>
      <c r="F438" s="92"/>
      <c r="G438" s="92"/>
      <c r="H438" s="92"/>
      <c r="I438" s="92"/>
      <c r="J438" s="92"/>
    </row>
    <row r="439" spans="1:10" ht="12.75" customHeight="1" x14ac:dyDescent="0.35">
      <c r="A439" s="92"/>
      <c r="B439" s="92"/>
      <c r="C439" s="92"/>
      <c r="D439" s="92"/>
      <c r="E439" s="92"/>
      <c r="F439" s="92"/>
      <c r="G439" s="92"/>
      <c r="H439" s="92"/>
      <c r="I439" s="92"/>
      <c r="J439" s="92"/>
    </row>
    <row r="440" spans="1:10" ht="12.75" customHeight="1" x14ac:dyDescent="0.35">
      <c r="A440" s="92"/>
      <c r="B440" s="92"/>
      <c r="C440" s="92"/>
      <c r="D440" s="92"/>
      <c r="E440" s="92"/>
      <c r="F440" s="92"/>
      <c r="G440" s="92"/>
      <c r="H440" s="92"/>
      <c r="I440" s="92"/>
      <c r="J440" s="92"/>
    </row>
    <row r="441" spans="1:10" ht="12.75" customHeight="1" x14ac:dyDescent="0.35">
      <c r="A441" s="92"/>
      <c r="B441" s="92"/>
      <c r="C441" s="92"/>
      <c r="D441" s="92"/>
      <c r="E441" s="92"/>
      <c r="F441" s="92"/>
      <c r="G441" s="92"/>
      <c r="H441" s="92"/>
      <c r="I441" s="92"/>
      <c r="J441" s="92"/>
    </row>
    <row r="442" spans="1:10" ht="12.75" customHeight="1" x14ac:dyDescent="0.35">
      <c r="A442" s="92"/>
      <c r="B442" s="92"/>
      <c r="C442" s="92"/>
      <c r="D442" s="92"/>
      <c r="E442" s="92"/>
      <c r="F442" s="92"/>
      <c r="G442" s="92"/>
      <c r="H442" s="92"/>
      <c r="I442" s="92"/>
      <c r="J442" s="92"/>
    </row>
    <row r="443" spans="1:10" ht="12.75" customHeight="1" x14ac:dyDescent="0.35">
      <c r="A443" s="92"/>
      <c r="B443" s="92"/>
      <c r="C443" s="92"/>
      <c r="D443" s="92"/>
      <c r="E443" s="92"/>
      <c r="F443" s="92"/>
      <c r="G443" s="92"/>
      <c r="H443" s="92"/>
      <c r="I443" s="92"/>
      <c r="J443" s="92"/>
    </row>
    <row r="444" spans="1:10" ht="12.75" customHeight="1" x14ac:dyDescent="0.35">
      <c r="A444" s="92"/>
      <c r="B444" s="92"/>
      <c r="C444" s="92"/>
      <c r="D444" s="92"/>
      <c r="E444" s="92"/>
      <c r="F444" s="92"/>
      <c r="G444" s="92"/>
      <c r="H444" s="92"/>
      <c r="I444" s="92"/>
      <c r="J444" s="92"/>
    </row>
    <row r="445" spans="1:10" ht="12.75" customHeight="1" x14ac:dyDescent="0.35">
      <c r="A445" s="92"/>
      <c r="B445" s="92"/>
      <c r="C445" s="92"/>
      <c r="D445" s="92"/>
      <c r="E445" s="92"/>
      <c r="F445" s="92"/>
      <c r="G445" s="92"/>
      <c r="H445" s="92"/>
      <c r="I445" s="92"/>
      <c r="J445" s="92"/>
    </row>
    <row r="446" spans="1:10" ht="12.75" customHeight="1" x14ac:dyDescent="0.35">
      <c r="A446" s="92"/>
      <c r="B446" s="92"/>
      <c r="C446" s="92"/>
      <c r="D446" s="92"/>
      <c r="E446" s="92"/>
      <c r="F446" s="92"/>
      <c r="G446" s="92"/>
      <c r="H446" s="92"/>
      <c r="I446" s="92"/>
      <c r="J446" s="92"/>
    </row>
    <row r="447" spans="1:10" ht="12.75" customHeight="1" x14ac:dyDescent="0.35">
      <c r="A447" s="92"/>
      <c r="B447" s="92"/>
      <c r="C447" s="92"/>
      <c r="D447" s="92"/>
      <c r="E447" s="92"/>
      <c r="F447" s="92"/>
      <c r="G447" s="92"/>
      <c r="H447" s="92"/>
      <c r="I447" s="92"/>
      <c r="J447" s="92"/>
    </row>
    <row r="448" spans="1:10" ht="12.75" customHeight="1" x14ac:dyDescent="0.35">
      <c r="A448" s="92"/>
      <c r="B448" s="92"/>
      <c r="C448" s="92"/>
      <c r="D448" s="92"/>
      <c r="E448" s="92"/>
      <c r="F448" s="92"/>
      <c r="G448" s="92"/>
      <c r="H448" s="92"/>
      <c r="I448" s="92"/>
      <c r="J448" s="92"/>
    </row>
    <row r="449" spans="1:10" ht="12.75" customHeight="1" x14ac:dyDescent="0.35">
      <c r="A449" s="92"/>
      <c r="B449" s="92"/>
      <c r="C449" s="92"/>
      <c r="D449" s="92"/>
      <c r="E449" s="92"/>
      <c r="F449" s="92"/>
      <c r="G449" s="92"/>
      <c r="H449" s="92"/>
      <c r="I449" s="92"/>
      <c r="J449" s="92"/>
    </row>
    <row r="450" spans="1:10" ht="12.75" customHeight="1" x14ac:dyDescent="0.35">
      <c r="A450" s="92"/>
      <c r="B450" s="92"/>
      <c r="C450" s="92"/>
      <c r="D450" s="92"/>
      <c r="E450" s="92"/>
      <c r="F450" s="92"/>
      <c r="G450" s="92"/>
      <c r="H450" s="92"/>
      <c r="I450" s="92"/>
      <c r="J450" s="92"/>
    </row>
    <row r="451" spans="1:10" ht="12.75" customHeight="1" x14ac:dyDescent="0.35">
      <c r="A451" s="92"/>
      <c r="B451" s="92"/>
      <c r="C451" s="92"/>
      <c r="D451" s="92"/>
      <c r="E451" s="92"/>
      <c r="F451" s="92"/>
      <c r="G451" s="92"/>
      <c r="H451" s="92"/>
      <c r="I451" s="92"/>
      <c r="J451" s="92"/>
    </row>
    <row r="452" spans="1:10" ht="12.75" customHeight="1" x14ac:dyDescent="0.35">
      <c r="A452" s="92"/>
      <c r="B452" s="92"/>
      <c r="C452" s="92"/>
      <c r="D452" s="92"/>
      <c r="E452" s="92"/>
      <c r="F452" s="92"/>
      <c r="G452" s="92"/>
      <c r="H452" s="92"/>
      <c r="I452" s="92"/>
      <c r="J452" s="92"/>
    </row>
    <row r="453" spans="1:10" ht="12.75" customHeight="1" x14ac:dyDescent="0.35">
      <c r="A453" s="92"/>
      <c r="B453" s="92"/>
      <c r="C453" s="92"/>
      <c r="D453" s="92"/>
      <c r="E453" s="92"/>
      <c r="F453" s="92"/>
      <c r="G453" s="92"/>
      <c r="H453" s="92"/>
      <c r="I453" s="92"/>
      <c r="J453" s="92"/>
    </row>
    <row r="454" spans="1:10" ht="12.75" customHeight="1" x14ac:dyDescent="0.35">
      <c r="A454" s="92"/>
      <c r="B454" s="92"/>
      <c r="C454" s="92"/>
      <c r="D454" s="92"/>
      <c r="E454" s="92"/>
      <c r="F454" s="92"/>
      <c r="G454" s="92"/>
      <c r="H454" s="92"/>
      <c r="I454" s="92"/>
      <c r="J454" s="92"/>
    </row>
    <row r="455" spans="1:10" ht="12.75" customHeight="1" x14ac:dyDescent="0.35">
      <c r="A455" s="92"/>
      <c r="B455" s="92"/>
      <c r="C455" s="92"/>
      <c r="D455" s="92"/>
      <c r="E455" s="92"/>
      <c r="F455" s="92"/>
      <c r="G455" s="92"/>
      <c r="H455" s="92"/>
      <c r="I455" s="92"/>
      <c r="J455" s="92"/>
    </row>
    <row r="456" spans="1:10" ht="12.75" customHeight="1" x14ac:dyDescent="0.35">
      <c r="A456" s="92"/>
      <c r="B456" s="92"/>
      <c r="C456" s="92"/>
      <c r="D456" s="92"/>
      <c r="E456" s="92"/>
      <c r="F456" s="92"/>
      <c r="G456" s="92"/>
      <c r="H456" s="92"/>
      <c r="I456" s="92"/>
      <c r="J456" s="92"/>
    </row>
    <row r="457" spans="1:10" ht="12.75" customHeight="1" x14ac:dyDescent="0.35">
      <c r="A457" s="92"/>
      <c r="B457" s="92"/>
      <c r="C457" s="92"/>
      <c r="D457" s="92"/>
      <c r="E457" s="92"/>
      <c r="F457" s="92"/>
      <c r="G457" s="92"/>
      <c r="H457" s="92"/>
      <c r="I457" s="92"/>
      <c r="J457" s="92"/>
    </row>
    <row r="458" spans="1:10" ht="12.75" customHeight="1" x14ac:dyDescent="0.35">
      <c r="A458" s="92"/>
      <c r="B458" s="92"/>
      <c r="C458" s="92"/>
      <c r="D458" s="92"/>
      <c r="E458" s="92"/>
      <c r="F458" s="92"/>
      <c r="G458" s="92"/>
      <c r="H458" s="92"/>
      <c r="I458" s="92"/>
      <c r="J458" s="92"/>
    </row>
    <row r="459" spans="1:10" ht="12.75" customHeight="1" x14ac:dyDescent="0.35">
      <c r="A459" s="92"/>
      <c r="B459" s="92"/>
      <c r="C459" s="92"/>
      <c r="D459" s="92"/>
      <c r="E459" s="92"/>
      <c r="F459" s="92"/>
      <c r="G459" s="92"/>
      <c r="H459" s="92"/>
      <c r="I459" s="92"/>
      <c r="J459" s="92"/>
    </row>
    <row r="460" spans="1:10" ht="12.75" customHeight="1" x14ac:dyDescent="0.35">
      <c r="A460" s="92"/>
      <c r="B460" s="92"/>
      <c r="C460" s="92"/>
      <c r="D460" s="92"/>
      <c r="E460" s="92"/>
      <c r="F460" s="92"/>
      <c r="G460" s="92"/>
      <c r="H460" s="92"/>
      <c r="I460" s="92"/>
      <c r="J460" s="92"/>
    </row>
    <row r="461" spans="1:10" ht="12.75" customHeight="1" x14ac:dyDescent="0.35">
      <c r="A461" s="92"/>
      <c r="B461" s="92"/>
      <c r="C461" s="92"/>
      <c r="D461" s="92"/>
      <c r="E461" s="92"/>
      <c r="F461" s="92"/>
      <c r="G461" s="92"/>
      <c r="H461" s="92"/>
      <c r="I461" s="92"/>
      <c r="J461" s="92"/>
    </row>
    <row r="462" spans="1:10" ht="12.75" customHeight="1" x14ac:dyDescent="0.35">
      <c r="A462" s="92"/>
      <c r="B462" s="92"/>
      <c r="C462" s="92"/>
      <c r="D462" s="92"/>
      <c r="E462" s="92"/>
      <c r="F462" s="92"/>
      <c r="G462" s="92"/>
      <c r="H462" s="92"/>
      <c r="I462" s="92"/>
      <c r="J462" s="92"/>
    </row>
    <row r="463" spans="1:10" ht="12.75" customHeight="1" x14ac:dyDescent="0.35">
      <c r="A463" s="92"/>
      <c r="B463" s="92"/>
      <c r="C463" s="92"/>
      <c r="D463" s="92"/>
      <c r="E463" s="92"/>
      <c r="F463" s="92"/>
      <c r="G463" s="92"/>
      <c r="H463" s="92"/>
      <c r="I463" s="92"/>
      <c r="J463" s="92"/>
    </row>
    <row r="464" spans="1:10" ht="12.75" customHeight="1" x14ac:dyDescent="0.35">
      <c r="A464" s="92"/>
      <c r="B464" s="92"/>
      <c r="C464" s="92"/>
      <c r="D464" s="92"/>
      <c r="E464" s="92"/>
      <c r="F464" s="92"/>
      <c r="G464" s="92"/>
      <c r="H464" s="92"/>
      <c r="I464" s="92"/>
      <c r="J464" s="92"/>
    </row>
    <row r="465" spans="1:10" ht="12.75" customHeight="1" x14ac:dyDescent="0.35">
      <c r="A465" s="92"/>
      <c r="B465" s="92"/>
      <c r="C465" s="92"/>
      <c r="D465" s="92"/>
      <c r="E465" s="92"/>
      <c r="F465" s="92"/>
      <c r="G465" s="92"/>
      <c r="H465" s="92"/>
      <c r="I465" s="92"/>
      <c r="J465" s="92"/>
    </row>
    <row r="466" spans="1:10" ht="12.75" customHeight="1" x14ac:dyDescent="0.35">
      <c r="A466" s="92"/>
      <c r="B466" s="92"/>
      <c r="C466" s="92"/>
      <c r="D466" s="92"/>
      <c r="E466" s="92"/>
      <c r="F466" s="92"/>
      <c r="G466" s="92"/>
      <c r="H466" s="92"/>
      <c r="I466" s="92"/>
      <c r="J466" s="92"/>
    </row>
    <row r="467" spans="1:10" ht="12.75" customHeight="1" x14ac:dyDescent="0.35">
      <c r="A467" s="92"/>
      <c r="B467" s="92"/>
      <c r="C467" s="92"/>
      <c r="D467" s="92"/>
      <c r="E467" s="92"/>
      <c r="F467" s="92"/>
      <c r="G467" s="92"/>
      <c r="H467" s="92"/>
      <c r="I467" s="92"/>
      <c r="J467" s="92"/>
    </row>
    <row r="468" spans="1:10" ht="12.75" customHeight="1" x14ac:dyDescent="0.35">
      <c r="A468" s="92"/>
      <c r="B468" s="92"/>
      <c r="C468" s="92"/>
      <c r="D468" s="92"/>
      <c r="E468" s="92"/>
      <c r="F468" s="92"/>
      <c r="G468" s="92"/>
      <c r="H468" s="92"/>
      <c r="I468" s="92"/>
      <c r="J468" s="92"/>
    </row>
    <row r="469" spans="1:10" ht="12.75" customHeight="1" x14ac:dyDescent="0.35">
      <c r="A469" s="92"/>
      <c r="B469" s="92"/>
      <c r="C469" s="92"/>
      <c r="D469" s="92"/>
      <c r="E469" s="92"/>
      <c r="F469" s="92"/>
      <c r="G469" s="92"/>
      <c r="H469" s="92"/>
      <c r="I469" s="92"/>
      <c r="J469" s="92"/>
    </row>
    <row r="470" spans="1:10" ht="12.75" customHeight="1" x14ac:dyDescent="0.35">
      <c r="A470" s="92"/>
      <c r="B470" s="92"/>
      <c r="C470" s="92"/>
      <c r="D470" s="92"/>
      <c r="E470" s="92"/>
      <c r="F470" s="92"/>
      <c r="G470" s="92"/>
      <c r="H470" s="92"/>
      <c r="I470" s="92"/>
      <c r="J470" s="92"/>
    </row>
    <row r="471" spans="1:10" ht="12.75" customHeight="1" x14ac:dyDescent="0.35">
      <c r="A471" s="92"/>
      <c r="B471" s="92"/>
      <c r="C471" s="92"/>
      <c r="D471" s="92"/>
      <c r="E471" s="92"/>
      <c r="F471" s="92"/>
      <c r="G471" s="92"/>
      <c r="H471" s="92"/>
      <c r="I471" s="92"/>
      <c r="J471" s="92"/>
    </row>
    <row r="472" spans="1:10" ht="12.75" customHeight="1" x14ac:dyDescent="0.35">
      <c r="A472" s="92"/>
      <c r="B472" s="92"/>
      <c r="C472" s="92"/>
      <c r="D472" s="92"/>
      <c r="E472" s="92"/>
      <c r="F472" s="92"/>
      <c r="G472" s="92"/>
      <c r="H472" s="92"/>
      <c r="I472" s="92"/>
      <c r="J472" s="92"/>
    </row>
    <row r="473" spans="1:10" ht="12.75" customHeight="1" x14ac:dyDescent="0.35">
      <c r="A473" s="92"/>
      <c r="B473" s="92"/>
      <c r="C473" s="92"/>
      <c r="D473" s="92"/>
      <c r="E473" s="92"/>
      <c r="F473" s="92"/>
      <c r="G473" s="92"/>
      <c r="H473" s="92"/>
      <c r="I473" s="92"/>
      <c r="J473" s="92"/>
    </row>
    <row r="474" spans="1:10" ht="12.75" customHeight="1" x14ac:dyDescent="0.35">
      <c r="A474" s="92"/>
      <c r="B474" s="92"/>
      <c r="C474" s="92"/>
      <c r="D474" s="92"/>
      <c r="E474" s="92"/>
      <c r="F474" s="92"/>
      <c r="G474" s="92"/>
      <c r="H474" s="92"/>
      <c r="I474" s="92"/>
      <c r="J474" s="92"/>
    </row>
    <row r="475" spans="1:10" ht="12.75" customHeight="1" x14ac:dyDescent="0.35">
      <c r="A475" s="92"/>
      <c r="B475" s="92"/>
      <c r="C475" s="92"/>
      <c r="D475" s="92"/>
      <c r="E475" s="92"/>
      <c r="F475" s="92"/>
      <c r="G475" s="92"/>
      <c r="H475" s="92"/>
      <c r="I475" s="92"/>
      <c r="J475" s="92"/>
    </row>
    <row r="476" spans="1:10" ht="12.75" customHeight="1" x14ac:dyDescent="0.35">
      <c r="A476" s="92"/>
      <c r="B476" s="92"/>
      <c r="C476" s="92"/>
      <c r="D476" s="92"/>
      <c r="E476" s="92"/>
      <c r="F476" s="92"/>
      <c r="G476" s="92"/>
      <c r="H476" s="92"/>
      <c r="I476" s="92"/>
      <c r="J476" s="92"/>
    </row>
    <row r="477" spans="1:10" ht="12.75" customHeight="1" x14ac:dyDescent="0.35">
      <c r="A477" s="92"/>
      <c r="B477" s="92"/>
      <c r="C477" s="92"/>
      <c r="D477" s="92"/>
      <c r="E477" s="92"/>
      <c r="F477" s="92"/>
      <c r="G477" s="92"/>
      <c r="H477" s="92"/>
      <c r="I477" s="92"/>
      <c r="J477" s="92"/>
    </row>
    <row r="478" spans="1:10" ht="12.75" customHeight="1" x14ac:dyDescent="0.35">
      <c r="A478" s="92"/>
      <c r="B478" s="92"/>
      <c r="C478" s="92"/>
      <c r="D478" s="92"/>
      <c r="E478" s="92"/>
      <c r="F478" s="92"/>
      <c r="G478" s="92"/>
      <c r="H478" s="92"/>
      <c r="I478" s="92"/>
      <c r="J478" s="92"/>
    </row>
    <row r="479" spans="1:10" ht="12.75" customHeight="1" x14ac:dyDescent="0.35">
      <c r="A479" s="92"/>
      <c r="B479" s="92"/>
      <c r="C479" s="92"/>
      <c r="D479" s="92"/>
      <c r="E479" s="92"/>
      <c r="F479" s="92"/>
      <c r="G479" s="92"/>
      <c r="H479" s="92"/>
      <c r="I479" s="92"/>
      <c r="J479" s="92"/>
    </row>
    <row r="480" spans="1:10" ht="12.75" customHeight="1" x14ac:dyDescent="0.35">
      <c r="A480" s="92"/>
      <c r="B480" s="92"/>
      <c r="C480" s="92"/>
      <c r="D480" s="92"/>
      <c r="E480" s="92"/>
      <c r="F480" s="92"/>
      <c r="G480" s="92"/>
      <c r="H480" s="92"/>
      <c r="I480" s="92"/>
      <c r="J480" s="92"/>
    </row>
    <row r="481" spans="1:10" ht="12.75" customHeight="1" x14ac:dyDescent="0.35">
      <c r="A481" s="92"/>
      <c r="B481" s="92"/>
      <c r="C481" s="92"/>
      <c r="D481" s="92"/>
      <c r="E481" s="92"/>
      <c r="F481" s="92"/>
      <c r="G481" s="92"/>
      <c r="H481" s="92"/>
      <c r="I481" s="92"/>
      <c r="J481" s="92"/>
    </row>
    <row r="482" spans="1:10" ht="12.75" customHeight="1" x14ac:dyDescent="0.35">
      <c r="A482" s="92"/>
      <c r="B482" s="92"/>
      <c r="C482" s="92"/>
      <c r="D482" s="92"/>
      <c r="E482" s="92"/>
      <c r="F482" s="92"/>
      <c r="G482" s="92"/>
      <c r="H482" s="92"/>
      <c r="I482" s="92"/>
      <c r="J482" s="92"/>
    </row>
    <row r="483" spans="1:10" ht="12.75" customHeight="1" x14ac:dyDescent="0.35">
      <c r="A483" s="92"/>
      <c r="B483" s="92"/>
      <c r="C483" s="92"/>
      <c r="D483" s="92"/>
      <c r="E483" s="92"/>
      <c r="F483" s="92"/>
      <c r="G483" s="92"/>
      <c r="H483" s="92"/>
      <c r="I483" s="92"/>
      <c r="J483" s="92"/>
    </row>
    <row r="484" spans="1:10" ht="12.75" customHeight="1" x14ac:dyDescent="0.35">
      <c r="A484" s="92"/>
      <c r="B484" s="92"/>
      <c r="C484" s="92"/>
      <c r="D484" s="92"/>
      <c r="E484" s="92"/>
      <c r="F484" s="92"/>
      <c r="G484" s="92"/>
      <c r="H484" s="92"/>
      <c r="I484" s="92"/>
      <c r="J484" s="92"/>
    </row>
    <row r="485" spans="1:10" ht="12.75" customHeight="1" x14ac:dyDescent="0.35">
      <c r="A485" s="92"/>
      <c r="B485" s="92"/>
      <c r="C485" s="92"/>
      <c r="D485" s="92"/>
      <c r="E485" s="92"/>
      <c r="F485" s="92"/>
      <c r="G485" s="92"/>
      <c r="H485" s="92"/>
      <c r="I485" s="92"/>
      <c r="J485" s="92"/>
    </row>
    <row r="486" spans="1:10" ht="12.75" customHeight="1" x14ac:dyDescent="0.35">
      <c r="A486" s="92"/>
      <c r="B486" s="92"/>
      <c r="C486" s="92"/>
      <c r="D486" s="92"/>
      <c r="E486" s="92"/>
      <c r="F486" s="92"/>
      <c r="G486" s="92"/>
      <c r="H486" s="92"/>
      <c r="I486" s="92"/>
      <c r="J486" s="92"/>
    </row>
    <row r="487" spans="1:10" ht="12.75" customHeight="1" x14ac:dyDescent="0.35">
      <c r="A487" s="92"/>
      <c r="B487" s="92"/>
      <c r="C487" s="92"/>
      <c r="D487" s="92"/>
      <c r="E487" s="92"/>
      <c r="F487" s="92"/>
      <c r="G487" s="92"/>
      <c r="H487" s="92"/>
      <c r="I487" s="92"/>
      <c r="J487" s="92"/>
    </row>
    <row r="488" spans="1:10" ht="12.75" customHeight="1" x14ac:dyDescent="0.35">
      <c r="A488" s="92"/>
      <c r="B488" s="92"/>
      <c r="C488" s="92"/>
      <c r="D488" s="92"/>
      <c r="E488" s="92"/>
      <c r="F488" s="92"/>
      <c r="G488" s="92"/>
      <c r="H488" s="92"/>
      <c r="I488" s="92"/>
      <c r="J488" s="92"/>
    </row>
    <row r="489" spans="1:10" ht="12.75" customHeight="1" x14ac:dyDescent="0.35">
      <c r="A489" s="92"/>
      <c r="B489" s="92"/>
      <c r="C489" s="92"/>
      <c r="D489" s="92"/>
      <c r="E489" s="92"/>
      <c r="F489" s="92"/>
      <c r="G489" s="92"/>
      <c r="H489" s="92"/>
      <c r="I489" s="92"/>
      <c r="J489" s="92"/>
    </row>
    <row r="490" spans="1:10" ht="12.75" customHeight="1" x14ac:dyDescent="0.35">
      <c r="A490" s="92"/>
      <c r="B490" s="92"/>
      <c r="C490" s="92"/>
      <c r="D490" s="92"/>
      <c r="E490" s="92"/>
      <c r="F490" s="92"/>
      <c r="G490" s="92"/>
      <c r="H490" s="92"/>
      <c r="I490" s="92"/>
      <c r="J490" s="92"/>
    </row>
    <row r="491" spans="1:10" ht="12.75" customHeight="1" x14ac:dyDescent="0.35">
      <c r="A491" s="92"/>
      <c r="B491" s="92"/>
      <c r="C491" s="92"/>
      <c r="D491" s="92"/>
      <c r="E491" s="92"/>
      <c r="F491" s="92"/>
      <c r="G491" s="92"/>
      <c r="H491" s="92"/>
      <c r="I491" s="92"/>
      <c r="J491" s="92"/>
    </row>
    <row r="492" spans="1:10" ht="12.75" customHeight="1" x14ac:dyDescent="0.35">
      <c r="A492" s="92"/>
      <c r="B492" s="92"/>
      <c r="C492" s="92"/>
      <c r="D492" s="92"/>
      <c r="E492" s="92"/>
      <c r="F492" s="92"/>
      <c r="G492" s="92"/>
      <c r="H492" s="92"/>
      <c r="I492" s="92"/>
      <c r="J492" s="92"/>
    </row>
    <row r="493" spans="1:10" ht="12.75" customHeight="1" x14ac:dyDescent="0.35">
      <c r="A493" s="92"/>
      <c r="B493" s="92"/>
      <c r="C493" s="92"/>
      <c r="D493" s="92"/>
      <c r="E493" s="92"/>
      <c r="F493" s="92"/>
      <c r="G493" s="92"/>
      <c r="H493" s="92"/>
      <c r="I493" s="92"/>
      <c r="J493" s="92"/>
    </row>
    <row r="494" spans="1:10" ht="12.75" customHeight="1" x14ac:dyDescent="0.35">
      <c r="A494" s="92"/>
      <c r="B494" s="92"/>
      <c r="C494" s="92"/>
      <c r="D494" s="92"/>
      <c r="E494" s="92"/>
      <c r="F494" s="92"/>
      <c r="G494" s="92"/>
      <c r="H494" s="92"/>
      <c r="I494" s="92"/>
      <c r="J494" s="92"/>
    </row>
    <row r="495" spans="1:10" ht="12.75" customHeight="1" x14ac:dyDescent="0.35">
      <c r="A495" s="92"/>
      <c r="B495" s="92"/>
      <c r="C495" s="92"/>
      <c r="D495" s="92"/>
      <c r="E495" s="92"/>
      <c r="F495" s="92"/>
      <c r="G495" s="92"/>
      <c r="H495" s="92"/>
      <c r="I495" s="92"/>
      <c r="J495" s="92"/>
    </row>
    <row r="496" spans="1:10" ht="12.75" customHeight="1" x14ac:dyDescent="0.35">
      <c r="A496" s="92"/>
      <c r="B496" s="92"/>
      <c r="C496" s="92"/>
      <c r="D496" s="92"/>
      <c r="E496" s="92"/>
      <c r="F496" s="92"/>
      <c r="G496" s="92"/>
      <c r="H496" s="92"/>
      <c r="I496" s="92"/>
      <c r="J496" s="92"/>
    </row>
    <row r="497" spans="1:10" ht="12.75" customHeight="1" x14ac:dyDescent="0.35">
      <c r="A497" s="92"/>
      <c r="B497" s="92"/>
      <c r="C497" s="92"/>
      <c r="D497" s="92"/>
      <c r="E497" s="92"/>
      <c r="F497" s="92"/>
      <c r="G497" s="92"/>
      <c r="H497" s="92"/>
      <c r="I497" s="92"/>
      <c r="J497" s="92"/>
    </row>
    <row r="498" spans="1:10" ht="12.75" customHeight="1" x14ac:dyDescent="0.35">
      <c r="A498" s="92"/>
      <c r="B498" s="92"/>
      <c r="C498" s="92"/>
      <c r="D498" s="92"/>
      <c r="E498" s="92"/>
      <c r="F498" s="92"/>
      <c r="G498" s="92"/>
      <c r="H498" s="92"/>
      <c r="I498" s="92"/>
      <c r="J498" s="92"/>
    </row>
    <row r="499" spans="1:10" ht="12.75" customHeight="1" x14ac:dyDescent="0.35">
      <c r="A499" s="92"/>
      <c r="B499" s="92"/>
      <c r="C499" s="92"/>
      <c r="D499" s="92"/>
      <c r="E499" s="92"/>
      <c r="F499" s="92"/>
      <c r="G499" s="92"/>
      <c r="H499" s="92"/>
      <c r="I499" s="92"/>
      <c r="J499" s="92"/>
    </row>
    <row r="500" spans="1:10" ht="12.75" customHeight="1" x14ac:dyDescent="0.35">
      <c r="A500" s="92"/>
      <c r="B500" s="92"/>
      <c r="C500" s="92"/>
      <c r="D500" s="92"/>
      <c r="E500" s="92"/>
      <c r="F500" s="92"/>
      <c r="G500" s="92"/>
      <c r="H500" s="92"/>
      <c r="I500" s="92"/>
      <c r="J500" s="92"/>
    </row>
    <row r="501" spans="1:10" ht="12.75" customHeight="1" x14ac:dyDescent="0.35">
      <c r="A501" s="92"/>
      <c r="B501" s="92"/>
      <c r="C501" s="92"/>
      <c r="D501" s="92"/>
      <c r="E501" s="92"/>
      <c r="F501" s="92"/>
      <c r="G501" s="92"/>
      <c r="H501" s="92"/>
      <c r="I501" s="92"/>
      <c r="J501" s="92"/>
    </row>
    <row r="502" spans="1:10" ht="12.75" customHeight="1" x14ac:dyDescent="0.35">
      <c r="A502" s="92"/>
      <c r="B502" s="92"/>
      <c r="C502" s="92"/>
      <c r="D502" s="92"/>
      <c r="E502" s="92"/>
      <c r="F502" s="92"/>
      <c r="G502" s="92"/>
      <c r="H502" s="92"/>
      <c r="I502" s="92"/>
      <c r="J502" s="92"/>
    </row>
    <row r="503" spans="1:10" ht="12.75" customHeight="1" x14ac:dyDescent="0.35">
      <c r="A503" s="92"/>
      <c r="B503" s="92"/>
      <c r="C503" s="92"/>
      <c r="D503" s="92"/>
      <c r="E503" s="92"/>
      <c r="F503" s="92"/>
      <c r="G503" s="92"/>
      <c r="H503" s="92"/>
      <c r="I503" s="92"/>
      <c r="J503" s="92"/>
    </row>
    <row r="504" spans="1:10" ht="12.75" customHeight="1" x14ac:dyDescent="0.35">
      <c r="A504" s="92"/>
      <c r="B504" s="92"/>
      <c r="C504" s="92"/>
      <c r="D504" s="92"/>
      <c r="E504" s="92"/>
      <c r="F504" s="92"/>
      <c r="G504" s="92"/>
      <c r="H504" s="92"/>
      <c r="I504" s="92"/>
      <c r="J504" s="92"/>
    </row>
    <row r="505" spans="1:10" ht="12.75" customHeight="1" x14ac:dyDescent="0.35">
      <c r="A505" s="92"/>
      <c r="B505" s="92"/>
      <c r="C505" s="92"/>
      <c r="D505" s="92"/>
      <c r="E505" s="92"/>
      <c r="F505" s="92"/>
      <c r="G505" s="92"/>
      <c r="H505" s="92"/>
      <c r="I505" s="92"/>
      <c r="J505" s="92"/>
    </row>
    <row r="506" spans="1:10" ht="12.75" customHeight="1" x14ac:dyDescent="0.35">
      <c r="A506" s="92"/>
      <c r="B506" s="92"/>
      <c r="C506" s="92"/>
      <c r="D506" s="92"/>
      <c r="E506" s="92"/>
      <c r="F506" s="92"/>
      <c r="G506" s="92"/>
      <c r="H506" s="92"/>
      <c r="I506" s="92"/>
      <c r="J506" s="92"/>
    </row>
    <row r="507" spans="1:10" ht="12.75" customHeight="1" x14ac:dyDescent="0.35">
      <c r="A507" s="92"/>
      <c r="B507" s="92"/>
      <c r="C507" s="92"/>
      <c r="D507" s="92"/>
      <c r="E507" s="92"/>
      <c r="F507" s="92"/>
      <c r="G507" s="92"/>
      <c r="H507" s="92"/>
      <c r="I507" s="92"/>
      <c r="J507" s="92"/>
    </row>
    <row r="508" spans="1:10" ht="12.75" customHeight="1" x14ac:dyDescent="0.35">
      <c r="A508" s="92"/>
      <c r="B508" s="92"/>
      <c r="C508" s="92"/>
      <c r="D508" s="92"/>
      <c r="E508" s="92"/>
      <c r="F508" s="92"/>
      <c r="G508" s="92"/>
      <c r="H508" s="92"/>
      <c r="I508" s="92"/>
      <c r="J508" s="92"/>
    </row>
    <row r="509" spans="1:10" ht="12.75" customHeight="1" x14ac:dyDescent="0.35">
      <c r="A509" s="92"/>
      <c r="B509" s="92"/>
      <c r="C509" s="92"/>
      <c r="D509" s="92"/>
      <c r="E509" s="92"/>
      <c r="F509" s="92"/>
      <c r="G509" s="92"/>
      <c r="H509" s="92"/>
      <c r="I509" s="92"/>
      <c r="J509" s="92"/>
    </row>
    <row r="510" spans="1:10" ht="12.75" customHeight="1" x14ac:dyDescent="0.35">
      <c r="A510" s="92"/>
      <c r="B510" s="92"/>
      <c r="C510" s="92"/>
      <c r="D510" s="92"/>
      <c r="E510" s="92"/>
      <c r="F510" s="92"/>
      <c r="G510" s="92"/>
      <c r="H510" s="92"/>
      <c r="I510" s="92"/>
      <c r="J510" s="92"/>
    </row>
    <row r="511" spans="1:10" ht="12.75" customHeight="1" x14ac:dyDescent="0.35">
      <c r="A511" s="92"/>
      <c r="B511" s="92"/>
      <c r="C511" s="92"/>
      <c r="D511" s="92"/>
      <c r="E511" s="92"/>
      <c r="F511" s="92"/>
      <c r="G511" s="92"/>
      <c r="H511" s="92"/>
      <c r="I511" s="92"/>
      <c r="J511" s="92"/>
    </row>
    <row r="512" spans="1:10" ht="12.75" customHeight="1" x14ac:dyDescent="0.35">
      <c r="A512" s="92"/>
      <c r="B512" s="92"/>
      <c r="C512" s="92"/>
      <c r="D512" s="92"/>
      <c r="E512" s="92"/>
      <c r="F512" s="92"/>
      <c r="G512" s="92"/>
      <c r="H512" s="92"/>
      <c r="I512" s="92"/>
      <c r="J512" s="92"/>
    </row>
    <row r="513" spans="1:10" ht="12.75" customHeight="1" x14ac:dyDescent="0.35">
      <c r="A513" s="92"/>
      <c r="B513" s="92"/>
      <c r="C513" s="92"/>
      <c r="D513" s="92"/>
      <c r="E513" s="92"/>
      <c r="F513" s="92"/>
      <c r="G513" s="92"/>
      <c r="H513" s="92"/>
      <c r="I513" s="92"/>
      <c r="J513" s="92"/>
    </row>
    <row r="514" spans="1:10" ht="12.75" customHeight="1" x14ac:dyDescent="0.35">
      <c r="A514" s="92"/>
      <c r="B514" s="92"/>
      <c r="C514" s="92"/>
      <c r="D514" s="92"/>
      <c r="E514" s="92"/>
      <c r="F514" s="92"/>
      <c r="G514" s="92"/>
      <c r="H514" s="92"/>
      <c r="I514" s="92"/>
      <c r="J514" s="92"/>
    </row>
    <row r="515" spans="1:10" ht="12.75" customHeight="1" x14ac:dyDescent="0.35">
      <c r="A515" s="92"/>
      <c r="B515" s="92"/>
      <c r="C515" s="92"/>
      <c r="D515" s="92"/>
      <c r="E515" s="92"/>
      <c r="F515" s="92"/>
      <c r="G515" s="92"/>
      <c r="H515" s="92"/>
      <c r="I515" s="92"/>
      <c r="J515" s="92"/>
    </row>
    <row r="516" spans="1:10" ht="12.75" customHeight="1" x14ac:dyDescent="0.35">
      <c r="A516" s="92"/>
      <c r="B516" s="92"/>
      <c r="C516" s="92"/>
      <c r="D516" s="92"/>
      <c r="E516" s="92"/>
      <c r="F516" s="92"/>
      <c r="G516" s="92"/>
      <c r="H516" s="92"/>
      <c r="I516" s="92"/>
      <c r="J516" s="92"/>
    </row>
    <row r="517" spans="1:10" ht="12.75" customHeight="1" x14ac:dyDescent="0.35">
      <c r="A517" s="92"/>
      <c r="B517" s="92"/>
      <c r="C517" s="92"/>
      <c r="D517" s="92"/>
      <c r="E517" s="92"/>
      <c r="F517" s="92"/>
      <c r="G517" s="92"/>
      <c r="H517" s="92"/>
      <c r="I517" s="92"/>
      <c r="J517" s="92"/>
    </row>
    <row r="518" spans="1:10" ht="12.75" customHeight="1" x14ac:dyDescent="0.35">
      <c r="A518" s="92"/>
      <c r="B518" s="92"/>
      <c r="C518" s="92"/>
      <c r="D518" s="92"/>
      <c r="E518" s="92"/>
      <c r="F518" s="92"/>
      <c r="G518" s="92"/>
      <c r="H518" s="92"/>
      <c r="I518" s="92"/>
      <c r="J518" s="92"/>
    </row>
    <row r="519" spans="1:10" ht="12.75" customHeight="1" x14ac:dyDescent="0.35">
      <c r="A519" s="92"/>
      <c r="B519" s="92"/>
      <c r="C519" s="92"/>
      <c r="D519" s="92"/>
      <c r="E519" s="92"/>
      <c r="F519" s="92"/>
      <c r="G519" s="92"/>
      <c r="H519" s="92"/>
      <c r="I519" s="92"/>
      <c r="J519" s="92"/>
    </row>
    <row r="520" spans="1:10" ht="12.75" customHeight="1" x14ac:dyDescent="0.35">
      <c r="A520" s="92"/>
      <c r="B520" s="92"/>
      <c r="C520" s="92"/>
      <c r="D520" s="92"/>
      <c r="E520" s="92"/>
      <c r="F520" s="92"/>
      <c r="G520" s="92"/>
      <c r="H520" s="92"/>
      <c r="I520" s="92"/>
      <c r="J520" s="92"/>
    </row>
    <row r="521" spans="1:10" ht="12.75" customHeight="1" x14ac:dyDescent="0.35">
      <c r="A521" s="92"/>
      <c r="B521" s="92"/>
      <c r="C521" s="92"/>
      <c r="D521" s="92"/>
      <c r="E521" s="92"/>
      <c r="F521" s="92"/>
      <c r="G521" s="92"/>
      <c r="H521" s="92"/>
      <c r="I521" s="92"/>
      <c r="J521" s="92"/>
    </row>
    <row r="522" spans="1:10" ht="12.75" customHeight="1" x14ac:dyDescent="0.35">
      <c r="A522" s="92"/>
      <c r="B522" s="92"/>
      <c r="C522" s="92"/>
      <c r="D522" s="92"/>
      <c r="E522" s="92"/>
      <c r="F522" s="92"/>
      <c r="G522" s="92"/>
      <c r="H522" s="92"/>
      <c r="I522" s="92"/>
      <c r="J522" s="92"/>
    </row>
    <row r="523" spans="1:10" ht="12.75" customHeight="1" x14ac:dyDescent="0.35">
      <c r="A523" s="92"/>
      <c r="B523" s="92"/>
      <c r="C523" s="92"/>
      <c r="D523" s="92"/>
      <c r="E523" s="92"/>
      <c r="F523" s="92"/>
      <c r="G523" s="92"/>
      <c r="H523" s="92"/>
      <c r="I523" s="92"/>
      <c r="J523" s="92"/>
    </row>
    <row r="524" spans="1:10" ht="12.75" customHeight="1" x14ac:dyDescent="0.35">
      <c r="A524" s="92"/>
      <c r="B524" s="92"/>
      <c r="C524" s="92"/>
      <c r="D524" s="92"/>
      <c r="E524" s="92"/>
      <c r="F524" s="92"/>
      <c r="G524" s="92"/>
      <c r="H524" s="92"/>
      <c r="I524" s="92"/>
      <c r="J524" s="92"/>
    </row>
    <row r="525" spans="1:10" ht="12.75" customHeight="1" x14ac:dyDescent="0.35">
      <c r="A525" s="92"/>
      <c r="B525" s="92"/>
      <c r="C525" s="92"/>
      <c r="D525" s="92"/>
      <c r="E525" s="92"/>
      <c r="F525" s="92"/>
      <c r="G525" s="92"/>
      <c r="H525" s="92"/>
      <c r="I525" s="92"/>
      <c r="J525" s="92"/>
    </row>
    <row r="526" spans="1:10" ht="12.75" customHeight="1" x14ac:dyDescent="0.35">
      <c r="A526" s="92"/>
      <c r="B526" s="92"/>
      <c r="C526" s="92"/>
      <c r="D526" s="92"/>
      <c r="E526" s="92"/>
      <c r="F526" s="92"/>
      <c r="G526" s="92"/>
      <c r="H526" s="92"/>
      <c r="I526" s="92"/>
      <c r="J526" s="92"/>
    </row>
    <row r="527" spans="1:10" ht="12.75" customHeight="1" x14ac:dyDescent="0.35">
      <c r="A527" s="92"/>
      <c r="B527" s="92"/>
      <c r="C527" s="92"/>
      <c r="D527" s="92"/>
      <c r="E527" s="92"/>
      <c r="F527" s="92"/>
      <c r="G527" s="92"/>
      <c r="H527" s="92"/>
      <c r="I527" s="92"/>
      <c r="J527" s="92"/>
    </row>
    <row r="528" spans="1:10" ht="12.75" customHeight="1" x14ac:dyDescent="0.35">
      <c r="A528" s="92"/>
      <c r="B528" s="92"/>
      <c r="C528" s="92"/>
      <c r="D528" s="92"/>
      <c r="E528" s="92"/>
      <c r="F528" s="92"/>
      <c r="G528" s="92"/>
      <c r="H528" s="92"/>
      <c r="I528" s="92"/>
      <c r="J528" s="92"/>
    </row>
    <row r="529" spans="1:10" ht="12.75" customHeight="1" x14ac:dyDescent="0.35">
      <c r="A529" s="92"/>
      <c r="B529" s="92"/>
      <c r="C529" s="92"/>
      <c r="D529" s="92"/>
      <c r="E529" s="92"/>
      <c r="F529" s="92"/>
      <c r="G529" s="92"/>
      <c r="H529" s="92"/>
      <c r="I529" s="92"/>
      <c r="J529" s="92"/>
    </row>
    <row r="530" spans="1:10" ht="12.75" customHeight="1" x14ac:dyDescent="0.35">
      <c r="A530" s="92"/>
      <c r="B530" s="92"/>
      <c r="C530" s="92"/>
      <c r="D530" s="92"/>
      <c r="E530" s="92"/>
      <c r="F530" s="92"/>
      <c r="G530" s="92"/>
      <c r="H530" s="92"/>
      <c r="I530" s="92"/>
      <c r="J530" s="92"/>
    </row>
    <row r="531" spans="1:10" ht="12.75" customHeight="1" x14ac:dyDescent="0.35">
      <c r="A531" s="92"/>
      <c r="B531" s="92"/>
      <c r="C531" s="92"/>
      <c r="D531" s="92"/>
      <c r="E531" s="92"/>
      <c r="F531" s="92"/>
      <c r="G531" s="92"/>
      <c r="H531" s="92"/>
      <c r="I531" s="92"/>
      <c r="J531" s="92"/>
    </row>
    <row r="532" spans="1:10" ht="12.75" customHeight="1" x14ac:dyDescent="0.35">
      <c r="A532" s="92"/>
      <c r="B532" s="92"/>
      <c r="C532" s="92"/>
      <c r="D532" s="92"/>
      <c r="E532" s="92"/>
      <c r="F532" s="92"/>
      <c r="G532" s="92"/>
      <c r="H532" s="92"/>
      <c r="I532" s="92"/>
      <c r="J532" s="92"/>
    </row>
    <row r="533" spans="1:10" ht="12.75" customHeight="1" x14ac:dyDescent="0.35">
      <c r="A533" s="92"/>
      <c r="B533" s="92"/>
      <c r="C533" s="92"/>
      <c r="D533" s="92"/>
      <c r="E533" s="92"/>
      <c r="F533" s="92"/>
      <c r="G533" s="92"/>
      <c r="H533" s="92"/>
      <c r="I533" s="92"/>
      <c r="J533" s="92"/>
    </row>
    <row r="534" spans="1:10" ht="12.75" customHeight="1" x14ac:dyDescent="0.35">
      <c r="A534" s="92"/>
      <c r="B534" s="92"/>
      <c r="C534" s="92"/>
      <c r="D534" s="92"/>
      <c r="E534" s="92"/>
      <c r="F534" s="92"/>
      <c r="G534" s="92"/>
      <c r="H534" s="92"/>
      <c r="I534" s="92"/>
      <c r="J534" s="92"/>
    </row>
    <row r="535" spans="1:10" ht="12.75" customHeight="1" x14ac:dyDescent="0.35">
      <c r="A535" s="92"/>
      <c r="B535" s="92"/>
      <c r="C535" s="92"/>
      <c r="D535" s="92"/>
      <c r="E535" s="92"/>
      <c r="F535" s="92"/>
      <c r="G535" s="92"/>
      <c r="H535" s="92"/>
      <c r="I535" s="92"/>
      <c r="J535" s="92"/>
    </row>
    <row r="536" spans="1:10" ht="12.75" customHeight="1" x14ac:dyDescent="0.35">
      <c r="A536" s="92"/>
      <c r="B536" s="92"/>
      <c r="C536" s="92"/>
      <c r="D536" s="92"/>
      <c r="E536" s="92"/>
      <c r="F536" s="92"/>
      <c r="G536" s="92"/>
      <c r="H536" s="92"/>
      <c r="I536" s="92"/>
      <c r="J536" s="92"/>
    </row>
    <row r="537" spans="1:10" ht="12.75" customHeight="1" x14ac:dyDescent="0.35">
      <c r="A537" s="92"/>
      <c r="B537" s="92"/>
      <c r="C537" s="92"/>
      <c r="D537" s="92"/>
      <c r="E537" s="92"/>
      <c r="F537" s="92"/>
      <c r="G537" s="92"/>
      <c r="H537" s="92"/>
      <c r="I537" s="92"/>
      <c r="J537" s="92"/>
    </row>
    <row r="538" spans="1:10" ht="12.75" customHeight="1" x14ac:dyDescent="0.35">
      <c r="A538" s="92"/>
      <c r="B538" s="92"/>
      <c r="C538" s="92"/>
      <c r="D538" s="92"/>
      <c r="E538" s="92"/>
      <c r="F538" s="92"/>
      <c r="G538" s="92"/>
      <c r="H538" s="92"/>
      <c r="I538" s="92"/>
      <c r="J538" s="92"/>
    </row>
    <row r="539" spans="1:10" ht="12.75" customHeight="1" x14ac:dyDescent="0.35">
      <c r="A539" s="92"/>
      <c r="B539" s="92"/>
      <c r="C539" s="92"/>
      <c r="D539" s="92"/>
      <c r="E539" s="92"/>
      <c r="F539" s="92"/>
      <c r="G539" s="92"/>
      <c r="H539" s="92"/>
      <c r="I539" s="92"/>
      <c r="J539" s="92"/>
    </row>
    <row r="540" spans="1:10" ht="12.75" customHeight="1" x14ac:dyDescent="0.35">
      <c r="A540" s="92"/>
      <c r="B540" s="92"/>
      <c r="C540" s="92"/>
      <c r="D540" s="92"/>
      <c r="E540" s="92"/>
      <c r="F540" s="92"/>
      <c r="G540" s="92"/>
      <c r="H540" s="92"/>
      <c r="I540" s="92"/>
      <c r="J540" s="92"/>
    </row>
    <row r="541" spans="1:10" ht="12.75" customHeight="1" x14ac:dyDescent="0.35">
      <c r="A541" s="92"/>
      <c r="B541" s="92"/>
      <c r="C541" s="92"/>
      <c r="D541" s="92"/>
      <c r="E541" s="92"/>
      <c r="F541" s="92"/>
      <c r="G541" s="92"/>
      <c r="H541" s="92"/>
      <c r="I541" s="92"/>
      <c r="J541" s="92"/>
    </row>
    <row r="542" spans="1:10" ht="12.75" customHeight="1" x14ac:dyDescent="0.35">
      <c r="A542" s="92"/>
      <c r="B542" s="92"/>
      <c r="C542" s="92"/>
      <c r="D542" s="92"/>
      <c r="E542" s="92"/>
      <c r="F542" s="92"/>
      <c r="G542" s="92"/>
      <c r="H542" s="92"/>
      <c r="I542" s="92"/>
      <c r="J542" s="92"/>
    </row>
    <row r="543" spans="1:10" ht="12.75" customHeight="1" x14ac:dyDescent="0.35">
      <c r="A543" s="92"/>
      <c r="B543" s="92"/>
      <c r="C543" s="92"/>
      <c r="D543" s="92"/>
      <c r="E543" s="92"/>
      <c r="F543" s="92"/>
      <c r="G543" s="92"/>
      <c r="H543" s="92"/>
      <c r="I543" s="92"/>
      <c r="J543" s="92"/>
    </row>
    <row r="544" spans="1:10" ht="12.75" customHeight="1" x14ac:dyDescent="0.35">
      <c r="A544" s="92"/>
      <c r="B544" s="92"/>
      <c r="C544" s="92"/>
      <c r="D544" s="92"/>
      <c r="E544" s="92"/>
      <c r="F544" s="92"/>
      <c r="G544" s="92"/>
      <c r="H544" s="92"/>
      <c r="I544" s="92"/>
      <c r="J544" s="92"/>
    </row>
    <row r="545" spans="1:10" ht="12.75" customHeight="1" x14ac:dyDescent="0.35">
      <c r="A545" s="92"/>
      <c r="B545" s="92"/>
      <c r="C545" s="92"/>
      <c r="D545" s="92"/>
      <c r="E545" s="92"/>
      <c r="F545" s="92"/>
      <c r="G545" s="92"/>
      <c r="H545" s="92"/>
      <c r="I545" s="92"/>
      <c r="J545" s="92"/>
    </row>
    <row r="546" spans="1:10" ht="12.75" customHeight="1" x14ac:dyDescent="0.35">
      <c r="A546" s="92"/>
      <c r="B546" s="92"/>
      <c r="C546" s="92"/>
      <c r="D546" s="92"/>
      <c r="E546" s="92"/>
      <c r="F546" s="92"/>
      <c r="G546" s="92"/>
      <c r="H546" s="92"/>
      <c r="I546" s="92"/>
      <c r="J546" s="92"/>
    </row>
    <row r="547" spans="1:10" ht="12.75" customHeight="1" x14ac:dyDescent="0.35">
      <c r="A547" s="92"/>
      <c r="B547" s="92"/>
      <c r="C547" s="92"/>
      <c r="D547" s="92"/>
      <c r="E547" s="92"/>
      <c r="F547" s="92"/>
      <c r="G547" s="92"/>
      <c r="H547" s="92"/>
      <c r="I547" s="92"/>
      <c r="J547" s="92"/>
    </row>
    <row r="548" spans="1:10" ht="12.75" customHeight="1" x14ac:dyDescent="0.35">
      <c r="A548" s="92"/>
      <c r="B548" s="92"/>
      <c r="C548" s="92"/>
      <c r="D548" s="92"/>
      <c r="E548" s="92"/>
      <c r="F548" s="92"/>
      <c r="G548" s="92"/>
      <c r="H548" s="92"/>
      <c r="I548" s="92"/>
      <c r="J548" s="92"/>
    </row>
    <row r="549" spans="1:10" ht="12.75" customHeight="1" x14ac:dyDescent="0.35">
      <c r="A549" s="92"/>
      <c r="B549" s="92"/>
      <c r="C549" s="92"/>
      <c r="D549" s="92"/>
      <c r="E549" s="92"/>
      <c r="F549" s="92"/>
      <c r="G549" s="92"/>
      <c r="H549" s="92"/>
      <c r="I549" s="92"/>
      <c r="J549" s="92"/>
    </row>
    <row r="550" spans="1:10" ht="12.75" customHeight="1" x14ac:dyDescent="0.35">
      <c r="A550" s="92"/>
      <c r="B550" s="92"/>
      <c r="C550" s="92"/>
      <c r="D550" s="92"/>
      <c r="E550" s="92"/>
      <c r="F550" s="92"/>
      <c r="G550" s="92"/>
      <c r="H550" s="92"/>
      <c r="I550" s="92"/>
      <c r="J550" s="92"/>
    </row>
    <row r="551" spans="1:10" ht="12.75" customHeight="1" x14ac:dyDescent="0.35">
      <c r="A551" s="92"/>
      <c r="B551" s="92"/>
      <c r="C551" s="92"/>
      <c r="D551" s="92"/>
      <c r="E551" s="92"/>
      <c r="F551" s="92"/>
      <c r="G551" s="92"/>
      <c r="H551" s="92"/>
      <c r="I551" s="92"/>
      <c r="J551" s="92"/>
    </row>
    <row r="552" spans="1:10" ht="12.75" customHeight="1" x14ac:dyDescent="0.35">
      <c r="A552" s="92"/>
      <c r="B552" s="92"/>
      <c r="C552" s="92"/>
      <c r="D552" s="92"/>
      <c r="E552" s="92"/>
      <c r="F552" s="92"/>
      <c r="G552" s="92"/>
      <c r="H552" s="92"/>
      <c r="I552" s="92"/>
      <c r="J552" s="92"/>
    </row>
    <row r="553" spans="1:10" ht="12.75" customHeight="1" x14ac:dyDescent="0.35">
      <c r="A553" s="92"/>
      <c r="B553" s="92"/>
      <c r="C553" s="92"/>
      <c r="D553" s="92"/>
      <c r="E553" s="92"/>
      <c r="F553" s="92"/>
      <c r="G553" s="92"/>
      <c r="H553" s="92"/>
      <c r="I553" s="92"/>
      <c r="J553" s="92"/>
    </row>
    <row r="554" spans="1:10" ht="12.75" customHeight="1" x14ac:dyDescent="0.35">
      <c r="A554" s="92"/>
      <c r="B554" s="92"/>
      <c r="C554" s="92"/>
      <c r="D554" s="92"/>
      <c r="E554" s="92"/>
      <c r="F554" s="92"/>
      <c r="G554" s="92"/>
      <c r="H554" s="92"/>
      <c r="I554" s="92"/>
      <c r="J554" s="92"/>
    </row>
    <row r="555" spans="1:10" ht="12.75" customHeight="1" x14ac:dyDescent="0.35">
      <c r="A555" s="92"/>
      <c r="B555" s="92"/>
      <c r="C555" s="92"/>
      <c r="D555" s="92"/>
      <c r="E555" s="92"/>
      <c r="F555" s="92"/>
      <c r="G555" s="92"/>
      <c r="H555" s="92"/>
      <c r="I555" s="92"/>
      <c r="J555" s="92"/>
    </row>
    <row r="556" spans="1:10" ht="12.75" customHeight="1" x14ac:dyDescent="0.35">
      <c r="A556" s="92"/>
      <c r="B556" s="92"/>
      <c r="C556" s="92"/>
      <c r="D556" s="92"/>
      <c r="E556" s="92"/>
      <c r="F556" s="92"/>
      <c r="G556" s="92"/>
      <c r="H556" s="92"/>
      <c r="I556" s="92"/>
      <c r="J556" s="92"/>
    </row>
    <row r="557" spans="1:10" ht="12.75" customHeight="1" x14ac:dyDescent="0.35">
      <c r="A557" s="92"/>
      <c r="B557" s="92"/>
      <c r="C557" s="92"/>
      <c r="D557" s="92"/>
      <c r="E557" s="92"/>
      <c r="F557" s="92"/>
      <c r="G557" s="92"/>
      <c r="H557" s="92"/>
      <c r="I557" s="92"/>
      <c r="J557" s="92"/>
    </row>
    <row r="558" spans="1:10" ht="12.75" customHeight="1" x14ac:dyDescent="0.35">
      <c r="A558" s="92"/>
      <c r="B558" s="92"/>
      <c r="C558" s="92"/>
      <c r="D558" s="92"/>
      <c r="E558" s="92"/>
      <c r="F558" s="92"/>
      <c r="G558" s="92"/>
      <c r="H558" s="92"/>
      <c r="I558" s="92"/>
      <c r="J558" s="92"/>
    </row>
    <row r="559" spans="1:10" ht="12.75" customHeight="1" x14ac:dyDescent="0.35">
      <c r="A559" s="92"/>
      <c r="B559" s="92"/>
      <c r="C559" s="92"/>
      <c r="D559" s="92"/>
      <c r="E559" s="92"/>
      <c r="F559" s="92"/>
      <c r="G559" s="92"/>
      <c r="H559" s="92"/>
      <c r="I559" s="92"/>
      <c r="J559" s="92"/>
    </row>
    <row r="560" spans="1:10" ht="12.75" customHeight="1" x14ac:dyDescent="0.35">
      <c r="A560" s="92"/>
      <c r="B560" s="92"/>
      <c r="C560" s="92"/>
      <c r="D560" s="92"/>
      <c r="E560" s="92"/>
      <c r="F560" s="92"/>
      <c r="G560" s="92"/>
      <c r="H560" s="92"/>
      <c r="I560" s="92"/>
      <c r="J560" s="92"/>
    </row>
    <row r="561" spans="1:10" ht="12.75" customHeight="1" x14ac:dyDescent="0.35">
      <c r="A561" s="92"/>
      <c r="B561" s="92"/>
      <c r="C561" s="92"/>
      <c r="D561" s="92"/>
      <c r="E561" s="92"/>
      <c r="F561" s="92"/>
      <c r="G561" s="92"/>
      <c r="H561" s="92"/>
      <c r="I561" s="92"/>
      <c r="J561" s="92"/>
    </row>
    <row r="562" spans="1:10" ht="12.75" customHeight="1" x14ac:dyDescent="0.35">
      <c r="A562" s="92"/>
      <c r="B562" s="92"/>
      <c r="C562" s="92"/>
      <c r="D562" s="92"/>
      <c r="E562" s="92"/>
      <c r="F562" s="92"/>
      <c r="G562" s="92"/>
      <c r="H562" s="92"/>
      <c r="I562" s="92"/>
      <c r="J562" s="92"/>
    </row>
    <row r="563" spans="1:10" ht="12.75" customHeight="1" x14ac:dyDescent="0.35">
      <c r="A563" s="92"/>
      <c r="B563" s="92"/>
      <c r="C563" s="92"/>
      <c r="D563" s="92"/>
      <c r="E563" s="92"/>
      <c r="F563" s="92"/>
      <c r="G563" s="92"/>
      <c r="H563" s="92"/>
      <c r="I563" s="92"/>
      <c r="J563" s="92"/>
    </row>
    <row r="564" spans="1:10" ht="12.75" customHeight="1" x14ac:dyDescent="0.35">
      <c r="A564" s="92"/>
      <c r="B564" s="92"/>
      <c r="C564" s="92"/>
      <c r="D564" s="92"/>
      <c r="E564" s="92"/>
      <c r="F564" s="92"/>
      <c r="G564" s="92"/>
      <c r="H564" s="92"/>
      <c r="I564" s="92"/>
      <c r="J564" s="92"/>
    </row>
    <row r="565" spans="1:10" ht="12.75" customHeight="1" x14ac:dyDescent="0.35">
      <c r="A565" s="92"/>
      <c r="B565" s="92"/>
      <c r="C565" s="92"/>
      <c r="D565" s="92"/>
      <c r="E565" s="92"/>
      <c r="F565" s="92"/>
      <c r="G565" s="92"/>
      <c r="H565" s="92"/>
      <c r="I565" s="92"/>
      <c r="J565" s="92"/>
    </row>
    <row r="566" spans="1:10" ht="12.75" customHeight="1" x14ac:dyDescent="0.35">
      <c r="A566" s="92"/>
      <c r="B566" s="92"/>
      <c r="C566" s="92"/>
      <c r="D566" s="92"/>
      <c r="E566" s="92"/>
      <c r="F566" s="92"/>
      <c r="G566" s="92"/>
      <c r="H566" s="92"/>
      <c r="I566" s="92"/>
      <c r="J566" s="92"/>
    </row>
    <row r="567" spans="1:10" ht="12.75" customHeight="1" x14ac:dyDescent="0.35">
      <c r="A567" s="92"/>
      <c r="B567" s="92"/>
      <c r="C567" s="92"/>
      <c r="D567" s="92"/>
      <c r="E567" s="92"/>
      <c r="F567" s="92"/>
      <c r="G567" s="92"/>
      <c r="H567" s="92"/>
      <c r="I567" s="92"/>
      <c r="J567" s="92"/>
    </row>
    <row r="568" spans="1:10" ht="12.75" customHeight="1" x14ac:dyDescent="0.35">
      <c r="A568" s="92"/>
      <c r="B568" s="92"/>
      <c r="C568" s="92"/>
      <c r="D568" s="92"/>
      <c r="E568" s="92"/>
      <c r="F568" s="92"/>
      <c r="G568" s="92"/>
      <c r="H568" s="92"/>
      <c r="I568" s="92"/>
      <c r="J568" s="92"/>
    </row>
    <row r="569" spans="1:10" ht="12.75" customHeight="1" x14ac:dyDescent="0.35">
      <c r="A569" s="92"/>
      <c r="B569" s="92"/>
      <c r="C569" s="92"/>
      <c r="D569" s="92"/>
      <c r="E569" s="92"/>
      <c r="F569" s="92"/>
      <c r="G569" s="92"/>
      <c r="H569" s="92"/>
      <c r="I569" s="92"/>
      <c r="J569" s="92"/>
    </row>
    <row r="570" spans="1:10" ht="12.75" customHeight="1" x14ac:dyDescent="0.35">
      <c r="A570" s="92"/>
      <c r="B570" s="92"/>
      <c r="C570" s="92"/>
      <c r="D570" s="92"/>
      <c r="E570" s="92"/>
      <c r="F570" s="92"/>
      <c r="G570" s="92"/>
      <c r="H570" s="92"/>
      <c r="I570" s="92"/>
      <c r="J570" s="92"/>
    </row>
    <row r="571" spans="1:10" ht="12.75" customHeight="1" x14ac:dyDescent="0.35">
      <c r="A571" s="92"/>
      <c r="B571" s="92"/>
      <c r="C571" s="92"/>
      <c r="D571" s="92"/>
      <c r="E571" s="92"/>
      <c r="F571" s="92"/>
      <c r="G571" s="92"/>
      <c r="H571" s="92"/>
      <c r="I571" s="92"/>
      <c r="J571" s="92"/>
    </row>
    <row r="572" spans="1:10" ht="12.75" customHeight="1" x14ac:dyDescent="0.35">
      <c r="A572" s="92"/>
      <c r="B572" s="92"/>
      <c r="C572" s="92"/>
      <c r="D572" s="92"/>
      <c r="E572" s="92"/>
      <c r="F572" s="92"/>
      <c r="G572" s="92"/>
      <c r="H572" s="92"/>
      <c r="I572" s="92"/>
      <c r="J572" s="92"/>
    </row>
    <row r="573" spans="1:10" ht="12.75" customHeight="1" x14ac:dyDescent="0.35">
      <c r="A573" s="92"/>
      <c r="B573" s="92"/>
      <c r="C573" s="92"/>
      <c r="D573" s="92"/>
      <c r="E573" s="92"/>
      <c r="F573" s="92"/>
      <c r="G573" s="92"/>
      <c r="H573" s="92"/>
      <c r="I573" s="92"/>
      <c r="J573" s="92"/>
    </row>
    <row r="574" spans="1:10" ht="12.75" customHeight="1" x14ac:dyDescent="0.35">
      <c r="A574" s="92"/>
      <c r="B574" s="92"/>
      <c r="C574" s="92"/>
      <c r="D574" s="92"/>
      <c r="E574" s="92"/>
      <c r="F574" s="92"/>
      <c r="G574" s="92"/>
      <c r="H574" s="92"/>
      <c r="I574" s="92"/>
      <c r="J574" s="92"/>
    </row>
    <row r="575" spans="1:10" ht="12.75" customHeight="1" x14ac:dyDescent="0.35">
      <c r="A575" s="92"/>
      <c r="B575" s="92"/>
      <c r="C575" s="92"/>
      <c r="D575" s="92"/>
      <c r="E575" s="92"/>
      <c r="F575" s="92"/>
      <c r="G575" s="92"/>
      <c r="H575" s="92"/>
      <c r="I575" s="92"/>
      <c r="J575" s="92"/>
    </row>
    <row r="576" spans="1:10" ht="12.75" customHeight="1" x14ac:dyDescent="0.35">
      <c r="A576" s="92"/>
      <c r="B576" s="92"/>
      <c r="C576" s="92"/>
      <c r="D576" s="92"/>
      <c r="E576" s="92"/>
      <c r="F576" s="92"/>
      <c r="G576" s="92"/>
      <c r="H576" s="92"/>
      <c r="I576" s="92"/>
      <c r="J576" s="92"/>
    </row>
    <row r="577" spans="1:10" ht="12.75" customHeight="1" x14ac:dyDescent="0.35">
      <c r="A577" s="92"/>
      <c r="B577" s="92"/>
      <c r="C577" s="92"/>
      <c r="D577" s="92"/>
      <c r="E577" s="92"/>
      <c r="F577" s="92"/>
      <c r="G577" s="92"/>
      <c r="H577" s="92"/>
      <c r="I577" s="92"/>
      <c r="J577" s="92"/>
    </row>
    <row r="578" spans="1:10" ht="12.75" customHeight="1" x14ac:dyDescent="0.35">
      <c r="A578" s="92"/>
      <c r="B578" s="92"/>
      <c r="C578" s="92"/>
      <c r="D578" s="92"/>
      <c r="E578" s="92"/>
      <c r="F578" s="92"/>
      <c r="G578" s="92"/>
      <c r="H578" s="92"/>
      <c r="I578" s="92"/>
      <c r="J578" s="92"/>
    </row>
    <row r="579" spans="1:10" ht="12.75" customHeight="1" x14ac:dyDescent="0.35">
      <c r="A579" s="92"/>
      <c r="B579" s="92"/>
      <c r="C579" s="92"/>
      <c r="D579" s="92"/>
      <c r="E579" s="92"/>
      <c r="F579" s="92"/>
      <c r="G579" s="92"/>
      <c r="H579" s="92"/>
      <c r="I579" s="92"/>
      <c r="J579" s="92"/>
    </row>
    <row r="580" spans="1:10" ht="12.75" customHeight="1" x14ac:dyDescent="0.35">
      <c r="A580" s="92"/>
      <c r="B580" s="92"/>
      <c r="C580" s="92"/>
      <c r="D580" s="92"/>
      <c r="E580" s="92"/>
      <c r="F580" s="92"/>
      <c r="G580" s="92"/>
      <c r="H580" s="92"/>
      <c r="I580" s="92"/>
      <c r="J580" s="92"/>
    </row>
    <row r="581" spans="1:10" ht="12.75" customHeight="1" x14ac:dyDescent="0.35">
      <c r="A581" s="92"/>
      <c r="B581" s="92"/>
      <c r="C581" s="92"/>
      <c r="D581" s="92"/>
      <c r="E581" s="92"/>
      <c r="F581" s="92"/>
      <c r="G581" s="92"/>
      <c r="H581" s="92"/>
      <c r="I581" s="92"/>
      <c r="J581" s="92"/>
    </row>
    <row r="582" spans="1:10" ht="12.75" customHeight="1" x14ac:dyDescent="0.35">
      <c r="A582" s="92"/>
      <c r="B582" s="92"/>
      <c r="C582" s="92"/>
      <c r="D582" s="92"/>
      <c r="E582" s="92"/>
      <c r="F582" s="92"/>
      <c r="G582" s="92"/>
      <c r="H582" s="92"/>
      <c r="I582" s="92"/>
      <c r="J582" s="92"/>
    </row>
    <row r="583" spans="1:10" ht="12.75" customHeight="1" x14ac:dyDescent="0.35">
      <c r="A583" s="92"/>
      <c r="B583" s="92"/>
      <c r="C583" s="92"/>
      <c r="D583" s="92"/>
      <c r="E583" s="92"/>
      <c r="F583" s="92"/>
      <c r="G583" s="92"/>
      <c r="H583" s="92"/>
      <c r="I583" s="92"/>
      <c r="J583" s="92"/>
    </row>
    <row r="584" spans="1:10" ht="12.75" customHeight="1" x14ac:dyDescent="0.35">
      <c r="A584" s="92"/>
      <c r="B584" s="92"/>
      <c r="C584" s="92"/>
      <c r="D584" s="92"/>
      <c r="E584" s="92"/>
      <c r="F584" s="92"/>
      <c r="G584" s="92"/>
      <c r="H584" s="92"/>
      <c r="I584" s="92"/>
      <c r="J584" s="92"/>
    </row>
    <row r="585" spans="1:10" ht="12.75" customHeight="1" x14ac:dyDescent="0.35">
      <c r="A585" s="92"/>
      <c r="B585" s="92"/>
      <c r="C585" s="92"/>
      <c r="D585" s="92"/>
      <c r="E585" s="92"/>
      <c r="F585" s="92"/>
      <c r="G585" s="92"/>
      <c r="H585" s="92"/>
      <c r="I585" s="92"/>
      <c r="J585" s="92"/>
    </row>
    <row r="586" spans="1:10" ht="12.75" customHeight="1" x14ac:dyDescent="0.35">
      <c r="A586" s="92"/>
      <c r="B586" s="92"/>
      <c r="C586" s="92"/>
      <c r="D586" s="92"/>
      <c r="E586" s="92"/>
      <c r="F586" s="92"/>
      <c r="G586" s="92"/>
      <c r="H586" s="92"/>
      <c r="I586" s="92"/>
      <c r="J586" s="92"/>
    </row>
    <row r="587" spans="1:10" ht="12.75" customHeight="1" x14ac:dyDescent="0.35">
      <c r="A587" s="92"/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10" ht="12.75" customHeight="1" x14ac:dyDescent="0.35">
      <c r="A588" s="92"/>
      <c r="B588" s="92"/>
      <c r="C588" s="92"/>
      <c r="D588" s="92"/>
      <c r="E588" s="92"/>
      <c r="F588" s="92"/>
      <c r="G588" s="92"/>
      <c r="H588" s="92"/>
      <c r="I588" s="92"/>
      <c r="J588" s="92"/>
    </row>
    <row r="589" spans="1:10" ht="12.75" customHeight="1" x14ac:dyDescent="0.35">
      <c r="A589" s="92"/>
      <c r="B589" s="92"/>
      <c r="C589" s="92"/>
      <c r="D589" s="92"/>
      <c r="E589" s="92"/>
      <c r="F589" s="92"/>
      <c r="G589" s="92"/>
      <c r="H589" s="92"/>
      <c r="I589" s="92"/>
      <c r="J589" s="92"/>
    </row>
    <row r="590" spans="1:10" ht="12.75" customHeight="1" x14ac:dyDescent="0.35">
      <c r="A590" s="92"/>
      <c r="B590" s="92"/>
      <c r="C590" s="92"/>
      <c r="D590" s="92"/>
      <c r="E590" s="92"/>
      <c r="F590" s="92"/>
      <c r="G590" s="92"/>
      <c r="H590" s="92"/>
      <c r="I590" s="92"/>
      <c r="J590" s="92"/>
    </row>
    <row r="591" spans="1:10" ht="12.75" customHeight="1" x14ac:dyDescent="0.35">
      <c r="A591" s="92"/>
      <c r="B591" s="92"/>
      <c r="C591" s="92"/>
      <c r="D591" s="92"/>
      <c r="E591" s="92"/>
      <c r="F591" s="92"/>
      <c r="G591" s="92"/>
      <c r="H591" s="92"/>
      <c r="I591" s="92"/>
      <c r="J591" s="92"/>
    </row>
    <row r="592" spans="1:10" ht="12.75" customHeight="1" x14ac:dyDescent="0.35">
      <c r="A592" s="92"/>
      <c r="B592" s="92"/>
      <c r="C592" s="92"/>
      <c r="D592" s="92"/>
      <c r="E592" s="92"/>
      <c r="F592" s="92"/>
      <c r="G592" s="92"/>
      <c r="H592" s="92"/>
      <c r="I592" s="92"/>
      <c r="J592" s="92"/>
    </row>
    <row r="593" spans="1:10" ht="12.75" customHeight="1" x14ac:dyDescent="0.35">
      <c r="A593" s="92"/>
      <c r="B593" s="92"/>
      <c r="C593" s="92"/>
      <c r="D593" s="92"/>
      <c r="E593" s="92"/>
      <c r="F593" s="92"/>
      <c r="G593" s="92"/>
      <c r="H593" s="92"/>
      <c r="I593" s="92"/>
      <c r="J593" s="92"/>
    </row>
    <row r="594" spans="1:10" ht="12.75" customHeight="1" x14ac:dyDescent="0.35">
      <c r="A594" s="92"/>
      <c r="B594" s="92"/>
      <c r="C594" s="92"/>
      <c r="D594" s="92"/>
      <c r="E594" s="92"/>
      <c r="F594" s="92"/>
      <c r="G594" s="92"/>
      <c r="H594" s="92"/>
      <c r="I594" s="92"/>
      <c r="J594" s="92"/>
    </row>
    <row r="595" spans="1:10" ht="12.75" customHeight="1" x14ac:dyDescent="0.35">
      <c r="A595" s="92"/>
      <c r="B595" s="92"/>
      <c r="C595" s="92"/>
      <c r="D595" s="92"/>
      <c r="E595" s="92"/>
      <c r="F595" s="92"/>
      <c r="G595" s="92"/>
      <c r="H595" s="92"/>
      <c r="I595" s="92"/>
      <c r="J595" s="92"/>
    </row>
    <row r="596" spans="1:10" ht="12.75" customHeight="1" x14ac:dyDescent="0.35">
      <c r="A596" s="92"/>
      <c r="B596" s="92"/>
      <c r="C596" s="92"/>
      <c r="D596" s="92"/>
      <c r="E596" s="92"/>
      <c r="F596" s="92"/>
      <c r="G596" s="92"/>
      <c r="H596" s="92"/>
      <c r="I596" s="92"/>
      <c r="J596" s="92"/>
    </row>
    <row r="597" spans="1:10" ht="12.75" customHeight="1" x14ac:dyDescent="0.35">
      <c r="A597" s="92"/>
      <c r="B597" s="92"/>
      <c r="C597" s="92"/>
      <c r="D597" s="92"/>
      <c r="E597" s="92"/>
      <c r="F597" s="92"/>
      <c r="G597" s="92"/>
      <c r="H597" s="92"/>
      <c r="I597" s="92"/>
      <c r="J597" s="92"/>
    </row>
    <row r="598" spans="1:10" ht="12.75" customHeight="1" x14ac:dyDescent="0.35">
      <c r="A598" s="92"/>
      <c r="B598" s="92"/>
      <c r="C598" s="92"/>
      <c r="D598" s="92"/>
      <c r="E598" s="92"/>
      <c r="F598" s="92"/>
      <c r="G598" s="92"/>
      <c r="H598" s="92"/>
      <c r="I598" s="92"/>
      <c r="J598" s="92"/>
    </row>
    <row r="599" spans="1:10" ht="12.75" customHeight="1" x14ac:dyDescent="0.35">
      <c r="A599" s="92"/>
      <c r="B599" s="92"/>
      <c r="C599" s="92"/>
      <c r="D599" s="92"/>
      <c r="E599" s="92"/>
      <c r="F599" s="92"/>
      <c r="G599" s="92"/>
      <c r="H599" s="92"/>
      <c r="I599" s="92"/>
      <c r="J599" s="92"/>
    </row>
    <row r="600" spans="1:10" ht="12.75" customHeight="1" x14ac:dyDescent="0.35">
      <c r="A600" s="92"/>
      <c r="B600" s="92"/>
      <c r="C600" s="92"/>
      <c r="D600" s="92"/>
      <c r="E600" s="92"/>
      <c r="F600" s="92"/>
      <c r="G600" s="92"/>
      <c r="H600" s="92"/>
      <c r="I600" s="92"/>
      <c r="J600" s="92"/>
    </row>
    <row r="601" spans="1:10" ht="12.75" customHeight="1" x14ac:dyDescent="0.35">
      <c r="A601" s="92"/>
      <c r="B601" s="92"/>
      <c r="C601" s="92"/>
      <c r="D601" s="92"/>
      <c r="E601" s="92"/>
      <c r="F601" s="92"/>
      <c r="G601" s="92"/>
      <c r="H601" s="92"/>
      <c r="I601" s="92"/>
      <c r="J601" s="92"/>
    </row>
    <row r="602" spans="1:10" ht="12.75" customHeight="1" x14ac:dyDescent="0.35">
      <c r="A602" s="92"/>
      <c r="B602" s="92"/>
      <c r="C602" s="92"/>
      <c r="D602" s="92"/>
      <c r="E602" s="92"/>
      <c r="F602" s="92"/>
      <c r="G602" s="92"/>
      <c r="H602" s="92"/>
      <c r="I602" s="92"/>
      <c r="J602" s="92"/>
    </row>
    <row r="603" spans="1:10" ht="12.75" customHeight="1" x14ac:dyDescent="0.35">
      <c r="A603" s="92"/>
      <c r="B603" s="92"/>
      <c r="C603" s="92"/>
      <c r="D603" s="92"/>
      <c r="E603" s="92"/>
      <c r="F603" s="92"/>
      <c r="G603" s="92"/>
      <c r="H603" s="92"/>
      <c r="I603" s="92"/>
      <c r="J603" s="92"/>
    </row>
    <row r="604" spans="1:10" ht="12.75" customHeight="1" x14ac:dyDescent="0.35">
      <c r="A604" s="92"/>
      <c r="B604" s="92"/>
      <c r="C604" s="92"/>
      <c r="D604" s="92"/>
      <c r="E604" s="92"/>
      <c r="F604" s="92"/>
      <c r="G604" s="92"/>
      <c r="H604" s="92"/>
      <c r="I604" s="92"/>
      <c r="J604" s="92"/>
    </row>
    <row r="605" spans="1:10" ht="12.75" customHeight="1" x14ac:dyDescent="0.35">
      <c r="A605" s="92"/>
      <c r="B605" s="92"/>
      <c r="C605" s="92"/>
      <c r="D605" s="92"/>
      <c r="E605" s="92"/>
      <c r="F605" s="92"/>
      <c r="G605" s="92"/>
      <c r="H605" s="92"/>
      <c r="I605" s="92"/>
      <c r="J605" s="92"/>
    </row>
    <row r="606" spans="1:10" ht="12.75" customHeight="1" x14ac:dyDescent="0.35">
      <c r="A606" s="92"/>
      <c r="B606" s="92"/>
      <c r="C606" s="92"/>
      <c r="D606" s="92"/>
      <c r="E606" s="92"/>
      <c r="F606" s="92"/>
      <c r="G606" s="92"/>
      <c r="H606" s="92"/>
      <c r="I606" s="92"/>
      <c r="J606" s="92"/>
    </row>
    <row r="607" spans="1:10" ht="12.75" customHeight="1" x14ac:dyDescent="0.35">
      <c r="A607" s="92"/>
      <c r="B607" s="92"/>
      <c r="C607" s="92"/>
      <c r="D607" s="92"/>
      <c r="E607" s="92"/>
      <c r="F607" s="92"/>
      <c r="G607" s="92"/>
      <c r="H607" s="92"/>
      <c r="I607" s="92"/>
      <c r="J607" s="92"/>
    </row>
    <row r="608" spans="1:10" ht="12.75" customHeight="1" x14ac:dyDescent="0.35">
      <c r="A608" s="92"/>
      <c r="B608" s="92"/>
      <c r="C608" s="92"/>
      <c r="D608" s="92"/>
      <c r="E608" s="92"/>
      <c r="F608" s="92"/>
      <c r="G608" s="92"/>
      <c r="H608" s="92"/>
      <c r="I608" s="92"/>
      <c r="J608" s="92"/>
    </row>
    <row r="609" spans="1:10" ht="12.75" customHeight="1" x14ac:dyDescent="0.35">
      <c r="A609" s="92"/>
      <c r="B609" s="92"/>
      <c r="C609" s="92"/>
      <c r="D609" s="92"/>
      <c r="E609" s="92"/>
      <c r="F609" s="92"/>
      <c r="G609" s="92"/>
      <c r="H609" s="92"/>
      <c r="I609" s="92"/>
      <c r="J609" s="92"/>
    </row>
    <row r="610" spans="1:10" ht="12.75" customHeight="1" x14ac:dyDescent="0.35">
      <c r="A610" s="92"/>
      <c r="B610" s="92"/>
      <c r="C610" s="92"/>
      <c r="D610" s="92"/>
      <c r="E610" s="92"/>
      <c r="F610" s="92"/>
      <c r="G610" s="92"/>
      <c r="H610" s="92"/>
      <c r="I610" s="92"/>
      <c r="J610" s="92"/>
    </row>
    <row r="611" spans="1:10" ht="12.75" customHeight="1" x14ac:dyDescent="0.35">
      <c r="A611" s="92"/>
      <c r="B611" s="92"/>
      <c r="C611" s="92"/>
      <c r="D611" s="92"/>
      <c r="E611" s="92"/>
      <c r="F611" s="92"/>
      <c r="G611" s="92"/>
      <c r="H611" s="92"/>
      <c r="I611" s="92"/>
      <c r="J611" s="92"/>
    </row>
    <row r="612" spans="1:10" ht="12.75" customHeight="1" x14ac:dyDescent="0.35">
      <c r="A612" s="92"/>
      <c r="B612" s="92"/>
      <c r="C612" s="92"/>
      <c r="D612" s="92"/>
      <c r="E612" s="92"/>
      <c r="F612" s="92"/>
      <c r="G612" s="92"/>
      <c r="H612" s="92"/>
      <c r="I612" s="92"/>
      <c r="J612" s="92"/>
    </row>
    <row r="613" spans="1:10" ht="12.75" customHeight="1" x14ac:dyDescent="0.35">
      <c r="A613" s="92"/>
      <c r="B613" s="92"/>
      <c r="C613" s="92"/>
      <c r="D613" s="92"/>
      <c r="E613" s="92"/>
      <c r="F613" s="92"/>
      <c r="G613" s="92"/>
      <c r="H613" s="92"/>
      <c r="I613" s="92"/>
      <c r="J613" s="92"/>
    </row>
    <row r="614" spans="1:10" ht="12.75" customHeight="1" x14ac:dyDescent="0.35">
      <c r="A614" s="92"/>
      <c r="B614" s="92"/>
      <c r="C614" s="92"/>
      <c r="D614" s="92"/>
      <c r="E614" s="92"/>
      <c r="F614" s="92"/>
      <c r="G614" s="92"/>
      <c r="H614" s="92"/>
      <c r="I614" s="92"/>
      <c r="J614" s="92"/>
    </row>
    <row r="615" spans="1:10" ht="12.75" customHeight="1" x14ac:dyDescent="0.35">
      <c r="A615" s="92"/>
      <c r="B615" s="92"/>
      <c r="C615" s="92"/>
      <c r="D615" s="92"/>
      <c r="E615" s="92"/>
      <c r="F615" s="92"/>
      <c r="G615" s="92"/>
      <c r="H615" s="92"/>
      <c r="I615" s="92"/>
      <c r="J615" s="92"/>
    </row>
    <row r="616" spans="1:10" ht="12.75" customHeight="1" x14ac:dyDescent="0.35">
      <c r="A616" s="92"/>
      <c r="B616" s="92"/>
      <c r="C616" s="92"/>
      <c r="D616" s="92"/>
      <c r="E616" s="92"/>
      <c r="F616" s="92"/>
      <c r="G616" s="92"/>
      <c r="H616" s="92"/>
      <c r="I616" s="92"/>
      <c r="J616" s="92"/>
    </row>
    <row r="617" spans="1:10" ht="12.75" customHeight="1" x14ac:dyDescent="0.35">
      <c r="A617" s="92"/>
      <c r="B617" s="92"/>
      <c r="C617" s="92"/>
      <c r="D617" s="92"/>
      <c r="E617" s="92"/>
      <c r="F617" s="92"/>
      <c r="G617" s="92"/>
      <c r="H617" s="92"/>
      <c r="I617" s="92"/>
      <c r="J617" s="92"/>
    </row>
    <row r="618" spans="1:10" ht="12.75" customHeight="1" x14ac:dyDescent="0.35">
      <c r="A618" s="92"/>
      <c r="B618" s="92"/>
      <c r="C618" s="92"/>
      <c r="D618" s="92"/>
      <c r="E618" s="92"/>
      <c r="F618" s="92"/>
      <c r="G618" s="92"/>
      <c r="H618" s="92"/>
      <c r="I618" s="92"/>
      <c r="J618" s="92"/>
    </row>
    <row r="619" spans="1:10" ht="12.75" customHeight="1" x14ac:dyDescent="0.35">
      <c r="A619" s="92"/>
      <c r="B619" s="92"/>
      <c r="C619" s="92"/>
      <c r="D619" s="92"/>
      <c r="E619" s="92"/>
      <c r="F619" s="92"/>
      <c r="G619" s="92"/>
      <c r="H619" s="92"/>
      <c r="I619" s="92"/>
      <c r="J619" s="92"/>
    </row>
    <row r="620" spans="1:10" ht="12.75" customHeight="1" x14ac:dyDescent="0.35">
      <c r="A620" s="92"/>
      <c r="B620" s="92"/>
      <c r="C620" s="92"/>
      <c r="D620" s="92"/>
      <c r="E620" s="92"/>
      <c r="F620" s="92"/>
      <c r="G620" s="92"/>
      <c r="H620" s="92"/>
      <c r="I620" s="92"/>
      <c r="J620" s="92"/>
    </row>
    <row r="621" spans="1:10" ht="12.75" customHeight="1" x14ac:dyDescent="0.35">
      <c r="A621" s="92"/>
      <c r="B621" s="92"/>
      <c r="C621" s="92"/>
      <c r="D621" s="92"/>
      <c r="E621" s="92"/>
      <c r="F621" s="92"/>
      <c r="G621" s="92"/>
      <c r="H621" s="92"/>
      <c r="I621" s="92"/>
      <c r="J621" s="92"/>
    </row>
    <row r="622" spans="1:10" ht="12.75" customHeight="1" x14ac:dyDescent="0.35">
      <c r="A622" s="92"/>
      <c r="B622" s="92"/>
      <c r="C622" s="92"/>
      <c r="D622" s="92"/>
      <c r="E622" s="92"/>
      <c r="F622" s="92"/>
      <c r="G622" s="92"/>
      <c r="H622" s="92"/>
      <c r="I622" s="92"/>
      <c r="J622" s="92"/>
    </row>
    <row r="623" spans="1:10" ht="12.75" customHeight="1" x14ac:dyDescent="0.35">
      <c r="A623" s="92"/>
      <c r="B623" s="92"/>
      <c r="C623" s="92"/>
      <c r="D623" s="92"/>
      <c r="E623" s="92"/>
      <c r="F623" s="92"/>
      <c r="G623" s="92"/>
      <c r="H623" s="92"/>
      <c r="I623" s="92"/>
      <c r="J623" s="92"/>
    </row>
    <row r="624" spans="1:10" ht="12.75" customHeight="1" x14ac:dyDescent="0.35">
      <c r="A624" s="92"/>
      <c r="B624" s="92"/>
      <c r="C624" s="92"/>
      <c r="D624" s="92"/>
      <c r="E624" s="92"/>
      <c r="F624" s="92"/>
      <c r="G624" s="92"/>
      <c r="H624" s="92"/>
      <c r="I624" s="92"/>
      <c r="J624" s="92"/>
    </row>
    <row r="625" spans="1:10" ht="12.75" customHeight="1" x14ac:dyDescent="0.35">
      <c r="A625" s="92"/>
      <c r="B625" s="92"/>
      <c r="C625" s="92"/>
      <c r="D625" s="92"/>
      <c r="E625" s="92"/>
      <c r="F625" s="92"/>
      <c r="G625" s="92"/>
      <c r="H625" s="92"/>
      <c r="I625" s="92"/>
      <c r="J625" s="92"/>
    </row>
    <row r="626" spans="1:10" ht="12.75" customHeight="1" x14ac:dyDescent="0.35">
      <c r="A626" s="92"/>
      <c r="B626" s="92"/>
      <c r="C626" s="92"/>
      <c r="D626" s="92"/>
      <c r="E626" s="92"/>
      <c r="F626" s="92"/>
      <c r="G626" s="92"/>
      <c r="H626" s="92"/>
      <c r="I626" s="92"/>
      <c r="J626" s="92"/>
    </row>
    <row r="627" spans="1:10" ht="12.75" customHeight="1" x14ac:dyDescent="0.35">
      <c r="A627" s="92"/>
      <c r="B627" s="92"/>
      <c r="C627" s="92"/>
      <c r="D627" s="92"/>
      <c r="E627" s="92"/>
      <c r="F627" s="92"/>
      <c r="G627" s="92"/>
      <c r="H627" s="92"/>
      <c r="I627" s="92"/>
      <c r="J627" s="92"/>
    </row>
    <row r="628" spans="1:10" ht="12.75" customHeight="1" x14ac:dyDescent="0.35">
      <c r="A628" s="92"/>
      <c r="B628" s="92"/>
      <c r="C628" s="92"/>
      <c r="D628" s="92"/>
      <c r="E628" s="92"/>
      <c r="F628" s="92"/>
      <c r="G628" s="92"/>
      <c r="H628" s="92"/>
      <c r="I628" s="92"/>
      <c r="J628" s="92"/>
    </row>
    <row r="629" spans="1:10" ht="12.75" customHeight="1" x14ac:dyDescent="0.35">
      <c r="A629" s="92"/>
      <c r="B629" s="92"/>
      <c r="C629" s="92"/>
      <c r="D629" s="92"/>
      <c r="E629" s="92"/>
      <c r="F629" s="92"/>
      <c r="G629" s="92"/>
      <c r="H629" s="92"/>
      <c r="I629" s="92"/>
      <c r="J629" s="92"/>
    </row>
    <row r="630" spans="1:10" ht="12.75" customHeight="1" x14ac:dyDescent="0.35">
      <c r="A630" s="92"/>
      <c r="B630" s="92"/>
      <c r="C630" s="92"/>
      <c r="D630" s="92"/>
      <c r="E630" s="92"/>
      <c r="F630" s="92"/>
      <c r="G630" s="92"/>
      <c r="H630" s="92"/>
      <c r="I630" s="92"/>
      <c r="J630" s="92"/>
    </row>
    <row r="631" spans="1:10" ht="12.75" customHeight="1" x14ac:dyDescent="0.35">
      <c r="A631" s="92"/>
      <c r="B631" s="92"/>
      <c r="C631" s="92"/>
      <c r="D631" s="92"/>
      <c r="E631" s="92"/>
      <c r="F631" s="92"/>
      <c r="G631" s="92"/>
      <c r="H631" s="92"/>
      <c r="I631" s="92"/>
      <c r="J631" s="92"/>
    </row>
    <row r="632" spans="1:10" ht="12.75" customHeight="1" x14ac:dyDescent="0.35">
      <c r="A632" s="92"/>
      <c r="B632" s="92"/>
      <c r="C632" s="92"/>
      <c r="D632" s="92"/>
      <c r="E632" s="92"/>
      <c r="F632" s="92"/>
      <c r="G632" s="92"/>
      <c r="H632" s="92"/>
      <c r="I632" s="92"/>
      <c r="J632" s="92"/>
    </row>
    <row r="633" spans="1:10" ht="12.75" customHeight="1" x14ac:dyDescent="0.35">
      <c r="A633" s="92"/>
      <c r="B633" s="92"/>
      <c r="C633" s="92"/>
      <c r="D633" s="92"/>
      <c r="E633" s="92"/>
      <c r="F633" s="92"/>
      <c r="G633" s="92"/>
      <c r="H633" s="92"/>
      <c r="I633" s="92"/>
      <c r="J633" s="92"/>
    </row>
    <row r="634" spans="1:10" ht="12.75" customHeight="1" x14ac:dyDescent="0.35">
      <c r="A634" s="92"/>
      <c r="B634" s="92"/>
      <c r="C634" s="92"/>
      <c r="D634" s="92"/>
      <c r="E634" s="92"/>
      <c r="F634" s="92"/>
      <c r="G634" s="92"/>
      <c r="H634" s="92"/>
      <c r="I634" s="92"/>
      <c r="J634" s="92"/>
    </row>
    <row r="635" spans="1:10" ht="12.75" customHeight="1" x14ac:dyDescent="0.35">
      <c r="A635" s="92"/>
      <c r="B635" s="92"/>
      <c r="C635" s="92"/>
      <c r="D635" s="92"/>
      <c r="E635" s="92"/>
      <c r="F635" s="92"/>
      <c r="G635" s="92"/>
      <c r="H635" s="92"/>
      <c r="I635" s="92"/>
      <c r="J635" s="92"/>
    </row>
    <row r="636" spans="1:10" ht="12.75" customHeight="1" x14ac:dyDescent="0.35">
      <c r="A636" s="92"/>
      <c r="B636" s="92"/>
      <c r="C636" s="92"/>
      <c r="D636" s="92"/>
      <c r="E636" s="92"/>
      <c r="F636" s="92"/>
      <c r="G636" s="92"/>
      <c r="H636" s="92"/>
      <c r="I636" s="92"/>
      <c r="J636" s="92"/>
    </row>
    <row r="637" spans="1:10" ht="12.75" customHeight="1" x14ac:dyDescent="0.35">
      <c r="A637" s="92"/>
      <c r="B637" s="92"/>
      <c r="C637" s="92"/>
      <c r="D637" s="92"/>
      <c r="E637" s="92"/>
      <c r="F637" s="92"/>
      <c r="G637" s="92"/>
      <c r="H637" s="92"/>
      <c r="I637" s="92"/>
      <c r="J637" s="92"/>
    </row>
    <row r="638" spans="1:10" ht="12.75" customHeight="1" x14ac:dyDescent="0.35">
      <c r="A638" s="92"/>
      <c r="B638" s="92"/>
      <c r="C638" s="92"/>
      <c r="D638" s="92"/>
      <c r="E638" s="92"/>
      <c r="F638" s="92"/>
      <c r="G638" s="92"/>
      <c r="H638" s="92"/>
      <c r="I638" s="92"/>
      <c r="J638" s="92"/>
    </row>
    <row r="639" spans="1:10" ht="12.75" customHeight="1" x14ac:dyDescent="0.35">
      <c r="A639" s="92"/>
      <c r="B639" s="92"/>
      <c r="C639" s="92"/>
      <c r="D639" s="92"/>
      <c r="E639" s="92"/>
      <c r="F639" s="92"/>
      <c r="G639" s="92"/>
      <c r="H639" s="92"/>
      <c r="I639" s="92"/>
      <c r="J639" s="92"/>
    </row>
    <row r="640" spans="1:10" ht="12.75" customHeight="1" x14ac:dyDescent="0.35">
      <c r="A640" s="92"/>
      <c r="B640" s="92"/>
      <c r="C640" s="92"/>
      <c r="D640" s="92"/>
      <c r="E640" s="92"/>
      <c r="F640" s="92"/>
      <c r="G640" s="92"/>
      <c r="H640" s="92"/>
      <c r="I640" s="92"/>
      <c r="J640" s="92"/>
    </row>
    <row r="641" spans="1:10" ht="12.75" customHeight="1" x14ac:dyDescent="0.35">
      <c r="A641" s="92"/>
      <c r="B641" s="92"/>
      <c r="C641" s="92"/>
      <c r="D641" s="92"/>
      <c r="E641" s="92"/>
      <c r="F641" s="92"/>
      <c r="G641" s="92"/>
      <c r="H641" s="92"/>
      <c r="I641" s="92"/>
      <c r="J641" s="92"/>
    </row>
    <row r="642" spans="1:10" ht="12.75" customHeight="1" x14ac:dyDescent="0.35">
      <c r="A642" s="92"/>
      <c r="B642" s="92"/>
      <c r="C642" s="92"/>
      <c r="D642" s="92"/>
      <c r="E642" s="92"/>
      <c r="F642" s="92"/>
      <c r="G642" s="92"/>
      <c r="H642" s="92"/>
      <c r="I642" s="92"/>
      <c r="J642" s="92"/>
    </row>
    <row r="643" spans="1:10" ht="12.75" customHeight="1" x14ac:dyDescent="0.35">
      <c r="A643" s="92"/>
      <c r="B643" s="92"/>
      <c r="C643" s="92"/>
      <c r="D643" s="92"/>
      <c r="E643" s="92"/>
      <c r="F643" s="92"/>
      <c r="G643" s="92"/>
      <c r="H643" s="92"/>
      <c r="I643" s="92"/>
      <c r="J643" s="92"/>
    </row>
    <row r="644" spans="1:10" ht="12.75" customHeight="1" x14ac:dyDescent="0.35">
      <c r="A644" s="92"/>
      <c r="B644" s="92"/>
      <c r="C644" s="92"/>
      <c r="D644" s="92"/>
      <c r="E644" s="92"/>
      <c r="F644" s="92"/>
      <c r="G644" s="92"/>
      <c r="H644" s="92"/>
      <c r="I644" s="92"/>
      <c r="J644" s="92"/>
    </row>
    <row r="645" spans="1:10" ht="12.75" customHeight="1" x14ac:dyDescent="0.35">
      <c r="A645" s="92"/>
      <c r="B645" s="92"/>
      <c r="C645" s="92"/>
      <c r="D645" s="92"/>
      <c r="E645" s="92"/>
      <c r="F645" s="92"/>
      <c r="G645" s="92"/>
      <c r="H645" s="92"/>
      <c r="I645" s="92"/>
      <c r="J645" s="92"/>
    </row>
    <row r="646" spans="1:10" ht="12.75" customHeight="1" x14ac:dyDescent="0.35">
      <c r="A646" s="92"/>
      <c r="B646" s="92"/>
      <c r="C646" s="92"/>
      <c r="D646" s="92"/>
      <c r="E646" s="92"/>
      <c r="F646" s="92"/>
      <c r="G646" s="92"/>
      <c r="H646" s="92"/>
      <c r="I646" s="92"/>
      <c r="J646" s="92"/>
    </row>
    <row r="647" spans="1:10" ht="12.75" customHeight="1" x14ac:dyDescent="0.35">
      <c r="A647" s="92"/>
      <c r="B647" s="92"/>
      <c r="C647" s="92"/>
      <c r="D647" s="92"/>
      <c r="E647" s="92"/>
      <c r="F647" s="92"/>
      <c r="G647" s="92"/>
      <c r="H647" s="92"/>
      <c r="I647" s="92"/>
      <c r="J647" s="92"/>
    </row>
    <row r="648" spans="1:10" ht="12.75" customHeight="1" x14ac:dyDescent="0.35">
      <c r="A648" s="92"/>
      <c r="B648" s="92"/>
      <c r="C648" s="92"/>
      <c r="D648" s="92"/>
      <c r="E648" s="92"/>
      <c r="F648" s="92"/>
      <c r="G648" s="92"/>
      <c r="H648" s="92"/>
      <c r="I648" s="92"/>
      <c r="J648" s="92"/>
    </row>
    <row r="649" spans="1:10" ht="12.75" customHeight="1" x14ac:dyDescent="0.35">
      <c r="A649" s="92"/>
      <c r="B649" s="92"/>
      <c r="C649" s="92"/>
      <c r="D649" s="92"/>
      <c r="E649" s="92"/>
      <c r="F649" s="92"/>
      <c r="G649" s="92"/>
      <c r="H649" s="92"/>
      <c r="I649" s="92"/>
      <c r="J649" s="92"/>
    </row>
    <row r="650" spans="1:10" ht="12.75" customHeight="1" x14ac:dyDescent="0.35">
      <c r="A650" s="92"/>
      <c r="B650" s="92"/>
      <c r="C650" s="92"/>
      <c r="D650" s="92"/>
      <c r="E650" s="92"/>
      <c r="F650" s="92"/>
      <c r="G650" s="92"/>
      <c r="H650" s="92"/>
      <c r="I650" s="92"/>
      <c r="J650" s="92"/>
    </row>
    <row r="651" spans="1:10" ht="12.75" customHeight="1" x14ac:dyDescent="0.35">
      <c r="A651" s="92"/>
      <c r="B651" s="92"/>
      <c r="C651" s="92"/>
      <c r="D651" s="92"/>
      <c r="E651" s="92"/>
      <c r="F651" s="92"/>
      <c r="G651" s="92"/>
      <c r="H651" s="92"/>
      <c r="I651" s="92"/>
      <c r="J651" s="92"/>
    </row>
    <row r="652" spans="1:10" ht="12.75" customHeight="1" x14ac:dyDescent="0.35">
      <c r="A652" s="92"/>
      <c r="B652" s="92"/>
      <c r="C652" s="92"/>
      <c r="D652" s="92"/>
      <c r="E652" s="92"/>
      <c r="F652" s="92"/>
      <c r="G652" s="92"/>
      <c r="H652" s="92"/>
      <c r="I652" s="92"/>
      <c r="J652" s="92"/>
    </row>
    <row r="653" spans="1:10" ht="12.75" customHeight="1" x14ac:dyDescent="0.35">
      <c r="A653" s="92"/>
      <c r="B653" s="92"/>
      <c r="C653" s="92"/>
      <c r="D653" s="92"/>
      <c r="E653" s="92"/>
      <c r="F653" s="92"/>
      <c r="G653" s="92"/>
      <c r="H653" s="92"/>
      <c r="I653" s="92"/>
      <c r="J653" s="92"/>
    </row>
    <row r="654" spans="1:10" ht="12.75" customHeight="1" x14ac:dyDescent="0.35">
      <c r="A654" s="92"/>
      <c r="B654" s="92"/>
      <c r="C654" s="92"/>
      <c r="D654" s="92"/>
      <c r="E654" s="92"/>
      <c r="F654" s="92"/>
      <c r="G654" s="92"/>
      <c r="H654" s="92"/>
      <c r="I654" s="92"/>
      <c r="J654" s="92"/>
    </row>
    <row r="655" spans="1:10" ht="12.75" customHeight="1" x14ac:dyDescent="0.35">
      <c r="A655" s="92"/>
      <c r="B655" s="92"/>
      <c r="C655" s="92"/>
      <c r="D655" s="92"/>
      <c r="E655" s="92"/>
      <c r="F655" s="92"/>
      <c r="G655" s="92"/>
      <c r="H655" s="92"/>
      <c r="I655" s="92"/>
      <c r="J655" s="92"/>
    </row>
    <row r="656" spans="1:10" ht="12.75" customHeight="1" x14ac:dyDescent="0.35">
      <c r="A656" s="92"/>
      <c r="B656" s="92"/>
      <c r="C656" s="92"/>
      <c r="D656" s="92"/>
      <c r="E656" s="92"/>
      <c r="F656" s="92"/>
      <c r="G656" s="92"/>
      <c r="H656" s="92"/>
      <c r="I656" s="92"/>
      <c r="J656" s="92"/>
    </row>
    <row r="657" spans="1:10" ht="12.75" customHeight="1" x14ac:dyDescent="0.35">
      <c r="A657" s="92"/>
      <c r="B657" s="92"/>
      <c r="C657" s="92"/>
      <c r="D657" s="92"/>
      <c r="E657" s="92"/>
      <c r="F657" s="92"/>
      <c r="G657" s="92"/>
      <c r="H657" s="92"/>
      <c r="I657" s="92"/>
      <c r="J657" s="92"/>
    </row>
    <row r="658" spans="1:10" ht="12.75" customHeight="1" x14ac:dyDescent="0.35">
      <c r="A658" s="92"/>
      <c r="B658" s="92"/>
      <c r="C658" s="92"/>
      <c r="D658" s="92"/>
      <c r="E658" s="92"/>
      <c r="F658" s="92"/>
      <c r="G658" s="92"/>
      <c r="H658" s="92"/>
      <c r="I658" s="92"/>
      <c r="J658" s="92"/>
    </row>
    <row r="659" spans="1:10" ht="12.75" customHeight="1" x14ac:dyDescent="0.35">
      <c r="A659" s="92"/>
      <c r="B659" s="92"/>
      <c r="C659" s="92"/>
      <c r="D659" s="92"/>
      <c r="E659" s="92"/>
      <c r="F659" s="92"/>
      <c r="G659" s="92"/>
      <c r="H659" s="92"/>
      <c r="I659" s="92"/>
      <c r="J659" s="92"/>
    </row>
    <row r="660" spans="1:10" ht="12.75" customHeight="1" x14ac:dyDescent="0.35">
      <c r="A660" s="92"/>
      <c r="B660" s="92"/>
      <c r="C660" s="92"/>
      <c r="D660" s="92"/>
      <c r="E660" s="92"/>
      <c r="F660" s="92"/>
      <c r="G660" s="92"/>
      <c r="H660" s="92"/>
      <c r="I660" s="92"/>
      <c r="J660" s="92"/>
    </row>
    <row r="661" spans="1:10" ht="12.75" customHeight="1" x14ac:dyDescent="0.35">
      <c r="A661" s="92"/>
      <c r="B661" s="92"/>
      <c r="C661" s="92"/>
      <c r="D661" s="92"/>
      <c r="E661" s="92"/>
      <c r="F661" s="92"/>
      <c r="G661" s="92"/>
      <c r="H661" s="92"/>
      <c r="I661" s="92"/>
      <c r="J661" s="92"/>
    </row>
    <row r="662" spans="1:10" ht="12.75" customHeight="1" x14ac:dyDescent="0.35">
      <c r="A662" s="92"/>
      <c r="B662" s="92"/>
      <c r="C662" s="92"/>
      <c r="D662" s="92"/>
      <c r="E662" s="92"/>
      <c r="F662" s="92"/>
      <c r="G662" s="92"/>
      <c r="H662" s="92"/>
      <c r="I662" s="92"/>
      <c r="J662" s="92"/>
    </row>
    <row r="663" spans="1:10" ht="12.75" customHeight="1" x14ac:dyDescent="0.35">
      <c r="A663" s="92"/>
      <c r="B663" s="92"/>
      <c r="C663" s="92"/>
      <c r="D663" s="92"/>
      <c r="E663" s="92"/>
      <c r="F663" s="92"/>
      <c r="G663" s="92"/>
      <c r="H663" s="92"/>
      <c r="I663" s="92"/>
      <c r="J663" s="92"/>
    </row>
    <row r="664" spans="1:10" ht="12.75" customHeight="1" x14ac:dyDescent="0.35">
      <c r="A664" s="92"/>
      <c r="B664" s="92"/>
      <c r="C664" s="92"/>
      <c r="D664" s="92"/>
      <c r="E664" s="92"/>
      <c r="F664" s="92"/>
      <c r="G664" s="92"/>
      <c r="H664" s="92"/>
      <c r="I664" s="92"/>
      <c r="J664" s="92"/>
    </row>
    <row r="665" spans="1:10" ht="12.75" customHeight="1" x14ac:dyDescent="0.35">
      <c r="A665" s="92"/>
      <c r="B665" s="92"/>
      <c r="C665" s="92"/>
      <c r="D665" s="92"/>
      <c r="E665" s="92"/>
      <c r="F665" s="92"/>
      <c r="G665" s="92"/>
      <c r="H665" s="92"/>
      <c r="I665" s="92"/>
      <c r="J665" s="92"/>
    </row>
    <row r="666" spans="1:10" ht="12.75" customHeight="1" x14ac:dyDescent="0.35">
      <c r="A666" s="92"/>
      <c r="B666" s="92"/>
      <c r="C666" s="92"/>
      <c r="D666" s="92"/>
      <c r="E666" s="92"/>
      <c r="F666" s="92"/>
      <c r="G666" s="92"/>
      <c r="H666" s="92"/>
      <c r="I666" s="92"/>
      <c r="J666" s="92"/>
    </row>
    <row r="667" spans="1:10" ht="12.75" customHeight="1" x14ac:dyDescent="0.35">
      <c r="A667" s="92"/>
      <c r="B667" s="92"/>
      <c r="C667" s="92"/>
      <c r="D667" s="92"/>
      <c r="E667" s="92"/>
      <c r="F667" s="92"/>
      <c r="G667" s="92"/>
      <c r="H667" s="92"/>
      <c r="I667" s="92"/>
      <c r="J667" s="92"/>
    </row>
    <row r="668" spans="1:10" ht="12.75" customHeight="1" x14ac:dyDescent="0.35">
      <c r="A668" s="92"/>
      <c r="B668" s="92"/>
      <c r="C668" s="92"/>
      <c r="D668" s="92"/>
      <c r="E668" s="92"/>
      <c r="F668" s="92"/>
      <c r="G668" s="92"/>
      <c r="H668" s="92"/>
      <c r="I668" s="92"/>
      <c r="J668" s="92"/>
    </row>
    <row r="669" spans="1:10" ht="12.75" customHeight="1" x14ac:dyDescent="0.35">
      <c r="A669" s="92"/>
      <c r="B669" s="92"/>
      <c r="C669" s="92"/>
      <c r="D669" s="92"/>
      <c r="E669" s="92"/>
      <c r="F669" s="92"/>
      <c r="G669" s="92"/>
      <c r="H669" s="92"/>
      <c r="I669" s="92"/>
      <c r="J669" s="92"/>
    </row>
    <row r="670" spans="1:10" ht="12.75" customHeight="1" x14ac:dyDescent="0.35">
      <c r="A670" s="92"/>
      <c r="B670" s="92"/>
      <c r="C670" s="92"/>
      <c r="D670" s="92"/>
      <c r="E670" s="92"/>
      <c r="F670" s="92"/>
      <c r="G670" s="92"/>
      <c r="H670" s="92"/>
      <c r="I670" s="92"/>
      <c r="J670" s="92"/>
    </row>
    <row r="671" spans="1:10" ht="12.75" customHeight="1" x14ac:dyDescent="0.35">
      <c r="A671" s="92"/>
      <c r="B671" s="92"/>
      <c r="C671" s="92"/>
      <c r="D671" s="92"/>
      <c r="E671" s="92"/>
      <c r="F671" s="92"/>
      <c r="G671" s="92"/>
      <c r="H671" s="92"/>
      <c r="I671" s="92"/>
      <c r="J671" s="92"/>
    </row>
    <row r="672" spans="1:10" ht="12.75" customHeight="1" x14ac:dyDescent="0.35">
      <c r="A672" s="92"/>
      <c r="B672" s="92"/>
      <c r="C672" s="92"/>
      <c r="D672" s="92"/>
      <c r="E672" s="92"/>
      <c r="F672" s="92"/>
      <c r="G672" s="92"/>
      <c r="H672" s="92"/>
      <c r="I672" s="92"/>
      <c r="J672" s="92"/>
    </row>
    <row r="673" spans="1:10" ht="12.75" customHeight="1" x14ac:dyDescent="0.35">
      <c r="A673" s="92"/>
      <c r="B673" s="92"/>
      <c r="C673" s="92"/>
      <c r="D673" s="92"/>
      <c r="E673" s="92"/>
      <c r="F673" s="92"/>
      <c r="G673" s="92"/>
      <c r="H673" s="92"/>
      <c r="I673" s="92"/>
      <c r="J673" s="92"/>
    </row>
    <row r="674" spans="1:10" ht="12.75" customHeight="1" x14ac:dyDescent="0.35">
      <c r="A674" s="92"/>
      <c r="B674" s="92"/>
      <c r="C674" s="92"/>
      <c r="D674" s="92"/>
      <c r="E674" s="92"/>
      <c r="F674" s="92"/>
      <c r="G674" s="92"/>
      <c r="H674" s="92"/>
      <c r="I674" s="92"/>
      <c r="J674" s="92"/>
    </row>
    <row r="675" spans="1:10" ht="12.75" customHeight="1" x14ac:dyDescent="0.35">
      <c r="A675" s="92"/>
      <c r="B675" s="92"/>
      <c r="C675" s="92"/>
      <c r="D675" s="92"/>
      <c r="E675" s="92"/>
      <c r="F675" s="92"/>
      <c r="G675" s="92"/>
      <c r="H675" s="92"/>
      <c r="I675" s="92"/>
      <c r="J675" s="92"/>
    </row>
    <row r="676" spans="1:10" ht="12.75" customHeight="1" x14ac:dyDescent="0.35">
      <c r="A676" s="92"/>
      <c r="B676" s="92"/>
      <c r="C676" s="92"/>
      <c r="D676" s="92"/>
      <c r="E676" s="92"/>
      <c r="F676" s="92"/>
      <c r="G676" s="92"/>
      <c r="H676" s="92"/>
      <c r="I676" s="92"/>
      <c r="J676" s="92"/>
    </row>
    <row r="677" spans="1:10" ht="12.75" customHeight="1" x14ac:dyDescent="0.35">
      <c r="A677" s="92"/>
      <c r="B677" s="92"/>
      <c r="C677" s="92"/>
      <c r="D677" s="92"/>
      <c r="E677" s="92"/>
      <c r="F677" s="92"/>
      <c r="G677" s="92"/>
      <c r="H677" s="92"/>
      <c r="I677" s="92"/>
      <c r="J677" s="92"/>
    </row>
    <row r="678" spans="1:10" ht="12.75" customHeight="1" x14ac:dyDescent="0.35">
      <c r="A678" s="92"/>
      <c r="B678" s="92"/>
      <c r="C678" s="92"/>
      <c r="D678" s="92"/>
      <c r="E678" s="92"/>
      <c r="F678" s="92"/>
      <c r="G678" s="92"/>
      <c r="H678" s="92"/>
      <c r="I678" s="92"/>
      <c r="J678" s="92"/>
    </row>
    <row r="679" spans="1:10" ht="12.75" customHeight="1" x14ac:dyDescent="0.35">
      <c r="A679" s="92"/>
      <c r="B679" s="92"/>
      <c r="C679" s="92"/>
      <c r="D679" s="92"/>
      <c r="E679" s="92"/>
      <c r="F679" s="92"/>
      <c r="G679" s="92"/>
      <c r="H679" s="92"/>
      <c r="I679" s="92"/>
      <c r="J679" s="92"/>
    </row>
    <row r="680" spans="1:10" ht="12.75" customHeight="1" x14ac:dyDescent="0.35">
      <c r="A680" s="92"/>
      <c r="B680" s="92"/>
      <c r="C680" s="92"/>
      <c r="D680" s="92"/>
      <c r="E680" s="92"/>
      <c r="F680" s="92"/>
      <c r="G680" s="92"/>
      <c r="H680" s="92"/>
      <c r="I680" s="92"/>
      <c r="J680" s="92"/>
    </row>
    <row r="681" spans="1:10" ht="12.75" customHeight="1" x14ac:dyDescent="0.35">
      <c r="A681" s="92"/>
      <c r="B681" s="92"/>
      <c r="C681" s="92"/>
      <c r="D681" s="92"/>
      <c r="E681" s="92"/>
      <c r="F681" s="92"/>
      <c r="G681" s="92"/>
      <c r="H681" s="92"/>
      <c r="I681" s="92"/>
      <c r="J681" s="92"/>
    </row>
    <row r="682" spans="1:10" ht="12.75" customHeight="1" x14ac:dyDescent="0.35">
      <c r="A682" s="92"/>
      <c r="B682" s="92"/>
      <c r="C682" s="92"/>
      <c r="D682" s="92"/>
      <c r="E682" s="92"/>
      <c r="F682" s="92"/>
      <c r="G682" s="92"/>
      <c r="H682" s="92"/>
      <c r="I682" s="92"/>
      <c r="J682" s="92"/>
    </row>
    <row r="683" spans="1:10" ht="12.75" customHeight="1" x14ac:dyDescent="0.35">
      <c r="A683" s="92"/>
      <c r="B683" s="92"/>
      <c r="C683" s="92"/>
      <c r="D683" s="92"/>
      <c r="E683" s="92"/>
      <c r="F683" s="92"/>
      <c r="G683" s="92"/>
      <c r="H683" s="92"/>
      <c r="I683" s="92"/>
      <c r="J683" s="92"/>
    </row>
    <row r="684" spans="1:10" ht="12.75" customHeight="1" x14ac:dyDescent="0.35">
      <c r="A684" s="92"/>
      <c r="B684" s="92"/>
      <c r="C684" s="92"/>
      <c r="D684" s="92"/>
      <c r="E684" s="92"/>
      <c r="F684" s="92"/>
      <c r="G684" s="92"/>
      <c r="H684" s="92"/>
      <c r="I684" s="92"/>
      <c r="J684" s="92"/>
    </row>
    <row r="685" spans="1:10" ht="12.75" customHeight="1" x14ac:dyDescent="0.35">
      <c r="A685" s="92"/>
      <c r="B685" s="92"/>
      <c r="C685" s="92"/>
      <c r="D685" s="92"/>
      <c r="E685" s="92"/>
      <c r="F685" s="92"/>
      <c r="G685" s="92"/>
      <c r="H685" s="92"/>
      <c r="I685" s="92"/>
      <c r="J685" s="92"/>
    </row>
    <row r="686" spans="1:10" ht="12.75" customHeight="1" x14ac:dyDescent="0.35">
      <c r="A686" s="92"/>
      <c r="B686" s="92"/>
      <c r="C686" s="92"/>
      <c r="D686" s="92"/>
      <c r="E686" s="92"/>
      <c r="F686" s="92"/>
      <c r="G686" s="92"/>
      <c r="H686" s="92"/>
      <c r="I686" s="92"/>
      <c r="J686" s="92"/>
    </row>
    <row r="687" spans="1:10" ht="12.75" customHeight="1" x14ac:dyDescent="0.35">
      <c r="A687" s="92"/>
      <c r="B687" s="92"/>
      <c r="C687" s="92"/>
      <c r="D687" s="92"/>
      <c r="E687" s="92"/>
      <c r="F687" s="92"/>
      <c r="G687" s="92"/>
      <c r="H687" s="92"/>
      <c r="I687" s="92"/>
      <c r="J687" s="92"/>
    </row>
    <row r="688" spans="1:10" ht="12.75" customHeight="1" x14ac:dyDescent="0.35">
      <c r="A688" s="92"/>
      <c r="B688" s="92"/>
      <c r="C688" s="92"/>
      <c r="D688" s="92"/>
      <c r="E688" s="92"/>
      <c r="F688" s="92"/>
      <c r="G688" s="92"/>
      <c r="H688" s="92"/>
      <c r="I688" s="92"/>
      <c r="J688" s="92"/>
    </row>
    <row r="689" spans="1:10" ht="12.75" customHeight="1" x14ac:dyDescent="0.35">
      <c r="A689" s="92"/>
      <c r="B689" s="92"/>
      <c r="C689" s="92"/>
      <c r="D689" s="92"/>
      <c r="E689" s="92"/>
      <c r="F689" s="92"/>
      <c r="G689" s="92"/>
      <c r="H689" s="92"/>
      <c r="I689" s="92"/>
      <c r="J689" s="92"/>
    </row>
    <row r="690" spans="1:10" ht="12.75" customHeight="1" x14ac:dyDescent="0.35">
      <c r="A690" s="92"/>
      <c r="B690" s="92"/>
      <c r="C690" s="92"/>
      <c r="D690" s="92"/>
      <c r="E690" s="92"/>
      <c r="F690" s="92"/>
      <c r="G690" s="92"/>
      <c r="H690" s="92"/>
      <c r="I690" s="92"/>
      <c r="J690" s="92"/>
    </row>
    <row r="691" spans="1:10" ht="12.75" customHeight="1" x14ac:dyDescent="0.35">
      <c r="A691" s="92"/>
      <c r="B691" s="92"/>
      <c r="C691" s="92"/>
      <c r="D691" s="92"/>
      <c r="E691" s="92"/>
      <c r="F691" s="92"/>
      <c r="G691" s="92"/>
      <c r="H691" s="92"/>
      <c r="I691" s="92"/>
      <c r="J691" s="92"/>
    </row>
    <row r="692" spans="1:10" ht="12.75" customHeight="1" x14ac:dyDescent="0.35">
      <c r="A692" s="92"/>
      <c r="B692" s="92"/>
      <c r="C692" s="92"/>
      <c r="D692" s="92"/>
      <c r="E692" s="92"/>
      <c r="F692" s="92"/>
      <c r="G692" s="92"/>
      <c r="H692" s="92"/>
      <c r="I692" s="92"/>
      <c r="J692" s="92"/>
    </row>
    <row r="693" spans="1:10" ht="12.75" customHeight="1" x14ac:dyDescent="0.35">
      <c r="A693" s="92"/>
      <c r="B693" s="92"/>
      <c r="C693" s="92"/>
      <c r="D693" s="92"/>
      <c r="E693" s="92"/>
      <c r="F693" s="92"/>
      <c r="G693" s="92"/>
      <c r="H693" s="92"/>
      <c r="I693" s="92"/>
      <c r="J693" s="92"/>
    </row>
    <row r="694" spans="1:10" ht="12.75" customHeight="1" x14ac:dyDescent="0.35">
      <c r="A694" s="92"/>
      <c r="B694" s="92"/>
      <c r="C694" s="92"/>
      <c r="D694" s="92"/>
      <c r="E694" s="92"/>
      <c r="F694" s="92"/>
      <c r="G694" s="92"/>
      <c r="H694" s="92"/>
      <c r="I694" s="92"/>
      <c r="J694" s="92"/>
    </row>
    <row r="695" spans="1:10" ht="12.75" customHeight="1" x14ac:dyDescent="0.35">
      <c r="A695" s="92"/>
      <c r="B695" s="92"/>
      <c r="C695" s="92"/>
      <c r="D695" s="92"/>
      <c r="E695" s="92"/>
      <c r="F695" s="92"/>
      <c r="G695" s="92"/>
      <c r="H695" s="92"/>
      <c r="I695" s="92"/>
      <c r="J695" s="92"/>
    </row>
    <row r="696" spans="1:10" ht="12.75" customHeight="1" x14ac:dyDescent="0.35">
      <c r="A696" s="92"/>
      <c r="B696" s="92"/>
      <c r="C696" s="92"/>
      <c r="D696" s="92"/>
      <c r="E696" s="92"/>
      <c r="F696" s="92"/>
      <c r="G696" s="92"/>
      <c r="H696" s="92"/>
      <c r="I696" s="92"/>
      <c r="J696" s="92"/>
    </row>
    <row r="697" spans="1:10" ht="12.75" customHeight="1" x14ac:dyDescent="0.35">
      <c r="A697" s="92"/>
      <c r="B697" s="92"/>
      <c r="C697" s="92"/>
      <c r="D697" s="92"/>
      <c r="E697" s="92"/>
      <c r="F697" s="92"/>
      <c r="G697" s="92"/>
      <c r="H697" s="92"/>
      <c r="I697" s="92"/>
      <c r="J697" s="92"/>
    </row>
    <row r="698" spans="1:10" ht="12.75" customHeight="1" x14ac:dyDescent="0.35">
      <c r="A698" s="92"/>
      <c r="B698" s="92"/>
      <c r="C698" s="92"/>
      <c r="D698" s="92"/>
      <c r="E698" s="92"/>
      <c r="F698" s="92"/>
      <c r="G698" s="92"/>
      <c r="H698" s="92"/>
      <c r="I698" s="92"/>
      <c r="J698" s="92"/>
    </row>
    <row r="699" spans="1:10" ht="12.75" customHeight="1" x14ac:dyDescent="0.35">
      <c r="A699" s="92"/>
      <c r="B699" s="92"/>
      <c r="C699" s="92"/>
      <c r="D699" s="92"/>
      <c r="E699" s="92"/>
      <c r="F699" s="92"/>
      <c r="G699" s="92"/>
      <c r="H699" s="92"/>
      <c r="I699" s="92"/>
      <c r="J699" s="92"/>
    </row>
    <row r="700" spans="1:10" ht="12.75" customHeight="1" x14ac:dyDescent="0.35">
      <c r="A700" s="92"/>
      <c r="B700" s="92"/>
      <c r="C700" s="92"/>
      <c r="D700" s="92"/>
      <c r="E700" s="92"/>
      <c r="F700" s="92"/>
      <c r="G700" s="92"/>
      <c r="H700" s="92"/>
      <c r="I700" s="92"/>
      <c r="J700" s="92"/>
    </row>
    <row r="701" spans="1:10" ht="12.75" customHeight="1" x14ac:dyDescent="0.35">
      <c r="A701" s="92"/>
      <c r="B701" s="92"/>
      <c r="C701" s="92"/>
      <c r="D701" s="92"/>
      <c r="E701" s="92"/>
      <c r="F701" s="92"/>
      <c r="G701" s="92"/>
      <c r="H701" s="92"/>
      <c r="I701" s="92"/>
      <c r="J701" s="92"/>
    </row>
    <row r="702" spans="1:10" ht="12.75" customHeight="1" x14ac:dyDescent="0.35">
      <c r="A702" s="92"/>
      <c r="B702" s="92"/>
      <c r="C702" s="92"/>
      <c r="D702" s="92"/>
      <c r="E702" s="92"/>
      <c r="F702" s="92"/>
      <c r="G702" s="92"/>
      <c r="H702" s="92"/>
      <c r="I702" s="92"/>
      <c r="J702" s="92"/>
    </row>
    <row r="703" spans="1:10" ht="12.75" customHeight="1" x14ac:dyDescent="0.35">
      <c r="A703" s="92"/>
      <c r="B703" s="92"/>
      <c r="C703" s="92"/>
      <c r="D703" s="92"/>
      <c r="E703" s="92"/>
      <c r="F703" s="92"/>
      <c r="G703" s="92"/>
      <c r="H703" s="92"/>
      <c r="I703" s="92"/>
      <c r="J703" s="92"/>
    </row>
    <row r="704" spans="1:10" ht="12.75" customHeight="1" x14ac:dyDescent="0.35">
      <c r="A704" s="92"/>
      <c r="B704" s="92"/>
      <c r="C704" s="92"/>
      <c r="D704" s="92"/>
      <c r="E704" s="92"/>
      <c r="F704" s="92"/>
      <c r="G704" s="92"/>
      <c r="H704" s="92"/>
      <c r="I704" s="92"/>
      <c r="J704" s="92"/>
    </row>
    <row r="705" spans="1:10" ht="12.75" customHeight="1" x14ac:dyDescent="0.35">
      <c r="A705" s="92"/>
      <c r="B705" s="92"/>
      <c r="C705" s="92"/>
      <c r="D705" s="92"/>
      <c r="E705" s="92"/>
      <c r="F705" s="92"/>
      <c r="G705" s="92"/>
      <c r="H705" s="92"/>
      <c r="I705" s="92"/>
      <c r="J705" s="92"/>
    </row>
    <row r="706" spans="1:10" ht="12.75" customHeight="1" x14ac:dyDescent="0.35">
      <c r="A706" s="92"/>
      <c r="B706" s="92"/>
      <c r="C706" s="92"/>
      <c r="D706" s="92"/>
      <c r="E706" s="92"/>
      <c r="F706" s="92"/>
      <c r="G706" s="92"/>
      <c r="H706" s="92"/>
      <c r="I706" s="92"/>
      <c r="J706" s="92"/>
    </row>
    <row r="707" spans="1:10" ht="12.75" customHeight="1" x14ac:dyDescent="0.35">
      <c r="A707" s="92"/>
      <c r="B707" s="92"/>
      <c r="C707" s="92"/>
      <c r="D707" s="92"/>
      <c r="E707" s="92"/>
      <c r="F707" s="92"/>
      <c r="G707" s="92"/>
      <c r="H707" s="92"/>
      <c r="I707" s="92"/>
      <c r="J707" s="92"/>
    </row>
    <row r="708" spans="1:10" ht="12.75" customHeight="1" x14ac:dyDescent="0.35">
      <c r="A708" s="92"/>
      <c r="B708" s="92"/>
      <c r="C708" s="92"/>
      <c r="D708" s="92"/>
      <c r="E708" s="92"/>
      <c r="F708" s="92"/>
      <c r="G708" s="92"/>
      <c r="H708" s="92"/>
      <c r="I708" s="92"/>
      <c r="J708" s="92"/>
    </row>
    <row r="709" spans="1:10" ht="12.75" customHeight="1" x14ac:dyDescent="0.35">
      <c r="A709" s="92"/>
      <c r="B709" s="92"/>
      <c r="C709" s="92"/>
      <c r="D709" s="92"/>
      <c r="E709" s="92"/>
      <c r="F709" s="92"/>
      <c r="G709" s="92"/>
      <c r="H709" s="92"/>
      <c r="I709" s="92"/>
      <c r="J709" s="92"/>
    </row>
    <row r="710" spans="1:10" ht="12.75" customHeight="1" x14ac:dyDescent="0.35">
      <c r="A710" s="92"/>
      <c r="B710" s="92"/>
      <c r="C710" s="92"/>
      <c r="D710" s="92"/>
      <c r="E710" s="92"/>
      <c r="F710" s="92"/>
      <c r="G710" s="92"/>
      <c r="H710" s="92"/>
      <c r="I710" s="92"/>
      <c r="J710" s="92"/>
    </row>
    <row r="711" spans="1:10" ht="12.75" customHeight="1" x14ac:dyDescent="0.35">
      <c r="A711" s="92"/>
      <c r="B711" s="92"/>
      <c r="C711" s="92"/>
      <c r="D711" s="92"/>
      <c r="E711" s="92"/>
      <c r="F711" s="92"/>
      <c r="G711" s="92"/>
      <c r="H711" s="92"/>
      <c r="I711" s="92"/>
      <c r="J711" s="92"/>
    </row>
    <row r="712" spans="1:10" ht="12.75" customHeight="1" x14ac:dyDescent="0.35">
      <c r="A712" s="92"/>
      <c r="B712" s="92"/>
      <c r="C712" s="92"/>
      <c r="D712" s="92"/>
      <c r="E712" s="92"/>
      <c r="F712" s="92"/>
      <c r="G712" s="92"/>
      <c r="H712" s="92"/>
      <c r="I712" s="92"/>
      <c r="J712" s="92"/>
    </row>
    <row r="713" spans="1:10" ht="12.75" customHeight="1" x14ac:dyDescent="0.35">
      <c r="A713" s="92"/>
      <c r="B713" s="92"/>
      <c r="C713" s="92"/>
      <c r="D713" s="92"/>
      <c r="E713" s="92"/>
      <c r="F713" s="92"/>
      <c r="G713" s="92"/>
      <c r="H713" s="92"/>
      <c r="I713" s="92"/>
      <c r="J713" s="92"/>
    </row>
    <row r="714" spans="1:10" ht="12.75" customHeight="1" x14ac:dyDescent="0.35">
      <c r="A714" s="92"/>
      <c r="B714" s="92"/>
      <c r="C714" s="92"/>
      <c r="D714" s="92"/>
      <c r="E714" s="92"/>
      <c r="F714" s="92"/>
      <c r="G714" s="92"/>
      <c r="H714" s="92"/>
      <c r="I714" s="92"/>
      <c r="J714" s="92"/>
    </row>
    <row r="715" spans="1:10" ht="12.75" customHeight="1" x14ac:dyDescent="0.35">
      <c r="A715" s="92"/>
      <c r="B715" s="92"/>
      <c r="C715" s="92"/>
      <c r="D715" s="92"/>
      <c r="E715" s="92"/>
      <c r="F715" s="92"/>
      <c r="G715" s="92"/>
      <c r="H715" s="92"/>
      <c r="I715" s="92"/>
      <c r="J715" s="92"/>
    </row>
    <row r="716" spans="1:10" ht="12.75" customHeight="1" x14ac:dyDescent="0.35">
      <c r="A716" s="92"/>
      <c r="B716" s="92"/>
      <c r="C716" s="92"/>
      <c r="D716" s="92"/>
      <c r="E716" s="92"/>
      <c r="F716" s="92"/>
      <c r="G716" s="92"/>
      <c r="H716" s="92"/>
      <c r="I716" s="92"/>
      <c r="J716" s="92"/>
    </row>
    <row r="717" spans="1:10" ht="12.75" customHeight="1" x14ac:dyDescent="0.35">
      <c r="A717" s="92"/>
      <c r="B717" s="92"/>
      <c r="C717" s="92"/>
      <c r="D717" s="92"/>
      <c r="E717" s="92"/>
      <c r="F717" s="92"/>
      <c r="G717" s="92"/>
      <c r="H717" s="92"/>
      <c r="I717" s="92"/>
      <c r="J717" s="92"/>
    </row>
    <row r="718" spans="1:10" ht="12.75" customHeight="1" x14ac:dyDescent="0.35">
      <c r="A718" s="92"/>
      <c r="B718" s="92"/>
      <c r="C718" s="92"/>
      <c r="D718" s="92"/>
      <c r="E718" s="92"/>
      <c r="F718" s="92"/>
      <c r="G718" s="92"/>
      <c r="H718" s="92"/>
      <c r="I718" s="92"/>
      <c r="J718" s="92"/>
    </row>
    <row r="719" spans="1:10" ht="12.75" customHeight="1" x14ac:dyDescent="0.35">
      <c r="A719" s="92"/>
      <c r="B719" s="92"/>
      <c r="C719" s="92"/>
      <c r="D719" s="92"/>
      <c r="E719" s="92"/>
      <c r="F719" s="92"/>
      <c r="G719" s="92"/>
      <c r="H719" s="92"/>
      <c r="I719" s="92"/>
      <c r="J719" s="92"/>
    </row>
    <row r="720" spans="1:10" ht="12.75" customHeight="1" x14ac:dyDescent="0.35">
      <c r="A720" s="92"/>
      <c r="B720" s="92"/>
      <c r="C720" s="92"/>
      <c r="D720" s="92"/>
      <c r="E720" s="92"/>
      <c r="F720" s="92"/>
      <c r="G720" s="92"/>
      <c r="H720" s="92"/>
      <c r="I720" s="92"/>
      <c r="J720" s="92"/>
    </row>
    <row r="721" spans="1:10" ht="12.75" customHeight="1" x14ac:dyDescent="0.35">
      <c r="A721" s="92"/>
      <c r="B721" s="92"/>
      <c r="C721" s="92"/>
      <c r="D721" s="92"/>
      <c r="E721" s="92"/>
      <c r="F721" s="92"/>
      <c r="G721" s="92"/>
      <c r="H721" s="92"/>
      <c r="I721" s="92"/>
      <c r="J721" s="92"/>
    </row>
    <row r="722" spans="1:10" ht="12.75" customHeight="1" x14ac:dyDescent="0.35">
      <c r="A722" s="92"/>
      <c r="B722" s="92"/>
      <c r="C722" s="92"/>
      <c r="D722" s="92"/>
      <c r="E722" s="92"/>
      <c r="F722" s="92"/>
      <c r="G722" s="92"/>
      <c r="H722" s="92"/>
      <c r="I722" s="92"/>
      <c r="J722" s="92"/>
    </row>
    <row r="723" spans="1:10" ht="12.75" customHeight="1" x14ac:dyDescent="0.35">
      <c r="A723" s="92"/>
      <c r="B723" s="92"/>
      <c r="C723" s="92"/>
      <c r="D723" s="92"/>
      <c r="E723" s="92"/>
      <c r="F723" s="92"/>
      <c r="G723" s="92"/>
      <c r="H723" s="92"/>
      <c r="I723" s="92"/>
      <c r="J723" s="92"/>
    </row>
    <row r="724" spans="1:10" ht="12.75" customHeight="1" x14ac:dyDescent="0.35">
      <c r="A724" s="92"/>
      <c r="B724" s="92"/>
      <c r="C724" s="92"/>
      <c r="D724" s="92"/>
      <c r="E724" s="92"/>
      <c r="F724" s="92"/>
      <c r="G724" s="92"/>
      <c r="H724" s="92"/>
      <c r="I724" s="92"/>
      <c r="J724" s="92"/>
    </row>
    <row r="725" spans="1:10" ht="12.75" customHeight="1" x14ac:dyDescent="0.35">
      <c r="A725" s="92"/>
      <c r="B725" s="92"/>
      <c r="C725" s="92"/>
      <c r="D725" s="92"/>
      <c r="E725" s="92"/>
      <c r="F725" s="92"/>
      <c r="G725" s="92"/>
      <c r="H725" s="92"/>
      <c r="I725" s="92"/>
      <c r="J725" s="92"/>
    </row>
    <row r="726" spans="1:10" ht="12.75" customHeight="1" x14ac:dyDescent="0.35">
      <c r="A726" s="92"/>
      <c r="B726" s="92"/>
      <c r="C726" s="92"/>
      <c r="D726" s="92"/>
      <c r="E726" s="92"/>
      <c r="F726" s="92"/>
      <c r="G726" s="92"/>
      <c r="H726" s="92"/>
      <c r="I726" s="92"/>
      <c r="J726" s="92"/>
    </row>
    <row r="727" spans="1:10" ht="12.75" customHeight="1" x14ac:dyDescent="0.35">
      <c r="A727" s="92"/>
      <c r="B727" s="92"/>
      <c r="C727" s="92"/>
      <c r="D727" s="92"/>
      <c r="E727" s="92"/>
      <c r="F727" s="92"/>
      <c r="G727" s="92"/>
      <c r="H727" s="92"/>
      <c r="I727" s="92"/>
      <c r="J727" s="92"/>
    </row>
    <row r="728" spans="1:10" ht="12.75" customHeight="1" x14ac:dyDescent="0.35">
      <c r="A728" s="92"/>
      <c r="B728" s="92"/>
      <c r="C728" s="92"/>
      <c r="D728" s="92"/>
      <c r="E728" s="92"/>
      <c r="F728" s="92"/>
      <c r="G728" s="92"/>
      <c r="H728" s="92"/>
      <c r="I728" s="92"/>
      <c r="J728" s="92"/>
    </row>
    <row r="729" spans="1:10" ht="12.75" customHeight="1" x14ac:dyDescent="0.35">
      <c r="A729" s="92"/>
      <c r="B729" s="92"/>
      <c r="C729" s="92"/>
      <c r="D729" s="92"/>
      <c r="E729" s="92"/>
      <c r="F729" s="92"/>
      <c r="G729" s="92"/>
      <c r="H729" s="92"/>
      <c r="I729" s="92"/>
      <c r="J729" s="92"/>
    </row>
    <row r="730" spans="1:10" ht="12.75" customHeight="1" x14ac:dyDescent="0.35">
      <c r="A730" s="92"/>
      <c r="B730" s="92"/>
      <c r="C730" s="92"/>
      <c r="D730" s="92"/>
      <c r="E730" s="92"/>
      <c r="F730" s="92"/>
      <c r="G730" s="92"/>
      <c r="H730" s="92"/>
      <c r="I730" s="92"/>
      <c r="J730" s="92"/>
    </row>
    <row r="731" spans="1:10" ht="12.75" customHeight="1" x14ac:dyDescent="0.35">
      <c r="A731" s="92"/>
      <c r="B731" s="92"/>
      <c r="C731" s="92"/>
      <c r="D731" s="92"/>
      <c r="E731" s="92"/>
      <c r="F731" s="92"/>
      <c r="G731" s="92"/>
      <c r="H731" s="92"/>
      <c r="I731" s="92"/>
      <c r="J731" s="92"/>
    </row>
    <row r="732" spans="1:10" ht="12.75" customHeight="1" x14ac:dyDescent="0.35">
      <c r="A732" s="92"/>
      <c r="B732" s="92"/>
      <c r="C732" s="92"/>
      <c r="D732" s="92"/>
      <c r="E732" s="92"/>
      <c r="F732" s="92"/>
      <c r="G732" s="92"/>
      <c r="H732" s="92"/>
      <c r="I732" s="92"/>
      <c r="J732" s="92"/>
    </row>
    <row r="733" spans="1:10" ht="12.75" customHeight="1" x14ac:dyDescent="0.35">
      <c r="A733" s="92"/>
      <c r="B733" s="92"/>
      <c r="C733" s="92"/>
      <c r="D733" s="92"/>
      <c r="E733" s="92"/>
      <c r="F733" s="92"/>
      <c r="G733" s="92"/>
      <c r="H733" s="92"/>
      <c r="I733" s="92"/>
      <c r="J733" s="92"/>
    </row>
    <row r="734" spans="1:10" ht="12.75" customHeight="1" x14ac:dyDescent="0.35">
      <c r="A734" s="92"/>
      <c r="B734" s="92"/>
      <c r="C734" s="92"/>
      <c r="D734" s="92"/>
      <c r="E734" s="92"/>
      <c r="F734" s="92"/>
      <c r="G734" s="92"/>
      <c r="H734" s="92"/>
      <c r="I734" s="92"/>
      <c r="J734" s="92"/>
    </row>
    <row r="735" spans="1:10" ht="12.75" customHeight="1" x14ac:dyDescent="0.35">
      <c r="A735" s="92"/>
      <c r="B735" s="92"/>
      <c r="C735" s="92"/>
      <c r="D735" s="92"/>
      <c r="E735" s="92"/>
      <c r="F735" s="92"/>
      <c r="G735" s="92"/>
      <c r="H735" s="92"/>
      <c r="I735" s="92"/>
      <c r="J735" s="92"/>
    </row>
    <row r="736" spans="1:10" ht="12.75" customHeight="1" x14ac:dyDescent="0.35">
      <c r="A736" s="92"/>
      <c r="B736" s="92"/>
      <c r="C736" s="92"/>
      <c r="D736" s="92"/>
      <c r="E736" s="92"/>
      <c r="F736" s="92"/>
      <c r="G736" s="92"/>
      <c r="H736" s="92"/>
      <c r="I736" s="92"/>
      <c r="J736" s="92"/>
    </row>
    <row r="737" spans="1:10" ht="12.75" customHeight="1" x14ac:dyDescent="0.35">
      <c r="A737" s="92"/>
      <c r="B737" s="92"/>
      <c r="C737" s="92"/>
      <c r="D737" s="92"/>
      <c r="E737" s="92"/>
      <c r="F737" s="92"/>
      <c r="G737" s="92"/>
      <c r="H737" s="92"/>
      <c r="I737" s="92"/>
      <c r="J737" s="92"/>
    </row>
    <row r="738" spans="1:10" ht="12.75" customHeight="1" x14ac:dyDescent="0.35">
      <c r="A738" s="92"/>
      <c r="B738" s="92"/>
      <c r="C738" s="92"/>
      <c r="D738" s="92"/>
      <c r="E738" s="92"/>
      <c r="F738" s="92"/>
      <c r="G738" s="92"/>
      <c r="H738" s="92"/>
      <c r="I738" s="92"/>
      <c r="J738" s="92"/>
    </row>
    <row r="739" spans="1:10" ht="12.75" customHeight="1" x14ac:dyDescent="0.35">
      <c r="A739" s="92"/>
      <c r="B739" s="92"/>
      <c r="C739" s="92"/>
      <c r="D739" s="92"/>
      <c r="E739" s="92"/>
      <c r="F739" s="92"/>
      <c r="G739" s="92"/>
      <c r="H739" s="92"/>
      <c r="I739" s="92"/>
      <c r="J739" s="92"/>
    </row>
    <row r="740" spans="1:10" ht="12.75" customHeight="1" x14ac:dyDescent="0.35">
      <c r="A740" s="92"/>
      <c r="B740" s="92"/>
      <c r="C740" s="92"/>
      <c r="D740" s="92"/>
      <c r="E740" s="92"/>
      <c r="F740" s="92"/>
      <c r="G740" s="92"/>
      <c r="H740" s="92"/>
      <c r="I740" s="92"/>
      <c r="J740" s="92"/>
    </row>
    <row r="741" spans="1:10" ht="12.75" customHeight="1" x14ac:dyDescent="0.35">
      <c r="A741" s="92"/>
      <c r="B741" s="92"/>
      <c r="C741" s="92"/>
      <c r="D741" s="92"/>
      <c r="E741" s="92"/>
      <c r="F741" s="92"/>
      <c r="G741" s="92"/>
      <c r="H741" s="92"/>
      <c r="I741" s="92"/>
      <c r="J741" s="92"/>
    </row>
    <row r="742" spans="1:10" ht="12.75" customHeight="1" x14ac:dyDescent="0.35">
      <c r="A742" s="92"/>
      <c r="B742" s="92"/>
      <c r="C742" s="92"/>
      <c r="D742" s="92"/>
      <c r="E742" s="92"/>
      <c r="F742" s="92"/>
      <c r="G742" s="92"/>
      <c r="H742" s="92"/>
      <c r="I742" s="92"/>
      <c r="J742" s="92"/>
    </row>
    <row r="743" spans="1:10" ht="12.75" customHeight="1" x14ac:dyDescent="0.35">
      <c r="A743" s="92"/>
      <c r="B743" s="92"/>
      <c r="C743" s="92"/>
      <c r="D743" s="92"/>
      <c r="E743" s="92"/>
      <c r="F743" s="92"/>
      <c r="G743" s="92"/>
      <c r="H743" s="92"/>
      <c r="I743" s="92"/>
      <c r="J743" s="92"/>
    </row>
    <row r="744" spans="1:10" ht="12.75" customHeight="1" x14ac:dyDescent="0.35">
      <c r="A744" s="92"/>
      <c r="B744" s="92"/>
      <c r="C744" s="92"/>
      <c r="D744" s="92"/>
      <c r="E744" s="92"/>
      <c r="F744" s="92"/>
      <c r="G744" s="92"/>
      <c r="H744" s="92"/>
      <c r="I744" s="92"/>
      <c r="J744" s="92"/>
    </row>
    <row r="745" spans="1:10" ht="12.75" customHeight="1" x14ac:dyDescent="0.35">
      <c r="A745" s="92"/>
      <c r="B745" s="92"/>
      <c r="C745" s="92"/>
      <c r="D745" s="92"/>
      <c r="E745" s="92"/>
      <c r="F745" s="92"/>
      <c r="G745" s="92"/>
      <c r="H745" s="92"/>
      <c r="I745" s="92"/>
      <c r="J745" s="92"/>
    </row>
    <row r="746" spans="1:10" ht="12.75" customHeight="1" x14ac:dyDescent="0.35">
      <c r="A746" s="92"/>
      <c r="B746" s="92"/>
      <c r="C746" s="92"/>
      <c r="D746" s="92"/>
      <c r="E746" s="92"/>
      <c r="F746" s="92"/>
      <c r="G746" s="92"/>
      <c r="H746" s="92"/>
      <c r="I746" s="92"/>
      <c r="J746" s="92"/>
    </row>
    <row r="747" spans="1:10" ht="12.75" customHeight="1" x14ac:dyDescent="0.35">
      <c r="A747" s="92"/>
      <c r="B747" s="92"/>
      <c r="C747" s="92"/>
      <c r="D747" s="92"/>
      <c r="E747" s="92"/>
      <c r="F747" s="92"/>
      <c r="G747" s="92"/>
      <c r="H747" s="92"/>
      <c r="I747" s="92"/>
      <c r="J747" s="92"/>
    </row>
    <row r="748" spans="1:10" ht="12.75" customHeight="1" x14ac:dyDescent="0.35">
      <c r="A748" s="92"/>
      <c r="B748" s="92"/>
      <c r="C748" s="92"/>
      <c r="D748" s="92"/>
      <c r="E748" s="92"/>
      <c r="F748" s="92"/>
      <c r="G748" s="92"/>
      <c r="H748" s="92"/>
      <c r="I748" s="92"/>
      <c r="J748" s="92"/>
    </row>
    <row r="749" spans="1:10" ht="12.75" customHeight="1" x14ac:dyDescent="0.35">
      <c r="A749" s="92"/>
      <c r="B749" s="92"/>
      <c r="C749" s="92"/>
      <c r="D749" s="92"/>
      <c r="E749" s="92"/>
      <c r="F749" s="92"/>
      <c r="G749" s="92"/>
      <c r="H749" s="92"/>
      <c r="I749" s="92"/>
      <c r="J749" s="92"/>
    </row>
    <row r="750" spans="1:10" ht="12.75" customHeight="1" x14ac:dyDescent="0.35">
      <c r="A750" s="92"/>
      <c r="B750" s="92"/>
      <c r="C750" s="92"/>
      <c r="D750" s="92"/>
      <c r="E750" s="92"/>
      <c r="F750" s="92"/>
      <c r="G750" s="92"/>
      <c r="H750" s="92"/>
      <c r="I750" s="92"/>
      <c r="J750" s="92"/>
    </row>
    <row r="751" spans="1:10" ht="12.75" customHeight="1" x14ac:dyDescent="0.35">
      <c r="A751" s="92"/>
      <c r="B751" s="92"/>
      <c r="C751" s="92"/>
      <c r="D751" s="92"/>
      <c r="E751" s="92"/>
      <c r="F751" s="92"/>
      <c r="G751" s="92"/>
      <c r="H751" s="92"/>
      <c r="I751" s="92"/>
      <c r="J751" s="92"/>
    </row>
    <row r="752" spans="1:10" ht="12.75" customHeight="1" x14ac:dyDescent="0.35">
      <c r="A752" s="92"/>
      <c r="B752" s="92"/>
      <c r="C752" s="92"/>
      <c r="D752" s="92"/>
      <c r="E752" s="92"/>
      <c r="F752" s="92"/>
      <c r="G752" s="92"/>
      <c r="H752" s="92"/>
      <c r="I752" s="92"/>
      <c r="J752" s="92"/>
    </row>
    <row r="753" spans="1:10" ht="12.75" customHeight="1" x14ac:dyDescent="0.35">
      <c r="A753" s="92"/>
      <c r="B753" s="92"/>
      <c r="C753" s="92"/>
      <c r="D753" s="92"/>
      <c r="E753" s="92"/>
      <c r="F753" s="92"/>
      <c r="G753" s="92"/>
      <c r="H753" s="92"/>
      <c r="I753" s="92"/>
      <c r="J753" s="92"/>
    </row>
    <row r="754" spans="1:10" ht="12.75" customHeight="1" x14ac:dyDescent="0.35">
      <c r="A754" s="92"/>
      <c r="B754" s="92"/>
      <c r="C754" s="92"/>
      <c r="D754" s="92"/>
      <c r="E754" s="92"/>
      <c r="F754" s="92"/>
      <c r="G754" s="92"/>
      <c r="H754" s="92"/>
      <c r="I754" s="92"/>
      <c r="J754" s="92"/>
    </row>
    <row r="755" spans="1:10" ht="12.75" customHeight="1" x14ac:dyDescent="0.35">
      <c r="A755" s="92"/>
      <c r="B755" s="92"/>
      <c r="C755" s="92"/>
      <c r="D755" s="92"/>
      <c r="E755" s="92"/>
      <c r="F755" s="92"/>
      <c r="G755" s="92"/>
      <c r="H755" s="92"/>
      <c r="I755" s="92"/>
      <c r="J755" s="92"/>
    </row>
    <row r="756" spans="1:10" ht="12.75" customHeight="1" x14ac:dyDescent="0.35">
      <c r="A756" s="92"/>
      <c r="B756" s="92"/>
      <c r="C756" s="92"/>
      <c r="D756" s="92"/>
      <c r="E756" s="92"/>
      <c r="F756" s="92"/>
      <c r="G756" s="92"/>
      <c r="H756" s="92"/>
      <c r="I756" s="92"/>
      <c r="J756" s="92"/>
    </row>
    <row r="757" spans="1:10" ht="12.75" customHeight="1" x14ac:dyDescent="0.35">
      <c r="A757" s="92"/>
      <c r="B757" s="92"/>
      <c r="C757" s="92"/>
      <c r="D757" s="92"/>
      <c r="E757" s="92"/>
      <c r="F757" s="92"/>
      <c r="G757" s="92"/>
      <c r="H757" s="92"/>
      <c r="I757" s="92"/>
      <c r="J757" s="92"/>
    </row>
    <row r="758" spans="1:10" ht="12.75" customHeight="1" x14ac:dyDescent="0.35">
      <c r="A758" s="92"/>
      <c r="B758" s="92"/>
      <c r="C758" s="92"/>
      <c r="D758" s="92"/>
      <c r="E758" s="92"/>
      <c r="F758" s="92"/>
      <c r="G758" s="92"/>
      <c r="H758" s="92"/>
      <c r="I758" s="92"/>
      <c r="J758" s="92"/>
    </row>
    <row r="759" spans="1:10" ht="12.75" customHeight="1" x14ac:dyDescent="0.35">
      <c r="A759" s="92"/>
      <c r="B759" s="92"/>
      <c r="C759" s="92"/>
      <c r="D759" s="92"/>
      <c r="E759" s="92"/>
      <c r="F759" s="92"/>
      <c r="G759" s="92"/>
      <c r="H759" s="92"/>
      <c r="I759" s="92"/>
      <c r="J759" s="92"/>
    </row>
    <row r="760" spans="1:10" ht="12.75" customHeight="1" x14ac:dyDescent="0.35">
      <c r="A760" s="92"/>
      <c r="B760" s="92"/>
      <c r="C760" s="92"/>
      <c r="D760" s="92"/>
      <c r="E760" s="92"/>
      <c r="F760" s="92"/>
      <c r="G760" s="92"/>
      <c r="H760" s="92"/>
      <c r="I760" s="92"/>
      <c r="J760" s="92"/>
    </row>
    <row r="761" spans="1:10" ht="12.75" customHeight="1" x14ac:dyDescent="0.35">
      <c r="A761" s="92"/>
      <c r="B761" s="92"/>
      <c r="C761" s="92"/>
      <c r="D761" s="92"/>
      <c r="E761" s="92"/>
      <c r="F761" s="92"/>
      <c r="G761" s="92"/>
      <c r="H761" s="92"/>
      <c r="I761" s="92"/>
      <c r="J761" s="92"/>
    </row>
    <row r="762" spans="1:10" ht="12.75" customHeight="1" x14ac:dyDescent="0.35">
      <c r="A762" s="92"/>
      <c r="B762" s="92"/>
      <c r="C762" s="92"/>
      <c r="D762" s="92"/>
      <c r="E762" s="92"/>
      <c r="F762" s="92"/>
      <c r="G762" s="92"/>
      <c r="H762" s="92"/>
      <c r="I762" s="92"/>
      <c r="J762" s="92"/>
    </row>
    <row r="763" spans="1:10" ht="12.75" customHeight="1" x14ac:dyDescent="0.35">
      <c r="A763" s="92"/>
      <c r="B763" s="92"/>
      <c r="C763" s="92"/>
      <c r="D763" s="92"/>
      <c r="E763" s="92"/>
      <c r="F763" s="92"/>
      <c r="G763" s="92"/>
      <c r="H763" s="92"/>
      <c r="I763" s="92"/>
      <c r="J763" s="92"/>
    </row>
    <row r="764" spans="1:10" ht="12.75" customHeight="1" x14ac:dyDescent="0.35">
      <c r="A764" s="92"/>
      <c r="B764" s="92"/>
      <c r="C764" s="92"/>
      <c r="D764" s="92"/>
      <c r="E764" s="92"/>
      <c r="F764" s="92"/>
      <c r="G764" s="92"/>
      <c r="H764" s="92"/>
      <c r="I764" s="92"/>
      <c r="J764" s="92"/>
    </row>
    <row r="765" spans="1:10" ht="12.75" customHeight="1" x14ac:dyDescent="0.35">
      <c r="A765" s="92"/>
      <c r="B765" s="92"/>
      <c r="C765" s="92"/>
      <c r="D765" s="92"/>
      <c r="E765" s="92"/>
      <c r="F765" s="92"/>
      <c r="G765" s="92"/>
      <c r="H765" s="92"/>
      <c r="I765" s="92"/>
      <c r="J765" s="92"/>
    </row>
    <row r="766" spans="1:10" ht="12.75" customHeight="1" x14ac:dyDescent="0.35">
      <c r="A766" s="92"/>
      <c r="B766" s="92"/>
      <c r="C766" s="92"/>
      <c r="D766" s="92"/>
      <c r="E766" s="92"/>
      <c r="F766" s="92"/>
      <c r="G766" s="92"/>
      <c r="H766" s="92"/>
      <c r="I766" s="92"/>
      <c r="J766" s="92"/>
    </row>
    <row r="767" spans="1:10" ht="12.75" customHeight="1" x14ac:dyDescent="0.35">
      <c r="A767" s="92"/>
      <c r="B767" s="92"/>
      <c r="C767" s="92"/>
      <c r="D767" s="92"/>
      <c r="E767" s="92"/>
      <c r="F767" s="92"/>
      <c r="G767" s="92"/>
      <c r="H767" s="92"/>
      <c r="I767" s="92"/>
      <c r="J767" s="92"/>
    </row>
    <row r="768" spans="1:10" ht="12.75" customHeight="1" x14ac:dyDescent="0.35">
      <c r="A768" s="92"/>
      <c r="B768" s="92"/>
      <c r="C768" s="92"/>
      <c r="D768" s="92"/>
      <c r="E768" s="92"/>
      <c r="F768" s="92"/>
      <c r="G768" s="92"/>
      <c r="H768" s="92"/>
      <c r="I768" s="92"/>
      <c r="J768" s="92"/>
    </row>
    <row r="769" spans="1:10" ht="12.75" customHeight="1" x14ac:dyDescent="0.35">
      <c r="A769" s="92"/>
      <c r="B769" s="92"/>
      <c r="C769" s="92"/>
      <c r="D769" s="92"/>
      <c r="E769" s="92"/>
      <c r="F769" s="92"/>
      <c r="G769" s="92"/>
      <c r="H769" s="92"/>
      <c r="I769" s="92"/>
      <c r="J769" s="92"/>
    </row>
    <row r="770" spans="1:10" ht="12.75" customHeight="1" x14ac:dyDescent="0.35">
      <c r="A770" s="92"/>
      <c r="B770" s="92"/>
      <c r="C770" s="92"/>
      <c r="D770" s="92"/>
      <c r="E770" s="92"/>
      <c r="F770" s="92"/>
      <c r="G770" s="92"/>
      <c r="H770" s="92"/>
      <c r="I770" s="92"/>
      <c r="J770" s="92"/>
    </row>
    <row r="771" spans="1:10" ht="12.75" customHeight="1" x14ac:dyDescent="0.35">
      <c r="A771" s="92"/>
      <c r="B771" s="92"/>
      <c r="C771" s="92"/>
      <c r="D771" s="92"/>
      <c r="E771" s="92"/>
      <c r="F771" s="92"/>
      <c r="G771" s="92"/>
      <c r="H771" s="92"/>
      <c r="I771" s="92"/>
      <c r="J771" s="92"/>
    </row>
    <row r="772" spans="1:10" ht="12.75" customHeight="1" x14ac:dyDescent="0.35">
      <c r="A772" s="92"/>
      <c r="B772" s="92"/>
      <c r="C772" s="92"/>
      <c r="D772" s="92"/>
      <c r="E772" s="92"/>
      <c r="F772" s="92"/>
      <c r="G772" s="92"/>
      <c r="H772" s="92"/>
      <c r="I772" s="92"/>
      <c r="J772" s="92"/>
    </row>
    <row r="773" spans="1:10" ht="12.75" customHeight="1" x14ac:dyDescent="0.35">
      <c r="A773" s="92"/>
      <c r="B773" s="92"/>
      <c r="C773" s="92"/>
      <c r="D773" s="92"/>
      <c r="E773" s="92"/>
      <c r="F773" s="92"/>
      <c r="G773" s="92"/>
      <c r="H773" s="92"/>
      <c r="I773" s="92"/>
      <c r="J773" s="92"/>
    </row>
    <row r="774" spans="1:10" ht="12.75" customHeight="1" x14ac:dyDescent="0.35">
      <c r="A774" s="92"/>
      <c r="B774" s="92"/>
      <c r="C774" s="92"/>
      <c r="D774" s="92"/>
      <c r="E774" s="92"/>
      <c r="F774" s="92"/>
      <c r="G774" s="92"/>
      <c r="H774" s="92"/>
      <c r="I774" s="92"/>
      <c r="J774" s="92"/>
    </row>
    <row r="775" spans="1:10" ht="12.75" customHeight="1" x14ac:dyDescent="0.35">
      <c r="A775" s="92"/>
      <c r="B775" s="92"/>
      <c r="C775" s="92"/>
      <c r="D775" s="92"/>
      <c r="E775" s="92"/>
      <c r="F775" s="92"/>
      <c r="G775" s="92"/>
      <c r="H775" s="92"/>
      <c r="I775" s="92"/>
      <c r="J775" s="92"/>
    </row>
    <row r="776" spans="1:10" ht="12.75" customHeight="1" x14ac:dyDescent="0.35">
      <c r="A776" s="92"/>
      <c r="B776" s="92"/>
      <c r="C776" s="92"/>
      <c r="D776" s="92"/>
      <c r="E776" s="92"/>
      <c r="F776" s="92"/>
      <c r="G776" s="92"/>
      <c r="H776" s="92"/>
      <c r="I776" s="92"/>
      <c r="J776" s="92"/>
    </row>
    <row r="777" spans="1:10" ht="12.75" customHeight="1" x14ac:dyDescent="0.35">
      <c r="A777" s="92"/>
      <c r="B777" s="92"/>
      <c r="C777" s="92"/>
      <c r="D777" s="92"/>
      <c r="E777" s="92"/>
      <c r="F777" s="92"/>
      <c r="G777" s="92"/>
      <c r="H777" s="92"/>
      <c r="I777" s="92"/>
      <c r="J777" s="92"/>
    </row>
    <row r="778" spans="1:10" ht="12.75" customHeight="1" x14ac:dyDescent="0.35">
      <c r="A778" s="92"/>
      <c r="B778" s="92"/>
      <c r="C778" s="92"/>
      <c r="D778" s="92"/>
      <c r="E778" s="92"/>
      <c r="F778" s="92"/>
      <c r="G778" s="92"/>
      <c r="H778" s="92"/>
      <c r="I778" s="92"/>
      <c r="J778" s="92"/>
    </row>
    <row r="779" spans="1:10" ht="12.75" customHeight="1" x14ac:dyDescent="0.35">
      <c r="A779" s="92"/>
      <c r="B779" s="92"/>
      <c r="C779" s="92"/>
      <c r="D779" s="92"/>
      <c r="E779" s="92"/>
      <c r="F779" s="92"/>
      <c r="G779" s="92"/>
      <c r="H779" s="92"/>
      <c r="I779" s="92"/>
      <c r="J779" s="92"/>
    </row>
    <row r="780" spans="1:10" ht="12.75" customHeight="1" x14ac:dyDescent="0.35">
      <c r="A780" s="92"/>
      <c r="B780" s="92"/>
      <c r="C780" s="92"/>
      <c r="D780" s="92"/>
      <c r="E780" s="92"/>
      <c r="F780" s="92"/>
      <c r="G780" s="92"/>
      <c r="H780" s="92"/>
      <c r="I780" s="92"/>
      <c r="J780" s="92"/>
    </row>
    <row r="781" spans="1:10" ht="12.75" customHeight="1" x14ac:dyDescent="0.35">
      <c r="A781" s="92"/>
      <c r="B781" s="92"/>
      <c r="C781" s="92"/>
      <c r="D781" s="92"/>
      <c r="E781" s="92"/>
      <c r="F781" s="92"/>
      <c r="G781" s="92"/>
      <c r="H781" s="92"/>
      <c r="I781" s="92"/>
      <c r="J781" s="92"/>
    </row>
    <row r="782" spans="1:10" ht="12.75" customHeight="1" x14ac:dyDescent="0.35">
      <c r="A782" s="92"/>
      <c r="B782" s="92"/>
      <c r="C782" s="92"/>
      <c r="D782" s="92"/>
      <c r="E782" s="92"/>
      <c r="F782" s="92"/>
      <c r="G782" s="92"/>
      <c r="H782" s="92"/>
      <c r="I782" s="92"/>
      <c r="J782" s="92"/>
    </row>
    <row r="783" spans="1:10" ht="12.75" customHeight="1" x14ac:dyDescent="0.35">
      <c r="A783" s="92"/>
      <c r="B783" s="92"/>
      <c r="C783" s="92"/>
      <c r="D783" s="92"/>
      <c r="E783" s="92"/>
      <c r="F783" s="92"/>
      <c r="G783" s="92"/>
      <c r="H783" s="92"/>
      <c r="I783" s="92"/>
      <c r="J783" s="92"/>
    </row>
    <row r="784" spans="1:10" ht="12.75" customHeight="1" x14ac:dyDescent="0.35">
      <c r="A784" s="92"/>
      <c r="B784" s="92"/>
      <c r="C784" s="92"/>
      <c r="D784" s="92"/>
      <c r="E784" s="92"/>
      <c r="F784" s="92"/>
      <c r="G784" s="92"/>
      <c r="H784" s="92"/>
      <c r="I784" s="92"/>
      <c r="J784" s="92"/>
    </row>
    <row r="785" spans="1:10" ht="12.75" customHeight="1" x14ac:dyDescent="0.35">
      <c r="A785" s="92"/>
      <c r="B785" s="92"/>
      <c r="C785" s="92"/>
      <c r="D785" s="92"/>
      <c r="E785" s="92"/>
      <c r="F785" s="92"/>
      <c r="G785" s="92"/>
      <c r="H785" s="92"/>
      <c r="I785" s="92"/>
      <c r="J785" s="92"/>
    </row>
    <row r="786" spans="1:10" ht="12.75" customHeight="1" x14ac:dyDescent="0.35">
      <c r="A786" s="92"/>
      <c r="B786" s="92"/>
      <c r="C786" s="92"/>
      <c r="D786" s="92"/>
      <c r="E786" s="92"/>
      <c r="F786" s="92"/>
      <c r="G786" s="92"/>
      <c r="H786" s="92"/>
      <c r="I786" s="92"/>
      <c r="J786" s="92"/>
    </row>
    <row r="787" spans="1:10" ht="12.75" customHeight="1" x14ac:dyDescent="0.35">
      <c r="A787" s="92"/>
      <c r="B787" s="92"/>
      <c r="C787" s="92"/>
      <c r="D787" s="92"/>
      <c r="E787" s="92"/>
      <c r="F787" s="92"/>
      <c r="G787" s="92"/>
      <c r="H787" s="92"/>
      <c r="I787" s="92"/>
      <c r="J787" s="92"/>
    </row>
    <row r="788" spans="1:10" ht="12.75" customHeight="1" x14ac:dyDescent="0.35">
      <c r="A788" s="92"/>
      <c r="B788" s="92"/>
      <c r="C788" s="92"/>
      <c r="D788" s="92"/>
      <c r="E788" s="92"/>
      <c r="F788" s="92"/>
      <c r="G788" s="92"/>
      <c r="H788" s="92"/>
      <c r="I788" s="92"/>
      <c r="J788" s="92"/>
    </row>
    <row r="789" spans="1:10" ht="12.75" customHeight="1" x14ac:dyDescent="0.35">
      <c r="A789" s="92"/>
      <c r="B789" s="92"/>
      <c r="C789" s="92"/>
      <c r="D789" s="92"/>
      <c r="E789" s="92"/>
      <c r="F789" s="92"/>
      <c r="G789" s="92"/>
      <c r="H789" s="92"/>
      <c r="I789" s="92"/>
      <c r="J789" s="92"/>
    </row>
    <row r="790" spans="1:10" ht="12.75" customHeight="1" x14ac:dyDescent="0.35">
      <c r="A790" s="92"/>
      <c r="B790" s="92"/>
      <c r="C790" s="92"/>
      <c r="D790" s="92"/>
      <c r="E790" s="92"/>
      <c r="F790" s="92"/>
      <c r="G790" s="92"/>
      <c r="H790" s="92"/>
      <c r="I790" s="92"/>
      <c r="J790" s="92"/>
    </row>
    <row r="791" spans="1:10" ht="12.75" customHeight="1" x14ac:dyDescent="0.35">
      <c r="A791" s="92"/>
      <c r="B791" s="92"/>
      <c r="C791" s="92"/>
      <c r="D791" s="92"/>
      <c r="E791" s="92"/>
      <c r="F791" s="92"/>
      <c r="G791" s="92"/>
      <c r="H791" s="92"/>
      <c r="I791" s="92"/>
      <c r="J791" s="92"/>
    </row>
    <row r="792" spans="1:10" ht="12.75" customHeight="1" x14ac:dyDescent="0.35">
      <c r="A792" s="92"/>
      <c r="B792" s="92"/>
      <c r="C792" s="92"/>
      <c r="D792" s="92"/>
      <c r="E792" s="92"/>
      <c r="F792" s="92"/>
      <c r="G792" s="92"/>
      <c r="H792" s="92"/>
      <c r="I792" s="92"/>
      <c r="J792" s="92"/>
    </row>
    <row r="793" spans="1:10" ht="12.75" customHeight="1" x14ac:dyDescent="0.35">
      <c r="A793" s="92"/>
      <c r="B793" s="92"/>
      <c r="C793" s="92"/>
      <c r="D793" s="92"/>
      <c r="E793" s="92"/>
      <c r="F793" s="92"/>
      <c r="G793" s="92"/>
      <c r="H793" s="92"/>
      <c r="I793" s="92"/>
      <c r="J793" s="92"/>
    </row>
    <row r="794" spans="1:10" ht="12.75" customHeight="1" x14ac:dyDescent="0.35">
      <c r="A794" s="92"/>
      <c r="B794" s="92"/>
      <c r="C794" s="92"/>
      <c r="D794" s="92"/>
      <c r="E794" s="92"/>
      <c r="F794" s="92"/>
      <c r="G794" s="92"/>
      <c r="H794" s="92"/>
      <c r="I794" s="92"/>
      <c r="J794" s="92"/>
    </row>
    <row r="795" spans="1:10" ht="12.75" customHeight="1" x14ac:dyDescent="0.35">
      <c r="A795" s="92"/>
      <c r="B795" s="92"/>
      <c r="C795" s="92"/>
      <c r="D795" s="92"/>
      <c r="E795" s="92"/>
      <c r="F795" s="92"/>
      <c r="G795" s="92"/>
      <c r="H795" s="92"/>
      <c r="I795" s="92"/>
      <c r="J795" s="92"/>
    </row>
    <row r="796" spans="1:10" ht="12.75" customHeight="1" x14ac:dyDescent="0.35">
      <c r="A796" s="92"/>
      <c r="B796" s="92"/>
      <c r="C796" s="92"/>
      <c r="D796" s="92"/>
      <c r="E796" s="92"/>
      <c r="F796" s="92"/>
      <c r="G796" s="92"/>
      <c r="H796" s="92"/>
      <c r="I796" s="92"/>
      <c r="J796" s="92"/>
    </row>
    <row r="797" spans="1:10" ht="12.75" customHeight="1" x14ac:dyDescent="0.35">
      <c r="A797" s="92"/>
      <c r="B797" s="92"/>
      <c r="C797" s="92"/>
      <c r="D797" s="92"/>
      <c r="E797" s="92"/>
      <c r="F797" s="92"/>
      <c r="G797" s="92"/>
      <c r="H797" s="92"/>
      <c r="I797" s="92"/>
      <c r="J797" s="92"/>
    </row>
    <row r="798" spans="1:10" ht="12.75" customHeight="1" x14ac:dyDescent="0.35">
      <c r="A798" s="92"/>
      <c r="B798" s="92"/>
      <c r="C798" s="92"/>
      <c r="D798" s="92"/>
      <c r="E798" s="92"/>
      <c r="F798" s="92"/>
      <c r="G798" s="92"/>
      <c r="H798" s="92"/>
      <c r="I798" s="92"/>
      <c r="J798" s="92"/>
    </row>
    <row r="799" spans="1:10" ht="12.75" customHeight="1" x14ac:dyDescent="0.35">
      <c r="A799" s="92"/>
      <c r="B799" s="92"/>
      <c r="C799" s="92"/>
      <c r="D799" s="92"/>
      <c r="E799" s="92"/>
      <c r="F799" s="92"/>
      <c r="G799" s="92"/>
      <c r="H799" s="92"/>
      <c r="I799" s="92"/>
      <c r="J799" s="92"/>
    </row>
    <row r="800" spans="1:10" ht="12.75" customHeight="1" x14ac:dyDescent="0.35">
      <c r="A800" s="92"/>
      <c r="B800" s="92"/>
      <c r="C800" s="92"/>
      <c r="D800" s="92"/>
      <c r="E800" s="92"/>
      <c r="F800" s="92"/>
      <c r="G800" s="92"/>
      <c r="H800" s="92"/>
      <c r="I800" s="92"/>
      <c r="J800" s="92"/>
    </row>
    <row r="801" spans="1:10" ht="12.75" customHeight="1" x14ac:dyDescent="0.35">
      <c r="A801" s="92"/>
      <c r="B801" s="92"/>
      <c r="C801" s="92"/>
      <c r="D801" s="92"/>
      <c r="E801" s="92"/>
      <c r="F801" s="92"/>
      <c r="G801" s="92"/>
      <c r="H801" s="92"/>
      <c r="I801" s="92"/>
      <c r="J801" s="92"/>
    </row>
    <row r="802" spans="1:10" ht="12.75" customHeight="1" x14ac:dyDescent="0.35">
      <c r="A802" s="92"/>
      <c r="B802" s="92"/>
      <c r="C802" s="92"/>
      <c r="D802" s="92"/>
      <c r="E802" s="92"/>
      <c r="F802" s="92"/>
      <c r="G802" s="92"/>
      <c r="H802" s="92"/>
      <c r="I802" s="92"/>
      <c r="J802" s="92"/>
    </row>
    <row r="803" spans="1:10" ht="12.75" customHeight="1" x14ac:dyDescent="0.35">
      <c r="A803" s="92"/>
      <c r="B803" s="92"/>
      <c r="C803" s="92"/>
      <c r="D803" s="92"/>
      <c r="E803" s="92"/>
      <c r="F803" s="92"/>
      <c r="G803" s="92"/>
      <c r="H803" s="92"/>
      <c r="I803" s="92"/>
      <c r="J803" s="92"/>
    </row>
    <row r="804" spans="1:10" ht="12.75" customHeight="1" x14ac:dyDescent="0.35">
      <c r="A804" s="92"/>
      <c r="B804" s="92"/>
      <c r="C804" s="92"/>
      <c r="D804" s="92"/>
      <c r="E804" s="92"/>
      <c r="F804" s="92"/>
      <c r="G804" s="92"/>
      <c r="H804" s="92"/>
      <c r="I804" s="92"/>
      <c r="J804" s="92"/>
    </row>
    <row r="805" spans="1:10" ht="12.75" customHeight="1" x14ac:dyDescent="0.35">
      <c r="A805" s="92"/>
      <c r="B805" s="92"/>
      <c r="C805" s="92"/>
      <c r="D805" s="92"/>
      <c r="E805" s="92"/>
      <c r="F805" s="92"/>
      <c r="G805" s="92"/>
      <c r="H805" s="92"/>
      <c r="I805" s="92"/>
      <c r="J805" s="92"/>
    </row>
    <row r="806" spans="1:10" ht="12.75" customHeight="1" x14ac:dyDescent="0.35">
      <c r="A806" s="92"/>
      <c r="B806" s="92"/>
      <c r="C806" s="92"/>
      <c r="D806" s="92"/>
      <c r="E806" s="92"/>
      <c r="F806" s="92"/>
      <c r="G806" s="92"/>
      <c r="H806" s="92"/>
      <c r="I806" s="92"/>
      <c r="J806" s="92"/>
    </row>
    <row r="807" spans="1:10" ht="12.75" customHeight="1" x14ac:dyDescent="0.35">
      <c r="A807" s="92"/>
      <c r="B807" s="92"/>
      <c r="C807" s="92"/>
      <c r="D807" s="92"/>
      <c r="E807" s="92"/>
      <c r="F807" s="92"/>
      <c r="G807" s="92"/>
      <c r="H807" s="92"/>
      <c r="I807" s="92"/>
      <c r="J807" s="92"/>
    </row>
    <row r="808" spans="1:10" ht="12.75" customHeight="1" x14ac:dyDescent="0.35">
      <c r="A808" s="92"/>
      <c r="B808" s="92"/>
      <c r="C808" s="92"/>
      <c r="D808" s="92"/>
      <c r="E808" s="92"/>
      <c r="F808" s="92"/>
      <c r="G808" s="92"/>
      <c r="H808" s="92"/>
      <c r="I808" s="92"/>
      <c r="J808" s="92"/>
    </row>
    <row r="809" spans="1:10" ht="12.75" customHeight="1" x14ac:dyDescent="0.35">
      <c r="A809" s="92"/>
      <c r="B809" s="92"/>
      <c r="C809" s="92"/>
      <c r="D809" s="92"/>
      <c r="E809" s="92"/>
      <c r="F809" s="92"/>
      <c r="G809" s="92"/>
      <c r="H809" s="92"/>
      <c r="I809" s="92"/>
      <c r="J809" s="92"/>
    </row>
    <row r="810" spans="1:10" ht="12.75" customHeight="1" x14ac:dyDescent="0.35">
      <c r="A810" s="92"/>
      <c r="B810" s="92"/>
      <c r="C810" s="92"/>
      <c r="D810" s="92"/>
      <c r="E810" s="92"/>
      <c r="F810" s="92"/>
      <c r="G810" s="92"/>
      <c r="H810" s="92"/>
      <c r="I810" s="92"/>
      <c r="J810" s="92"/>
    </row>
    <row r="811" spans="1:10" ht="12.75" customHeight="1" x14ac:dyDescent="0.35">
      <c r="A811" s="92"/>
      <c r="B811" s="92"/>
      <c r="C811" s="92"/>
      <c r="D811" s="92"/>
      <c r="E811" s="92"/>
      <c r="F811" s="92"/>
      <c r="G811" s="92"/>
      <c r="H811" s="92"/>
      <c r="I811" s="92"/>
      <c r="J811" s="92"/>
    </row>
    <row r="812" spans="1:10" ht="12.75" customHeight="1" x14ac:dyDescent="0.35">
      <c r="A812" s="92"/>
      <c r="B812" s="92"/>
      <c r="C812" s="92"/>
      <c r="D812" s="92"/>
      <c r="E812" s="92"/>
      <c r="F812" s="92"/>
      <c r="G812" s="92"/>
      <c r="H812" s="92"/>
      <c r="I812" s="92"/>
      <c r="J812" s="92"/>
    </row>
    <row r="813" spans="1:10" ht="12.75" customHeight="1" x14ac:dyDescent="0.35">
      <c r="A813" s="92"/>
      <c r="B813" s="92"/>
      <c r="C813" s="92"/>
      <c r="D813" s="92"/>
      <c r="E813" s="92"/>
      <c r="F813" s="92"/>
      <c r="G813" s="92"/>
      <c r="H813" s="92"/>
      <c r="I813" s="92"/>
      <c r="J813" s="92"/>
    </row>
    <row r="814" spans="1:10" ht="12.75" customHeight="1" x14ac:dyDescent="0.35">
      <c r="A814" s="92"/>
      <c r="B814" s="92"/>
      <c r="C814" s="92"/>
      <c r="D814" s="92"/>
      <c r="E814" s="92"/>
      <c r="F814" s="92"/>
      <c r="G814" s="92"/>
      <c r="H814" s="92"/>
      <c r="I814" s="92"/>
      <c r="J814" s="92"/>
    </row>
    <row r="815" spans="1:10" ht="12.75" customHeight="1" x14ac:dyDescent="0.35">
      <c r="A815" s="92"/>
      <c r="B815" s="92"/>
      <c r="C815" s="92"/>
      <c r="D815" s="92"/>
      <c r="E815" s="92"/>
      <c r="F815" s="92"/>
      <c r="G815" s="92"/>
      <c r="H815" s="92"/>
      <c r="I815" s="92"/>
      <c r="J815" s="92"/>
    </row>
    <row r="816" spans="1:10" ht="12.75" customHeight="1" x14ac:dyDescent="0.35">
      <c r="A816" s="92"/>
      <c r="B816" s="92"/>
      <c r="C816" s="92"/>
      <c r="D816" s="92"/>
      <c r="E816" s="92"/>
      <c r="F816" s="92"/>
      <c r="G816" s="92"/>
      <c r="H816" s="92"/>
      <c r="I816" s="92"/>
      <c r="J816" s="92"/>
    </row>
    <row r="817" spans="1:10" ht="12.75" customHeight="1" x14ac:dyDescent="0.35">
      <c r="A817" s="92"/>
      <c r="B817" s="92"/>
      <c r="C817" s="92"/>
      <c r="D817" s="92"/>
      <c r="E817" s="92"/>
      <c r="F817" s="92"/>
      <c r="G817" s="92"/>
      <c r="H817" s="92"/>
      <c r="I817" s="92"/>
      <c r="J817" s="92"/>
    </row>
    <row r="818" spans="1:10" ht="12.75" customHeight="1" x14ac:dyDescent="0.35">
      <c r="A818" s="92"/>
      <c r="B818" s="92"/>
      <c r="C818" s="92"/>
      <c r="D818" s="92"/>
      <c r="E818" s="92"/>
      <c r="F818" s="92"/>
      <c r="G818" s="92"/>
      <c r="H818" s="92"/>
      <c r="I818" s="92"/>
      <c r="J818" s="92"/>
    </row>
    <row r="819" spans="1:10" ht="12.75" customHeight="1" x14ac:dyDescent="0.35">
      <c r="A819" s="92"/>
      <c r="B819" s="92"/>
      <c r="C819" s="92"/>
      <c r="D819" s="92"/>
      <c r="E819" s="92"/>
      <c r="F819" s="92"/>
      <c r="G819" s="92"/>
      <c r="H819" s="92"/>
      <c r="I819" s="92"/>
      <c r="J819" s="92"/>
    </row>
    <row r="820" spans="1:10" ht="12.75" customHeight="1" x14ac:dyDescent="0.35">
      <c r="A820" s="92"/>
      <c r="B820" s="92"/>
      <c r="C820" s="92"/>
      <c r="D820" s="92"/>
      <c r="E820" s="92"/>
      <c r="F820" s="92"/>
      <c r="G820" s="92"/>
      <c r="H820" s="92"/>
      <c r="I820" s="92"/>
      <c r="J820" s="92"/>
    </row>
    <row r="821" spans="1:10" ht="12.75" customHeight="1" x14ac:dyDescent="0.35">
      <c r="A821" s="92"/>
      <c r="B821" s="92"/>
      <c r="C821" s="92"/>
      <c r="D821" s="92"/>
      <c r="E821" s="92"/>
      <c r="F821" s="92"/>
      <c r="G821" s="92"/>
      <c r="H821" s="92"/>
      <c r="I821" s="92"/>
      <c r="J821" s="92"/>
    </row>
    <row r="822" spans="1:10" ht="12.75" customHeight="1" x14ac:dyDescent="0.35">
      <c r="A822" s="92"/>
      <c r="B822" s="92"/>
      <c r="C822" s="92"/>
      <c r="D822" s="92"/>
      <c r="E822" s="92"/>
      <c r="F822" s="92"/>
      <c r="G822" s="92"/>
      <c r="H822" s="92"/>
      <c r="I822" s="92"/>
      <c r="J822" s="92"/>
    </row>
    <row r="823" spans="1:10" ht="12.75" customHeight="1" x14ac:dyDescent="0.35">
      <c r="A823" s="92"/>
      <c r="B823" s="92"/>
      <c r="C823" s="92"/>
      <c r="D823" s="92"/>
      <c r="E823" s="92"/>
      <c r="F823" s="92"/>
      <c r="G823" s="92"/>
      <c r="H823" s="92"/>
      <c r="I823" s="92"/>
      <c r="J823" s="92"/>
    </row>
    <row r="824" spans="1:10" ht="12.75" customHeight="1" x14ac:dyDescent="0.35">
      <c r="A824" s="92"/>
      <c r="B824" s="92"/>
      <c r="C824" s="92"/>
      <c r="D824" s="92"/>
      <c r="E824" s="92"/>
      <c r="F824" s="92"/>
      <c r="G824" s="92"/>
      <c r="H824" s="92"/>
      <c r="I824" s="92"/>
      <c r="J824" s="92"/>
    </row>
    <row r="825" spans="1:10" ht="12.75" customHeight="1" x14ac:dyDescent="0.35">
      <c r="A825" s="92"/>
      <c r="B825" s="92"/>
      <c r="C825" s="92"/>
      <c r="D825" s="92"/>
      <c r="E825" s="92"/>
      <c r="F825" s="92"/>
      <c r="G825" s="92"/>
      <c r="H825" s="92"/>
      <c r="I825" s="92"/>
      <c r="J825" s="92"/>
    </row>
    <row r="826" spans="1:10" ht="12.75" customHeight="1" x14ac:dyDescent="0.35">
      <c r="A826" s="92"/>
      <c r="B826" s="92"/>
      <c r="C826" s="92"/>
      <c r="D826" s="92"/>
      <c r="E826" s="92"/>
      <c r="F826" s="92"/>
      <c r="G826" s="92"/>
      <c r="H826" s="92"/>
      <c r="I826" s="92"/>
      <c r="J826" s="92"/>
    </row>
    <row r="827" spans="1:10" ht="12.75" customHeight="1" x14ac:dyDescent="0.35">
      <c r="A827" s="92"/>
      <c r="B827" s="92"/>
      <c r="C827" s="92"/>
      <c r="D827" s="92"/>
      <c r="E827" s="92"/>
      <c r="F827" s="92"/>
      <c r="G827" s="92"/>
      <c r="H827" s="92"/>
      <c r="I827" s="92"/>
      <c r="J827" s="92"/>
    </row>
    <row r="828" spans="1:10" ht="12.75" customHeight="1" x14ac:dyDescent="0.35">
      <c r="A828" s="92"/>
      <c r="B828" s="92"/>
      <c r="C828" s="92"/>
      <c r="D828" s="92"/>
      <c r="E828" s="92"/>
      <c r="F828" s="92"/>
      <c r="G828" s="92"/>
      <c r="H828" s="92"/>
      <c r="I828" s="92"/>
      <c r="J828" s="92"/>
    </row>
    <row r="829" spans="1:10" ht="12.75" customHeight="1" x14ac:dyDescent="0.35">
      <c r="A829" s="92"/>
      <c r="B829" s="92"/>
      <c r="C829" s="92"/>
      <c r="D829" s="92"/>
      <c r="E829" s="92"/>
      <c r="F829" s="92"/>
      <c r="G829" s="92"/>
      <c r="H829" s="92"/>
      <c r="I829" s="92"/>
      <c r="J829" s="92"/>
    </row>
    <row r="830" spans="1:10" ht="12.75" customHeight="1" x14ac:dyDescent="0.35">
      <c r="A830" s="92"/>
      <c r="B830" s="92"/>
      <c r="C830" s="92"/>
      <c r="D830" s="92"/>
      <c r="E830" s="92"/>
      <c r="F830" s="92"/>
      <c r="G830" s="92"/>
      <c r="H830" s="92"/>
      <c r="I830" s="92"/>
      <c r="J830" s="92"/>
    </row>
    <row r="831" spans="1:10" ht="12.75" customHeight="1" x14ac:dyDescent="0.35">
      <c r="A831" s="92"/>
      <c r="B831" s="92"/>
      <c r="C831" s="92"/>
      <c r="D831" s="92"/>
      <c r="E831" s="92"/>
      <c r="F831" s="92"/>
      <c r="G831" s="92"/>
      <c r="H831" s="92"/>
      <c r="I831" s="92"/>
      <c r="J831" s="92"/>
    </row>
    <row r="832" spans="1:10" ht="12.75" customHeight="1" x14ac:dyDescent="0.35">
      <c r="A832" s="92"/>
      <c r="B832" s="92"/>
      <c r="C832" s="92"/>
      <c r="D832" s="92"/>
      <c r="E832" s="92"/>
      <c r="F832" s="92"/>
      <c r="G832" s="92"/>
      <c r="H832" s="92"/>
      <c r="I832" s="92"/>
      <c r="J832" s="92"/>
    </row>
    <row r="833" spans="1:10" ht="12.75" customHeight="1" x14ac:dyDescent="0.35">
      <c r="A833" s="92"/>
      <c r="B833" s="92"/>
      <c r="C833" s="92"/>
      <c r="D833" s="92"/>
      <c r="E833" s="92"/>
      <c r="F833" s="92"/>
      <c r="G833" s="92"/>
      <c r="H833" s="92"/>
      <c r="I833" s="92"/>
      <c r="J833" s="92"/>
    </row>
    <row r="834" spans="1:10" ht="12.75" customHeight="1" x14ac:dyDescent="0.35">
      <c r="A834" s="92"/>
      <c r="B834" s="92"/>
      <c r="C834" s="92"/>
      <c r="D834" s="92"/>
      <c r="E834" s="92"/>
      <c r="F834" s="92"/>
      <c r="G834" s="92"/>
      <c r="H834" s="92"/>
      <c r="I834" s="92"/>
      <c r="J834" s="92"/>
    </row>
    <row r="835" spans="1:10" ht="12.75" customHeight="1" x14ac:dyDescent="0.35">
      <c r="A835" s="92"/>
      <c r="B835" s="92"/>
      <c r="C835" s="92"/>
      <c r="D835" s="92"/>
      <c r="E835" s="92"/>
      <c r="F835" s="92"/>
      <c r="G835" s="92"/>
      <c r="H835" s="92"/>
      <c r="I835" s="92"/>
      <c r="J835" s="92"/>
    </row>
    <row r="836" spans="1:10" ht="12.75" customHeight="1" x14ac:dyDescent="0.35">
      <c r="A836" s="92"/>
      <c r="B836" s="92"/>
      <c r="C836" s="92"/>
      <c r="D836" s="92"/>
      <c r="E836" s="92"/>
      <c r="F836" s="92"/>
      <c r="G836" s="92"/>
      <c r="H836" s="92"/>
      <c r="I836" s="92"/>
      <c r="J836" s="92"/>
    </row>
    <row r="837" spans="1:10" ht="12.75" customHeight="1" x14ac:dyDescent="0.35">
      <c r="A837" s="92"/>
      <c r="B837" s="92"/>
      <c r="C837" s="92"/>
      <c r="D837" s="92"/>
      <c r="E837" s="92"/>
      <c r="F837" s="92"/>
      <c r="G837" s="92"/>
      <c r="H837" s="92"/>
      <c r="I837" s="92"/>
      <c r="J837" s="92"/>
    </row>
    <row r="838" spans="1:10" ht="12.75" customHeight="1" x14ac:dyDescent="0.35">
      <c r="A838" s="92"/>
      <c r="B838" s="92"/>
      <c r="C838" s="92"/>
      <c r="D838" s="92"/>
      <c r="E838" s="92"/>
      <c r="F838" s="92"/>
      <c r="G838" s="92"/>
      <c r="H838" s="92"/>
      <c r="I838" s="92"/>
      <c r="J838" s="92"/>
    </row>
    <row r="839" spans="1:10" ht="12.75" customHeight="1" x14ac:dyDescent="0.35">
      <c r="A839" s="92"/>
      <c r="B839" s="92"/>
      <c r="C839" s="92"/>
      <c r="D839" s="92"/>
      <c r="E839" s="92"/>
      <c r="F839" s="92"/>
      <c r="G839" s="92"/>
      <c r="H839" s="92"/>
      <c r="I839" s="92"/>
      <c r="J839" s="92"/>
    </row>
    <row r="840" spans="1:10" ht="12.75" customHeight="1" x14ac:dyDescent="0.35">
      <c r="A840" s="92"/>
      <c r="B840" s="92"/>
      <c r="C840" s="92"/>
      <c r="D840" s="92"/>
      <c r="E840" s="92"/>
      <c r="F840" s="92"/>
      <c r="G840" s="92"/>
      <c r="H840" s="92"/>
      <c r="I840" s="92"/>
      <c r="J840" s="92"/>
    </row>
    <row r="841" spans="1:10" ht="12.75" customHeight="1" x14ac:dyDescent="0.35">
      <c r="A841" s="92"/>
      <c r="B841" s="92"/>
      <c r="C841" s="92"/>
      <c r="D841" s="92"/>
      <c r="E841" s="92"/>
      <c r="F841" s="92"/>
      <c r="G841" s="92"/>
      <c r="H841" s="92"/>
      <c r="I841" s="92"/>
      <c r="J841" s="92"/>
    </row>
    <row r="842" spans="1:10" ht="12.75" customHeight="1" x14ac:dyDescent="0.35">
      <c r="A842" s="92"/>
      <c r="B842" s="92"/>
      <c r="C842" s="92"/>
      <c r="D842" s="92"/>
      <c r="E842" s="92"/>
      <c r="F842" s="92"/>
      <c r="G842" s="92"/>
      <c r="H842" s="92"/>
      <c r="I842" s="92"/>
      <c r="J842" s="92"/>
    </row>
    <row r="843" spans="1:10" ht="12.75" customHeight="1" x14ac:dyDescent="0.35">
      <c r="A843" s="92"/>
      <c r="B843" s="92"/>
      <c r="C843" s="92"/>
      <c r="D843" s="92"/>
      <c r="E843" s="92"/>
      <c r="F843" s="92"/>
      <c r="G843" s="92"/>
      <c r="H843" s="92"/>
      <c r="I843" s="92"/>
      <c r="J843" s="92"/>
    </row>
    <row r="844" spans="1:10" ht="12.75" customHeight="1" x14ac:dyDescent="0.35">
      <c r="A844" s="92"/>
      <c r="B844" s="92"/>
      <c r="C844" s="92"/>
      <c r="D844" s="92"/>
      <c r="E844" s="92"/>
      <c r="F844" s="92"/>
      <c r="G844" s="92"/>
      <c r="H844" s="92"/>
      <c r="I844" s="92"/>
      <c r="J844" s="92"/>
    </row>
    <row r="845" spans="1:10" ht="12.75" customHeight="1" x14ac:dyDescent="0.35">
      <c r="A845" s="92"/>
      <c r="B845" s="92"/>
      <c r="C845" s="92"/>
      <c r="D845" s="92"/>
      <c r="E845" s="92"/>
      <c r="F845" s="92"/>
      <c r="G845" s="92"/>
      <c r="H845" s="92"/>
      <c r="I845" s="92"/>
      <c r="J845" s="92"/>
    </row>
    <row r="846" spans="1:10" ht="12.75" customHeight="1" x14ac:dyDescent="0.35">
      <c r="A846" s="92"/>
      <c r="B846" s="92"/>
      <c r="C846" s="92"/>
      <c r="D846" s="92"/>
      <c r="E846" s="92"/>
      <c r="F846" s="92"/>
      <c r="G846" s="92"/>
      <c r="H846" s="92"/>
      <c r="I846" s="92"/>
      <c r="J846" s="92"/>
    </row>
    <row r="847" spans="1:10" ht="12.75" customHeight="1" x14ac:dyDescent="0.35">
      <c r="A847" s="92"/>
      <c r="B847" s="92"/>
      <c r="C847" s="92"/>
      <c r="D847" s="92"/>
      <c r="E847" s="92"/>
      <c r="F847" s="92"/>
      <c r="G847" s="92"/>
      <c r="H847" s="92"/>
      <c r="I847" s="92"/>
      <c r="J847" s="92"/>
    </row>
    <row r="848" spans="1:10" ht="12.75" customHeight="1" x14ac:dyDescent="0.35">
      <c r="A848" s="92"/>
      <c r="B848" s="92"/>
      <c r="C848" s="92"/>
      <c r="D848" s="92"/>
      <c r="E848" s="92"/>
      <c r="F848" s="92"/>
      <c r="G848" s="92"/>
      <c r="H848" s="92"/>
      <c r="I848" s="92"/>
      <c r="J848" s="92"/>
    </row>
    <row r="849" spans="1:10" ht="12.75" customHeight="1" x14ac:dyDescent="0.35">
      <c r="A849" s="92"/>
      <c r="B849" s="92"/>
      <c r="C849" s="92"/>
      <c r="D849" s="92"/>
      <c r="E849" s="92"/>
      <c r="F849" s="92"/>
      <c r="G849" s="92"/>
      <c r="H849" s="92"/>
      <c r="I849" s="92"/>
      <c r="J849" s="92"/>
    </row>
    <row r="850" spans="1:10" ht="12.75" customHeight="1" x14ac:dyDescent="0.35">
      <c r="A850" s="92"/>
      <c r="B850" s="92"/>
      <c r="C850" s="92"/>
      <c r="D850" s="92"/>
      <c r="E850" s="92"/>
      <c r="F850" s="92"/>
      <c r="G850" s="92"/>
      <c r="H850" s="92"/>
      <c r="I850" s="92"/>
      <c r="J850" s="92"/>
    </row>
    <row r="851" spans="1:10" ht="12.75" customHeight="1" x14ac:dyDescent="0.35">
      <c r="A851" s="92"/>
      <c r="B851" s="92"/>
      <c r="C851" s="92"/>
      <c r="D851" s="92"/>
      <c r="E851" s="92"/>
      <c r="F851" s="92"/>
      <c r="G851" s="92"/>
      <c r="H851" s="92"/>
      <c r="I851" s="92"/>
      <c r="J851" s="92"/>
    </row>
    <row r="852" spans="1:10" ht="12.75" customHeight="1" x14ac:dyDescent="0.35">
      <c r="A852" s="92"/>
      <c r="B852" s="92"/>
      <c r="C852" s="92"/>
      <c r="D852" s="92"/>
      <c r="E852" s="92"/>
      <c r="F852" s="92"/>
      <c r="G852" s="92"/>
      <c r="H852" s="92"/>
      <c r="I852" s="92"/>
      <c r="J852" s="92"/>
    </row>
    <row r="853" spans="1:10" ht="12.75" customHeight="1" x14ac:dyDescent="0.35">
      <c r="A853" s="92"/>
      <c r="B853" s="92"/>
      <c r="C853" s="92"/>
      <c r="D853" s="92"/>
      <c r="E853" s="92"/>
      <c r="F853" s="92"/>
      <c r="G853" s="92"/>
      <c r="H853" s="92"/>
      <c r="I853" s="92"/>
      <c r="J853" s="92"/>
    </row>
    <row r="854" spans="1:10" ht="12.75" customHeight="1" x14ac:dyDescent="0.35">
      <c r="A854" s="92"/>
      <c r="B854" s="92"/>
      <c r="C854" s="92"/>
      <c r="D854" s="92"/>
      <c r="E854" s="92"/>
      <c r="F854" s="92"/>
      <c r="G854" s="92"/>
      <c r="H854" s="92"/>
      <c r="I854" s="92"/>
      <c r="J854" s="92"/>
    </row>
    <row r="855" spans="1:10" ht="12.75" customHeight="1" x14ac:dyDescent="0.35">
      <c r="A855" s="92"/>
      <c r="B855" s="92"/>
      <c r="C855" s="92"/>
      <c r="D855" s="92"/>
      <c r="E855" s="92"/>
      <c r="F855" s="92"/>
      <c r="G855" s="92"/>
      <c r="H855" s="92"/>
      <c r="I855" s="92"/>
      <c r="J855" s="92"/>
    </row>
    <row r="856" spans="1:10" ht="12.75" customHeight="1" x14ac:dyDescent="0.35">
      <c r="A856" s="92"/>
      <c r="B856" s="92"/>
      <c r="C856" s="92"/>
      <c r="D856" s="92"/>
      <c r="E856" s="92"/>
      <c r="F856" s="92"/>
      <c r="G856" s="92"/>
      <c r="H856" s="92"/>
      <c r="I856" s="92"/>
      <c r="J856" s="92"/>
    </row>
    <row r="857" spans="1:10" ht="12.75" customHeight="1" x14ac:dyDescent="0.35">
      <c r="A857" s="92"/>
      <c r="B857" s="92"/>
      <c r="C857" s="92"/>
      <c r="D857" s="92"/>
      <c r="E857" s="92"/>
      <c r="F857" s="92"/>
      <c r="G857" s="92"/>
      <c r="H857" s="92"/>
      <c r="I857" s="92"/>
      <c r="J857" s="92"/>
    </row>
    <row r="858" spans="1:10" ht="12.75" customHeight="1" x14ac:dyDescent="0.35">
      <c r="A858" s="92"/>
      <c r="B858" s="92"/>
      <c r="C858" s="92"/>
      <c r="D858" s="92"/>
      <c r="E858" s="92"/>
      <c r="F858" s="92"/>
      <c r="G858" s="92"/>
      <c r="H858" s="92"/>
      <c r="I858" s="92"/>
      <c r="J858" s="92"/>
    </row>
    <row r="859" spans="1:10" ht="12.75" customHeight="1" x14ac:dyDescent="0.35">
      <c r="A859" s="92"/>
      <c r="B859" s="92"/>
      <c r="C859" s="92"/>
      <c r="D859" s="92"/>
      <c r="E859" s="92"/>
      <c r="F859" s="92"/>
      <c r="G859" s="92"/>
      <c r="H859" s="92"/>
      <c r="I859" s="92"/>
      <c r="J859" s="92"/>
    </row>
    <row r="860" spans="1:10" ht="12.75" customHeight="1" x14ac:dyDescent="0.35">
      <c r="A860" s="92"/>
      <c r="B860" s="92"/>
      <c r="C860" s="92"/>
      <c r="D860" s="92"/>
      <c r="E860" s="92"/>
      <c r="F860" s="92"/>
      <c r="G860" s="92"/>
      <c r="H860" s="92"/>
      <c r="I860" s="92"/>
      <c r="J860" s="92"/>
    </row>
    <row r="861" spans="1:10" ht="12.75" customHeight="1" x14ac:dyDescent="0.35">
      <c r="A861" s="92"/>
      <c r="B861" s="92"/>
      <c r="C861" s="92"/>
      <c r="D861" s="92"/>
      <c r="E861" s="92"/>
      <c r="F861" s="92"/>
      <c r="G861" s="92"/>
      <c r="H861" s="92"/>
      <c r="I861" s="92"/>
      <c r="J861" s="92"/>
    </row>
    <row r="862" spans="1:10" ht="12.75" customHeight="1" x14ac:dyDescent="0.35">
      <c r="A862" s="92"/>
      <c r="B862" s="92"/>
      <c r="C862" s="92"/>
      <c r="D862" s="92"/>
      <c r="E862" s="92"/>
      <c r="F862" s="92"/>
      <c r="G862" s="92"/>
      <c r="H862" s="92"/>
      <c r="I862" s="92"/>
      <c r="J862" s="92"/>
    </row>
    <row r="863" spans="1:10" ht="12.75" customHeight="1" x14ac:dyDescent="0.35">
      <c r="A863" s="92"/>
      <c r="B863" s="92"/>
      <c r="C863" s="92"/>
      <c r="D863" s="92"/>
      <c r="E863" s="92"/>
      <c r="F863" s="92"/>
      <c r="G863" s="92"/>
      <c r="H863" s="92"/>
      <c r="I863" s="92"/>
      <c r="J863" s="92"/>
    </row>
    <row r="864" spans="1:10" ht="12.75" customHeight="1" x14ac:dyDescent="0.35">
      <c r="A864" s="92"/>
      <c r="B864" s="92"/>
      <c r="C864" s="92"/>
      <c r="D864" s="92"/>
      <c r="E864" s="92"/>
      <c r="F864" s="92"/>
      <c r="G864" s="92"/>
      <c r="H864" s="92"/>
      <c r="I864" s="92"/>
      <c r="J864" s="92"/>
    </row>
    <row r="865" spans="1:10" ht="12.75" customHeight="1" x14ac:dyDescent="0.35">
      <c r="A865" s="92"/>
      <c r="B865" s="92"/>
      <c r="C865" s="92"/>
      <c r="D865" s="92"/>
      <c r="E865" s="92"/>
      <c r="F865" s="92"/>
      <c r="G865" s="92"/>
      <c r="H865" s="92"/>
      <c r="I865" s="92"/>
      <c r="J865" s="92"/>
    </row>
    <row r="866" spans="1:10" ht="12.75" customHeight="1" x14ac:dyDescent="0.35">
      <c r="A866" s="92"/>
      <c r="B866" s="92"/>
      <c r="C866" s="92"/>
      <c r="D866" s="92"/>
      <c r="E866" s="92"/>
      <c r="F866" s="92"/>
      <c r="G866" s="92"/>
      <c r="H866" s="92"/>
      <c r="I866" s="92"/>
      <c r="J866" s="92"/>
    </row>
    <row r="867" spans="1:10" ht="12.75" customHeight="1" x14ac:dyDescent="0.35">
      <c r="A867" s="92"/>
      <c r="B867" s="92"/>
      <c r="C867" s="92"/>
      <c r="D867" s="92"/>
      <c r="E867" s="92"/>
      <c r="F867" s="92"/>
      <c r="G867" s="92"/>
      <c r="H867" s="92"/>
      <c r="I867" s="92"/>
      <c r="J867" s="92"/>
    </row>
    <row r="868" spans="1:10" ht="12.75" customHeight="1" x14ac:dyDescent="0.35">
      <c r="A868" s="92"/>
      <c r="B868" s="92"/>
      <c r="C868" s="92"/>
      <c r="D868" s="92"/>
      <c r="E868" s="92"/>
      <c r="F868" s="92"/>
      <c r="G868" s="92"/>
      <c r="H868" s="92"/>
      <c r="I868" s="92"/>
      <c r="J868" s="92"/>
    </row>
    <row r="869" spans="1:10" ht="12.75" customHeight="1" x14ac:dyDescent="0.35">
      <c r="A869" s="92"/>
      <c r="B869" s="92"/>
      <c r="C869" s="92"/>
      <c r="D869" s="92"/>
      <c r="E869" s="92"/>
      <c r="F869" s="92"/>
      <c r="G869" s="92"/>
      <c r="H869" s="92"/>
      <c r="I869" s="92"/>
      <c r="J869" s="92"/>
    </row>
    <row r="870" spans="1:10" ht="12.75" customHeight="1" x14ac:dyDescent="0.35">
      <c r="A870" s="92"/>
      <c r="B870" s="92"/>
      <c r="C870" s="92"/>
      <c r="D870" s="92"/>
      <c r="E870" s="92"/>
      <c r="F870" s="92"/>
      <c r="G870" s="92"/>
      <c r="H870" s="92"/>
      <c r="I870" s="92"/>
      <c r="J870" s="92"/>
    </row>
    <row r="871" spans="1:10" ht="12.75" customHeight="1" x14ac:dyDescent="0.35">
      <c r="A871" s="92"/>
      <c r="B871" s="92"/>
      <c r="C871" s="92"/>
      <c r="D871" s="92"/>
      <c r="E871" s="92"/>
      <c r="F871" s="92"/>
      <c r="G871" s="92"/>
      <c r="H871" s="92"/>
      <c r="I871" s="92"/>
      <c r="J871" s="92"/>
    </row>
    <row r="872" spans="1:10" ht="12.75" customHeight="1" x14ac:dyDescent="0.35">
      <c r="A872" s="92"/>
      <c r="B872" s="92"/>
      <c r="C872" s="92"/>
      <c r="D872" s="92"/>
      <c r="E872" s="92"/>
      <c r="F872" s="92"/>
      <c r="G872" s="92"/>
      <c r="H872" s="92"/>
      <c r="I872" s="92"/>
      <c r="J872" s="92"/>
    </row>
    <row r="873" spans="1:10" ht="12.75" customHeight="1" x14ac:dyDescent="0.35">
      <c r="A873" s="92"/>
      <c r="B873" s="92"/>
      <c r="C873" s="92"/>
      <c r="D873" s="92"/>
      <c r="E873" s="92"/>
      <c r="F873" s="92"/>
      <c r="G873" s="92"/>
      <c r="H873" s="92"/>
      <c r="I873" s="92"/>
      <c r="J873" s="92"/>
    </row>
    <row r="874" spans="1:10" ht="12.75" customHeight="1" x14ac:dyDescent="0.35">
      <c r="A874" s="92"/>
      <c r="B874" s="92"/>
      <c r="C874" s="92"/>
      <c r="D874" s="92"/>
      <c r="E874" s="92"/>
      <c r="F874" s="92"/>
      <c r="G874" s="92"/>
      <c r="H874" s="92"/>
      <c r="I874" s="92"/>
      <c r="J874" s="92"/>
    </row>
    <row r="875" spans="1:10" ht="12.75" customHeight="1" x14ac:dyDescent="0.35">
      <c r="A875" s="92"/>
      <c r="B875" s="92"/>
      <c r="C875" s="92"/>
      <c r="D875" s="92"/>
      <c r="E875" s="92"/>
      <c r="F875" s="92"/>
      <c r="G875" s="92"/>
      <c r="H875" s="92"/>
      <c r="I875" s="92"/>
      <c r="J875" s="92"/>
    </row>
    <row r="876" spans="1:10" ht="12.75" customHeight="1" x14ac:dyDescent="0.35">
      <c r="A876" s="92"/>
      <c r="B876" s="92"/>
      <c r="C876" s="92"/>
      <c r="D876" s="92"/>
      <c r="E876" s="92"/>
      <c r="F876" s="92"/>
      <c r="G876" s="92"/>
      <c r="H876" s="92"/>
      <c r="I876" s="92"/>
      <c r="J876" s="92"/>
    </row>
    <row r="877" spans="1:10" ht="12.75" customHeight="1" x14ac:dyDescent="0.35">
      <c r="A877" s="92"/>
      <c r="B877" s="92"/>
      <c r="C877" s="92"/>
      <c r="D877" s="92"/>
      <c r="E877" s="92"/>
      <c r="F877" s="92"/>
      <c r="G877" s="92"/>
      <c r="H877" s="92"/>
      <c r="I877" s="92"/>
      <c r="J877" s="92"/>
    </row>
    <row r="878" spans="1:10" ht="12.75" customHeight="1" x14ac:dyDescent="0.35">
      <c r="A878" s="92"/>
      <c r="B878" s="92"/>
      <c r="C878" s="92"/>
      <c r="D878" s="92"/>
      <c r="E878" s="92"/>
      <c r="F878" s="92"/>
      <c r="G878" s="92"/>
      <c r="H878" s="92"/>
      <c r="I878" s="92"/>
      <c r="J878" s="92"/>
    </row>
    <row r="879" spans="1:10" ht="12.75" customHeight="1" x14ac:dyDescent="0.35">
      <c r="A879" s="92"/>
      <c r="B879" s="92"/>
      <c r="C879" s="92"/>
      <c r="D879" s="92"/>
      <c r="E879" s="92"/>
      <c r="F879" s="92"/>
      <c r="G879" s="92"/>
      <c r="H879" s="92"/>
      <c r="I879" s="92"/>
      <c r="J879" s="92"/>
    </row>
    <row r="880" spans="1:10" ht="12.75" customHeight="1" x14ac:dyDescent="0.35">
      <c r="A880" s="92"/>
      <c r="B880" s="92"/>
      <c r="C880" s="92"/>
      <c r="D880" s="92"/>
      <c r="E880" s="92"/>
      <c r="F880" s="92"/>
      <c r="G880" s="92"/>
      <c r="H880" s="92"/>
      <c r="I880" s="92"/>
      <c r="J880" s="92"/>
    </row>
    <row r="881" spans="1:10" ht="12.75" customHeight="1" x14ac:dyDescent="0.35">
      <c r="A881" s="92"/>
      <c r="B881" s="92"/>
      <c r="C881" s="92"/>
      <c r="D881" s="92"/>
      <c r="E881" s="92"/>
      <c r="F881" s="92"/>
      <c r="G881" s="92"/>
      <c r="H881" s="92"/>
      <c r="I881" s="92"/>
      <c r="J881" s="92"/>
    </row>
    <row r="882" spans="1:10" ht="12.75" customHeight="1" x14ac:dyDescent="0.35">
      <c r="A882" s="92"/>
      <c r="B882" s="92"/>
      <c r="C882" s="92"/>
      <c r="D882" s="92"/>
      <c r="E882" s="92"/>
      <c r="F882" s="92"/>
      <c r="G882" s="92"/>
      <c r="H882" s="92"/>
      <c r="I882" s="92"/>
      <c r="J882" s="92"/>
    </row>
    <row r="883" spans="1:10" ht="12.75" customHeight="1" x14ac:dyDescent="0.35">
      <c r="A883" s="92"/>
      <c r="B883" s="92"/>
      <c r="C883" s="92"/>
      <c r="D883" s="92"/>
      <c r="E883" s="92"/>
      <c r="F883" s="92"/>
      <c r="G883" s="92"/>
      <c r="H883" s="92"/>
      <c r="I883" s="92"/>
      <c r="J883" s="92"/>
    </row>
    <row r="884" spans="1:10" ht="12.75" customHeight="1" x14ac:dyDescent="0.35">
      <c r="A884" s="92"/>
      <c r="B884" s="92"/>
      <c r="C884" s="92"/>
      <c r="D884" s="92"/>
      <c r="E884" s="92"/>
      <c r="F884" s="92"/>
      <c r="G884" s="92"/>
      <c r="H884" s="92"/>
      <c r="I884" s="92"/>
      <c r="J884" s="92"/>
    </row>
    <row r="885" spans="1:10" ht="12.75" customHeight="1" x14ac:dyDescent="0.35">
      <c r="A885" s="92"/>
      <c r="B885" s="92"/>
      <c r="C885" s="92"/>
      <c r="D885" s="92"/>
      <c r="E885" s="92"/>
      <c r="F885" s="92"/>
      <c r="G885" s="92"/>
      <c r="H885" s="92"/>
      <c r="I885" s="92"/>
      <c r="J885" s="92"/>
    </row>
    <row r="886" spans="1:10" ht="12.75" customHeight="1" x14ac:dyDescent="0.35">
      <c r="A886" s="92"/>
      <c r="B886" s="92"/>
      <c r="C886" s="92"/>
      <c r="D886" s="92"/>
      <c r="E886" s="92"/>
      <c r="F886" s="92"/>
      <c r="G886" s="92"/>
      <c r="H886" s="92"/>
      <c r="I886" s="92"/>
      <c r="J886" s="92"/>
    </row>
    <row r="887" spans="1:10" ht="12.75" customHeight="1" x14ac:dyDescent="0.35">
      <c r="A887" s="92"/>
      <c r="B887" s="92"/>
      <c r="C887" s="92"/>
      <c r="D887" s="92"/>
      <c r="E887" s="92"/>
      <c r="F887" s="92"/>
      <c r="G887" s="92"/>
      <c r="H887" s="92"/>
      <c r="I887" s="92"/>
      <c r="J887" s="92"/>
    </row>
    <row r="888" spans="1:10" ht="12.75" customHeight="1" x14ac:dyDescent="0.35">
      <c r="A888" s="92"/>
      <c r="B888" s="92"/>
      <c r="C888" s="92"/>
      <c r="D888" s="92"/>
      <c r="E888" s="92"/>
      <c r="F888" s="92"/>
      <c r="G888" s="92"/>
      <c r="H888" s="92"/>
      <c r="I888" s="92"/>
      <c r="J888" s="92"/>
    </row>
    <row r="889" spans="1:10" ht="12.75" customHeight="1" x14ac:dyDescent="0.35">
      <c r="A889" s="92"/>
      <c r="B889" s="92"/>
      <c r="C889" s="92"/>
      <c r="D889" s="92"/>
      <c r="E889" s="92"/>
      <c r="F889" s="92"/>
      <c r="G889" s="92"/>
      <c r="H889" s="92"/>
      <c r="I889" s="92"/>
      <c r="J889" s="92"/>
    </row>
    <row r="890" spans="1:10" ht="12.75" customHeight="1" x14ac:dyDescent="0.35">
      <c r="A890" s="92"/>
      <c r="B890" s="92"/>
      <c r="C890" s="92"/>
      <c r="D890" s="92"/>
      <c r="E890" s="92"/>
      <c r="F890" s="92"/>
      <c r="G890" s="92"/>
      <c r="H890" s="92"/>
      <c r="I890" s="92"/>
      <c r="J890" s="92"/>
    </row>
    <row r="891" spans="1:10" ht="12.75" customHeight="1" x14ac:dyDescent="0.35">
      <c r="A891" s="92"/>
      <c r="B891" s="92"/>
      <c r="C891" s="92"/>
      <c r="D891" s="92"/>
      <c r="E891" s="92"/>
      <c r="F891" s="92"/>
      <c r="G891" s="92"/>
      <c r="H891" s="92"/>
      <c r="I891" s="92"/>
      <c r="J891" s="92"/>
    </row>
    <row r="892" spans="1:10" ht="12.75" customHeight="1" x14ac:dyDescent="0.35">
      <c r="A892" s="92"/>
      <c r="B892" s="92"/>
      <c r="C892" s="92"/>
      <c r="D892" s="92"/>
      <c r="E892" s="92"/>
      <c r="F892" s="92"/>
      <c r="G892" s="92"/>
      <c r="H892" s="92"/>
      <c r="I892" s="92"/>
      <c r="J892" s="92"/>
    </row>
    <row r="893" spans="1:10" ht="12.75" customHeight="1" x14ac:dyDescent="0.35">
      <c r="A893" s="92"/>
      <c r="B893" s="92"/>
      <c r="C893" s="92"/>
      <c r="D893" s="92"/>
      <c r="E893" s="92"/>
      <c r="F893" s="92"/>
      <c r="G893" s="92"/>
      <c r="H893" s="92"/>
      <c r="I893" s="92"/>
      <c r="J893" s="92"/>
    </row>
    <row r="894" spans="1:10" ht="12.75" customHeight="1" x14ac:dyDescent="0.35">
      <c r="A894" s="92"/>
      <c r="B894" s="92"/>
      <c r="C894" s="92"/>
      <c r="D894" s="92"/>
      <c r="E894" s="92"/>
      <c r="F894" s="92"/>
      <c r="G894" s="92"/>
      <c r="H894" s="92"/>
      <c r="I894" s="92"/>
      <c r="J894" s="92"/>
    </row>
    <row r="895" spans="1:10" ht="12.75" customHeight="1" x14ac:dyDescent="0.35">
      <c r="A895" s="92"/>
      <c r="B895" s="92"/>
      <c r="C895" s="92"/>
      <c r="D895" s="92"/>
      <c r="E895" s="92"/>
      <c r="F895" s="92"/>
      <c r="G895" s="92"/>
      <c r="H895" s="92"/>
      <c r="I895" s="92"/>
      <c r="J895" s="92"/>
    </row>
    <row r="896" spans="1:10" ht="12.75" customHeight="1" x14ac:dyDescent="0.35">
      <c r="A896" s="92"/>
      <c r="B896" s="92"/>
      <c r="C896" s="92"/>
      <c r="D896" s="92"/>
      <c r="E896" s="92"/>
      <c r="F896" s="92"/>
      <c r="G896" s="92"/>
      <c r="H896" s="92"/>
      <c r="I896" s="92"/>
      <c r="J896" s="92"/>
    </row>
    <row r="897" spans="1:10" ht="12.75" customHeight="1" x14ac:dyDescent="0.35">
      <c r="A897" s="92"/>
      <c r="B897" s="92"/>
      <c r="C897" s="92"/>
      <c r="D897" s="92"/>
      <c r="E897" s="92"/>
      <c r="F897" s="92"/>
      <c r="G897" s="92"/>
      <c r="H897" s="92"/>
      <c r="I897" s="92"/>
      <c r="J897" s="92"/>
    </row>
    <row r="898" spans="1:10" ht="12.75" customHeight="1" x14ac:dyDescent="0.35">
      <c r="A898" s="92"/>
      <c r="B898" s="92"/>
      <c r="C898" s="92"/>
      <c r="D898" s="92"/>
      <c r="E898" s="92"/>
      <c r="F898" s="92"/>
      <c r="G898" s="92"/>
      <c r="H898" s="92"/>
      <c r="I898" s="92"/>
      <c r="J898" s="92"/>
    </row>
    <row r="899" spans="1:10" ht="12.75" customHeight="1" x14ac:dyDescent="0.35">
      <c r="A899" s="92"/>
      <c r="B899" s="92"/>
      <c r="C899" s="92"/>
      <c r="D899" s="92"/>
      <c r="E899" s="92"/>
      <c r="F899" s="92"/>
      <c r="G899" s="92"/>
      <c r="H899" s="92"/>
      <c r="I899" s="92"/>
      <c r="J899" s="92"/>
    </row>
    <row r="900" spans="1:10" ht="12.75" customHeight="1" x14ac:dyDescent="0.35">
      <c r="A900" s="92"/>
      <c r="B900" s="92"/>
      <c r="C900" s="92"/>
      <c r="D900" s="92"/>
      <c r="E900" s="92"/>
      <c r="F900" s="92"/>
      <c r="G900" s="92"/>
      <c r="H900" s="92"/>
      <c r="I900" s="92"/>
      <c r="J900" s="92"/>
    </row>
    <row r="901" spans="1:10" ht="12.75" customHeight="1" x14ac:dyDescent="0.35">
      <c r="A901" s="92"/>
      <c r="B901" s="92"/>
      <c r="C901" s="92"/>
      <c r="D901" s="92"/>
      <c r="E901" s="92"/>
      <c r="F901" s="92"/>
      <c r="G901" s="92"/>
      <c r="H901" s="92"/>
      <c r="I901" s="92"/>
      <c r="J901" s="92"/>
    </row>
    <row r="902" spans="1:10" ht="12.75" customHeight="1" x14ac:dyDescent="0.35">
      <c r="A902" s="92"/>
      <c r="B902" s="92"/>
      <c r="C902" s="92"/>
      <c r="D902" s="92"/>
      <c r="E902" s="92"/>
      <c r="F902" s="92"/>
      <c r="G902" s="92"/>
      <c r="H902" s="92"/>
      <c r="I902" s="92"/>
      <c r="J902" s="92"/>
    </row>
    <row r="903" spans="1:10" ht="12.75" customHeight="1" x14ac:dyDescent="0.35">
      <c r="A903" s="92"/>
      <c r="B903" s="92"/>
      <c r="C903" s="92"/>
      <c r="D903" s="92"/>
      <c r="E903" s="92"/>
      <c r="F903" s="92"/>
      <c r="G903" s="92"/>
      <c r="H903" s="92"/>
      <c r="I903" s="92"/>
      <c r="J903" s="92"/>
    </row>
    <row r="904" spans="1:10" ht="12.75" customHeight="1" x14ac:dyDescent="0.35">
      <c r="A904" s="92"/>
      <c r="B904" s="92"/>
      <c r="C904" s="92"/>
      <c r="D904" s="92"/>
      <c r="E904" s="92"/>
      <c r="F904" s="92"/>
      <c r="G904" s="92"/>
      <c r="H904" s="92"/>
      <c r="I904" s="92"/>
      <c r="J904" s="92"/>
    </row>
    <row r="905" spans="1:10" ht="12.75" customHeight="1" x14ac:dyDescent="0.35">
      <c r="A905" s="92"/>
      <c r="B905" s="92"/>
      <c r="C905" s="92"/>
      <c r="D905" s="92"/>
      <c r="E905" s="92"/>
      <c r="F905" s="92"/>
      <c r="G905" s="92"/>
      <c r="H905" s="92"/>
      <c r="I905" s="92"/>
      <c r="J905" s="92"/>
    </row>
    <row r="906" spans="1:10" ht="12.75" customHeight="1" x14ac:dyDescent="0.35">
      <c r="A906" s="92"/>
      <c r="B906" s="92"/>
      <c r="C906" s="92"/>
      <c r="D906" s="92"/>
      <c r="E906" s="92"/>
      <c r="F906" s="92"/>
      <c r="G906" s="92"/>
      <c r="H906" s="92"/>
      <c r="I906" s="92"/>
      <c r="J906" s="92"/>
    </row>
    <row r="907" spans="1:10" ht="12.75" customHeight="1" x14ac:dyDescent="0.35">
      <c r="A907" s="92"/>
      <c r="B907" s="92"/>
      <c r="C907" s="92"/>
      <c r="D907" s="92"/>
      <c r="E907" s="92"/>
      <c r="F907" s="92"/>
      <c r="G907" s="92"/>
      <c r="H907" s="92"/>
      <c r="I907" s="92"/>
      <c r="J907" s="92"/>
    </row>
    <row r="908" spans="1:10" ht="12.75" customHeight="1" x14ac:dyDescent="0.35">
      <c r="A908" s="92"/>
      <c r="B908" s="92"/>
      <c r="C908" s="92"/>
      <c r="D908" s="92"/>
      <c r="E908" s="92"/>
      <c r="F908" s="92"/>
      <c r="G908" s="92"/>
      <c r="H908" s="92"/>
      <c r="I908" s="92"/>
      <c r="J908" s="92"/>
    </row>
    <row r="909" spans="1:10" ht="12.75" customHeight="1" x14ac:dyDescent="0.35">
      <c r="A909" s="92"/>
      <c r="B909" s="92"/>
      <c r="C909" s="92"/>
      <c r="D909" s="92"/>
      <c r="E909" s="92"/>
      <c r="F909" s="92"/>
      <c r="G909" s="92"/>
      <c r="H909" s="92"/>
      <c r="I909" s="92"/>
      <c r="J909" s="92"/>
    </row>
    <row r="910" spans="1:10" ht="12.75" customHeight="1" x14ac:dyDescent="0.35">
      <c r="A910" s="92"/>
      <c r="B910" s="92"/>
      <c r="C910" s="92"/>
      <c r="D910" s="92"/>
      <c r="E910" s="92"/>
      <c r="F910" s="92"/>
      <c r="G910" s="92"/>
      <c r="H910" s="92"/>
      <c r="I910" s="92"/>
      <c r="J910" s="92"/>
    </row>
    <row r="911" spans="1:10" ht="12.75" customHeight="1" x14ac:dyDescent="0.35">
      <c r="A911" s="92"/>
      <c r="B911" s="92"/>
      <c r="C911" s="92"/>
      <c r="D911" s="92"/>
      <c r="E911" s="92"/>
      <c r="F911" s="92"/>
      <c r="G911" s="92"/>
      <c r="H911" s="92"/>
      <c r="I911" s="92"/>
      <c r="J911" s="92"/>
    </row>
    <row r="912" spans="1:10" ht="12.75" customHeight="1" x14ac:dyDescent="0.35">
      <c r="A912" s="92"/>
      <c r="B912" s="92"/>
      <c r="C912" s="92"/>
      <c r="D912" s="92"/>
      <c r="E912" s="92"/>
      <c r="F912" s="92"/>
      <c r="G912" s="92"/>
      <c r="H912" s="92"/>
      <c r="I912" s="92"/>
      <c r="J912" s="92"/>
    </row>
    <row r="913" spans="1:10" ht="12.75" customHeight="1" x14ac:dyDescent="0.35">
      <c r="A913" s="92"/>
      <c r="B913" s="92"/>
      <c r="C913" s="92"/>
      <c r="D913" s="92"/>
      <c r="E913" s="92"/>
      <c r="F913" s="92"/>
      <c r="G913" s="92"/>
      <c r="H913" s="92"/>
      <c r="I913" s="92"/>
      <c r="J913" s="92"/>
    </row>
    <row r="914" spans="1:10" ht="12.75" customHeight="1" x14ac:dyDescent="0.35">
      <c r="A914" s="92"/>
      <c r="B914" s="92"/>
      <c r="C914" s="92"/>
      <c r="D914" s="92"/>
      <c r="E914" s="92"/>
      <c r="F914" s="92"/>
      <c r="G914" s="92"/>
      <c r="H914" s="92"/>
      <c r="I914" s="92"/>
      <c r="J914" s="92"/>
    </row>
    <row r="915" spans="1:10" ht="12.75" customHeight="1" x14ac:dyDescent="0.35">
      <c r="A915" s="92"/>
      <c r="B915" s="92"/>
      <c r="C915" s="92"/>
      <c r="D915" s="92"/>
      <c r="E915" s="92"/>
      <c r="F915" s="92"/>
      <c r="G915" s="92"/>
      <c r="H915" s="92"/>
      <c r="I915" s="92"/>
      <c r="J915" s="92"/>
    </row>
    <row r="916" spans="1:10" ht="12.75" customHeight="1" x14ac:dyDescent="0.35">
      <c r="A916" s="92"/>
      <c r="B916" s="92"/>
      <c r="C916" s="92"/>
      <c r="D916" s="92"/>
      <c r="E916" s="92"/>
      <c r="F916" s="92"/>
      <c r="G916" s="92"/>
      <c r="H916" s="92"/>
      <c r="I916" s="92"/>
      <c r="J916" s="92"/>
    </row>
    <row r="917" spans="1:10" ht="12.75" customHeight="1" x14ac:dyDescent="0.35">
      <c r="A917" s="92"/>
      <c r="B917" s="92"/>
      <c r="C917" s="92"/>
      <c r="D917" s="92"/>
      <c r="E917" s="92"/>
      <c r="F917" s="92"/>
      <c r="G917" s="92"/>
      <c r="H917" s="92"/>
      <c r="I917" s="92"/>
      <c r="J917" s="92"/>
    </row>
    <row r="918" spans="1:10" ht="12.75" customHeight="1" x14ac:dyDescent="0.35">
      <c r="A918" s="92"/>
      <c r="B918" s="92"/>
      <c r="C918" s="92"/>
      <c r="D918" s="92"/>
      <c r="E918" s="92"/>
      <c r="F918" s="92"/>
      <c r="G918" s="92"/>
      <c r="H918" s="92"/>
      <c r="I918" s="92"/>
      <c r="J918" s="92"/>
    </row>
    <row r="919" spans="1:10" ht="12.75" customHeight="1" x14ac:dyDescent="0.35">
      <c r="A919" s="92"/>
      <c r="B919" s="92"/>
      <c r="C919" s="92"/>
      <c r="D919" s="92"/>
      <c r="E919" s="92"/>
      <c r="F919" s="92"/>
      <c r="G919" s="92"/>
      <c r="H919" s="92"/>
      <c r="I919" s="92"/>
      <c r="J919" s="92"/>
    </row>
    <row r="920" spans="1:10" ht="12.75" customHeight="1" x14ac:dyDescent="0.35">
      <c r="A920" s="92"/>
      <c r="B920" s="92"/>
      <c r="C920" s="92"/>
      <c r="D920" s="92"/>
      <c r="E920" s="92"/>
      <c r="F920" s="92"/>
      <c r="G920" s="92"/>
      <c r="H920" s="92"/>
      <c r="I920" s="92"/>
      <c r="J920" s="92"/>
    </row>
    <row r="921" spans="1:10" ht="12.75" customHeight="1" x14ac:dyDescent="0.35">
      <c r="A921" s="92"/>
      <c r="B921" s="92"/>
      <c r="C921" s="92"/>
      <c r="D921" s="92"/>
      <c r="E921" s="92"/>
      <c r="F921" s="92"/>
      <c r="G921" s="92"/>
      <c r="H921" s="92"/>
      <c r="I921" s="92"/>
      <c r="J921" s="92"/>
    </row>
    <row r="922" spans="1:10" ht="12.75" customHeight="1" x14ac:dyDescent="0.35">
      <c r="A922" s="92"/>
      <c r="B922" s="92"/>
      <c r="C922" s="92"/>
      <c r="D922" s="92"/>
      <c r="E922" s="92"/>
      <c r="F922" s="92"/>
      <c r="G922" s="92"/>
      <c r="H922" s="92"/>
      <c r="I922" s="92"/>
      <c r="J922" s="92"/>
    </row>
    <row r="923" spans="1:10" ht="12.75" customHeight="1" x14ac:dyDescent="0.35">
      <c r="A923" s="92"/>
      <c r="B923" s="92"/>
      <c r="C923" s="92"/>
      <c r="D923" s="92"/>
      <c r="E923" s="92"/>
      <c r="F923" s="92"/>
      <c r="G923" s="92"/>
      <c r="H923" s="92"/>
      <c r="I923" s="92"/>
      <c r="J923" s="92"/>
    </row>
    <row r="924" spans="1:10" ht="12.75" customHeight="1" x14ac:dyDescent="0.35">
      <c r="A924" s="92"/>
      <c r="B924" s="92"/>
      <c r="C924" s="92"/>
      <c r="D924" s="92"/>
      <c r="E924" s="92"/>
      <c r="F924" s="92"/>
      <c r="G924" s="92"/>
      <c r="H924" s="92"/>
      <c r="I924" s="92"/>
      <c r="J924" s="92"/>
    </row>
    <row r="925" spans="1:10" ht="12.75" customHeight="1" x14ac:dyDescent="0.35">
      <c r="A925" s="92"/>
      <c r="B925" s="92"/>
      <c r="C925" s="92"/>
      <c r="D925" s="92"/>
      <c r="E925" s="92"/>
      <c r="F925" s="92"/>
      <c r="G925" s="92"/>
      <c r="H925" s="92"/>
      <c r="I925" s="92"/>
      <c r="J925" s="92"/>
    </row>
    <row r="926" spans="1:10" ht="12.75" customHeight="1" x14ac:dyDescent="0.35">
      <c r="A926" s="92"/>
      <c r="B926" s="92"/>
      <c r="C926" s="92"/>
      <c r="D926" s="92"/>
      <c r="E926" s="92"/>
      <c r="F926" s="92"/>
      <c r="G926" s="92"/>
      <c r="H926" s="92"/>
      <c r="I926" s="92"/>
      <c r="J926" s="92"/>
    </row>
    <row r="927" spans="1:10" ht="12.75" customHeight="1" x14ac:dyDescent="0.35">
      <c r="A927" s="92"/>
      <c r="B927" s="92"/>
      <c r="C927" s="92"/>
      <c r="D927" s="92"/>
      <c r="E927" s="92"/>
      <c r="F927" s="92"/>
      <c r="G927" s="92"/>
      <c r="H927" s="92"/>
      <c r="I927" s="92"/>
      <c r="J927" s="92"/>
    </row>
    <row r="928" spans="1:10" ht="12.75" customHeight="1" x14ac:dyDescent="0.35">
      <c r="A928" s="92"/>
      <c r="B928" s="92"/>
      <c r="C928" s="92"/>
      <c r="D928" s="92"/>
      <c r="E928" s="92"/>
      <c r="F928" s="92"/>
      <c r="G928" s="92"/>
      <c r="H928" s="92"/>
      <c r="I928" s="92"/>
      <c r="J928" s="92"/>
    </row>
    <row r="929" spans="1:10" ht="12.75" customHeight="1" x14ac:dyDescent="0.35">
      <c r="A929" s="92"/>
      <c r="B929" s="92"/>
      <c r="C929" s="92"/>
      <c r="D929" s="92"/>
      <c r="E929" s="92"/>
      <c r="F929" s="92"/>
      <c r="G929" s="92"/>
      <c r="H929" s="92"/>
      <c r="I929" s="92"/>
      <c r="J929" s="92"/>
    </row>
    <row r="930" spans="1:10" ht="12.75" customHeight="1" x14ac:dyDescent="0.35">
      <c r="A930" s="92"/>
      <c r="B930" s="92"/>
      <c r="C930" s="92"/>
      <c r="D930" s="92"/>
      <c r="E930" s="92"/>
      <c r="F930" s="92"/>
      <c r="G930" s="92"/>
      <c r="H930" s="92"/>
      <c r="I930" s="92"/>
      <c r="J930" s="92"/>
    </row>
    <row r="931" spans="1:10" ht="12.75" customHeight="1" x14ac:dyDescent="0.35">
      <c r="A931" s="92"/>
      <c r="B931" s="92"/>
      <c r="C931" s="92"/>
      <c r="D931" s="92"/>
      <c r="E931" s="92"/>
      <c r="F931" s="92"/>
      <c r="G931" s="92"/>
      <c r="H931" s="92"/>
      <c r="I931" s="92"/>
      <c r="J931" s="92"/>
    </row>
    <row r="932" spans="1:10" ht="12.75" customHeight="1" x14ac:dyDescent="0.35">
      <c r="A932" s="92"/>
      <c r="B932" s="92"/>
      <c r="C932" s="92"/>
      <c r="D932" s="92"/>
      <c r="E932" s="92"/>
      <c r="F932" s="92"/>
      <c r="G932" s="92"/>
      <c r="H932" s="92"/>
      <c r="I932" s="92"/>
      <c r="J932" s="92"/>
    </row>
    <row r="933" spans="1:10" ht="12.75" customHeight="1" x14ac:dyDescent="0.35">
      <c r="A933" s="92"/>
      <c r="B933" s="92"/>
      <c r="C933" s="92"/>
      <c r="D933" s="92"/>
      <c r="E933" s="92"/>
      <c r="F933" s="92"/>
      <c r="G933" s="92"/>
      <c r="H933" s="92"/>
      <c r="I933" s="92"/>
      <c r="J933" s="92"/>
    </row>
    <row r="934" spans="1:10" ht="12.75" customHeight="1" x14ac:dyDescent="0.35">
      <c r="A934" s="92"/>
      <c r="B934" s="92"/>
      <c r="C934" s="92"/>
      <c r="D934" s="92"/>
      <c r="E934" s="92"/>
      <c r="F934" s="92"/>
      <c r="G934" s="92"/>
      <c r="H934" s="92"/>
      <c r="I934" s="92"/>
      <c r="J934" s="92"/>
    </row>
    <row r="935" spans="1:10" ht="12.75" customHeight="1" x14ac:dyDescent="0.35">
      <c r="A935" s="92"/>
      <c r="B935" s="92"/>
      <c r="C935" s="92"/>
      <c r="D935" s="92"/>
      <c r="E935" s="92"/>
      <c r="F935" s="92"/>
      <c r="G935" s="92"/>
      <c r="H935" s="92"/>
      <c r="I935" s="92"/>
      <c r="J935" s="92"/>
    </row>
    <row r="936" spans="1:10" ht="12.75" customHeight="1" x14ac:dyDescent="0.35">
      <c r="A936" s="92"/>
      <c r="B936" s="92"/>
      <c r="C936" s="92"/>
      <c r="D936" s="92"/>
      <c r="E936" s="92"/>
      <c r="F936" s="92"/>
      <c r="G936" s="92"/>
      <c r="H936" s="92"/>
      <c r="I936" s="92"/>
      <c r="J936" s="92"/>
    </row>
    <row r="937" spans="1:10" ht="12.75" customHeight="1" x14ac:dyDescent="0.35">
      <c r="A937" s="92"/>
      <c r="B937" s="92"/>
      <c r="C937" s="92"/>
      <c r="D937" s="92"/>
      <c r="E937" s="92"/>
      <c r="F937" s="92"/>
      <c r="G937" s="92"/>
      <c r="H937" s="92"/>
      <c r="I937" s="92"/>
      <c r="J937" s="92"/>
    </row>
    <row r="938" spans="1:10" ht="12.75" customHeight="1" x14ac:dyDescent="0.35">
      <c r="A938" s="92"/>
      <c r="B938" s="92"/>
      <c r="C938" s="92"/>
      <c r="D938" s="92"/>
      <c r="E938" s="92"/>
      <c r="F938" s="92"/>
      <c r="G938" s="92"/>
      <c r="H938" s="92"/>
      <c r="I938" s="92"/>
      <c r="J938" s="92"/>
    </row>
    <row r="939" spans="1:10" ht="12.75" customHeight="1" x14ac:dyDescent="0.35">
      <c r="A939" s="92"/>
      <c r="B939" s="92"/>
      <c r="C939" s="92"/>
      <c r="D939" s="92"/>
      <c r="E939" s="92"/>
      <c r="F939" s="92"/>
      <c r="G939" s="92"/>
      <c r="H939" s="92"/>
      <c r="I939" s="92"/>
      <c r="J939" s="92"/>
    </row>
    <row r="940" spans="1:10" ht="12.75" customHeight="1" x14ac:dyDescent="0.35">
      <c r="A940" s="92"/>
      <c r="B940" s="92"/>
      <c r="C940" s="92"/>
      <c r="D940" s="92"/>
      <c r="E940" s="92"/>
      <c r="F940" s="92"/>
      <c r="G940" s="92"/>
      <c r="H940" s="92"/>
      <c r="I940" s="92"/>
      <c r="J940" s="92"/>
    </row>
    <row r="941" spans="1:10" ht="12.75" customHeight="1" x14ac:dyDescent="0.35">
      <c r="A941" s="92"/>
      <c r="B941" s="92"/>
      <c r="C941" s="92"/>
      <c r="D941" s="92"/>
      <c r="E941" s="92"/>
      <c r="F941" s="92"/>
      <c r="G941" s="92"/>
      <c r="H941" s="92"/>
      <c r="I941" s="92"/>
      <c r="J941" s="92"/>
    </row>
    <row r="942" spans="1:10" ht="12.75" customHeight="1" x14ac:dyDescent="0.35">
      <c r="A942" s="92"/>
      <c r="B942" s="92"/>
      <c r="C942" s="92"/>
      <c r="D942" s="92"/>
      <c r="E942" s="92"/>
      <c r="F942" s="92"/>
      <c r="G942" s="92"/>
      <c r="H942" s="92"/>
      <c r="I942" s="92"/>
      <c r="J942" s="92"/>
    </row>
    <row r="943" spans="1:10" ht="12.75" customHeight="1" x14ac:dyDescent="0.35">
      <c r="A943" s="92"/>
      <c r="B943" s="92"/>
      <c r="C943" s="92"/>
      <c r="D943" s="92"/>
      <c r="E943" s="92"/>
      <c r="F943" s="92"/>
      <c r="G943" s="92"/>
      <c r="H943" s="92"/>
      <c r="I943" s="92"/>
      <c r="J943" s="92"/>
    </row>
    <row r="944" spans="1:10" ht="12.75" customHeight="1" x14ac:dyDescent="0.35">
      <c r="A944" s="92"/>
      <c r="B944" s="92"/>
      <c r="C944" s="92"/>
      <c r="D944" s="92"/>
      <c r="E944" s="92"/>
      <c r="F944" s="92"/>
      <c r="G944" s="92"/>
      <c r="H944" s="92"/>
      <c r="I944" s="92"/>
      <c r="J944" s="92"/>
    </row>
    <row r="945" spans="1:10" ht="12.75" customHeight="1" x14ac:dyDescent="0.35">
      <c r="A945" s="92"/>
      <c r="B945" s="92"/>
      <c r="C945" s="92"/>
      <c r="D945" s="92"/>
      <c r="E945" s="92"/>
      <c r="F945" s="92"/>
      <c r="G945" s="92"/>
      <c r="H945" s="92"/>
      <c r="I945" s="92"/>
      <c r="J945" s="92"/>
    </row>
    <row r="946" spans="1:10" ht="12.75" customHeight="1" x14ac:dyDescent="0.35">
      <c r="A946" s="92"/>
      <c r="B946" s="92"/>
      <c r="C946" s="92"/>
      <c r="D946" s="92"/>
      <c r="E946" s="92"/>
      <c r="F946" s="92"/>
      <c r="G946" s="92"/>
      <c r="H946" s="92"/>
      <c r="I946" s="92"/>
      <c r="J946" s="92"/>
    </row>
    <row r="947" spans="1:10" ht="12.75" customHeight="1" x14ac:dyDescent="0.35">
      <c r="A947" s="92"/>
      <c r="B947" s="92"/>
      <c r="C947" s="92"/>
      <c r="D947" s="92"/>
      <c r="E947" s="92"/>
      <c r="F947" s="92"/>
      <c r="G947" s="92"/>
      <c r="H947" s="92"/>
      <c r="I947" s="92"/>
      <c r="J947" s="92"/>
    </row>
    <row r="948" spans="1:10" ht="12.75" customHeight="1" x14ac:dyDescent="0.35">
      <c r="A948" s="92"/>
      <c r="B948" s="92"/>
      <c r="C948" s="92"/>
      <c r="D948" s="92"/>
      <c r="E948" s="92"/>
      <c r="F948" s="92"/>
      <c r="G948" s="92"/>
      <c r="H948" s="92"/>
      <c r="I948" s="92"/>
      <c r="J948" s="92"/>
    </row>
    <row r="949" spans="1:10" ht="12.75" customHeight="1" x14ac:dyDescent="0.35">
      <c r="A949" s="92"/>
      <c r="B949" s="92"/>
      <c r="C949" s="92"/>
      <c r="D949" s="92"/>
      <c r="E949" s="92"/>
      <c r="F949" s="92"/>
      <c r="G949" s="92"/>
      <c r="H949" s="92"/>
      <c r="I949" s="92"/>
      <c r="J949" s="92"/>
    </row>
    <row r="950" spans="1:10" ht="12.75" customHeight="1" x14ac:dyDescent="0.35">
      <c r="A950" s="92"/>
      <c r="B950" s="92"/>
      <c r="C950" s="92"/>
      <c r="D950" s="92"/>
      <c r="E950" s="92"/>
      <c r="F950" s="92"/>
      <c r="G950" s="92"/>
      <c r="H950" s="92"/>
      <c r="I950" s="92"/>
      <c r="J950" s="92"/>
    </row>
    <row r="951" spans="1:10" ht="12.75" customHeight="1" x14ac:dyDescent="0.35">
      <c r="A951" s="92"/>
      <c r="B951" s="92"/>
      <c r="C951" s="92"/>
      <c r="D951" s="92"/>
      <c r="E951" s="92"/>
      <c r="F951" s="92"/>
      <c r="G951" s="92"/>
      <c r="H951" s="92"/>
      <c r="I951" s="92"/>
      <c r="J951" s="92"/>
    </row>
    <row r="952" spans="1:10" ht="12.75" customHeight="1" x14ac:dyDescent="0.35">
      <c r="A952" s="92"/>
      <c r="B952" s="92"/>
      <c r="C952" s="92"/>
      <c r="D952" s="92"/>
      <c r="E952" s="92"/>
      <c r="F952" s="92"/>
      <c r="G952" s="92"/>
      <c r="H952" s="92"/>
      <c r="I952" s="92"/>
      <c r="J952" s="92"/>
    </row>
    <row r="953" spans="1:10" ht="12.75" customHeight="1" x14ac:dyDescent="0.35">
      <c r="A953" s="92"/>
      <c r="B953" s="92"/>
      <c r="C953" s="92"/>
      <c r="D953" s="92"/>
      <c r="E953" s="92"/>
      <c r="F953" s="92"/>
      <c r="G953" s="92"/>
      <c r="H953" s="92"/>
      <c r="I953" s="92"/>
      <c r="J953" s="92"/>
    </row>
    <row r="954" spans="1:10" ht="12.75" customHeight="1" x14ac:dyDescent="0.35">
      <c r="A954" s="92"/>
      <c r="B954" s="92"/>
      <c r="C954" s="92"/>
      <c r="D954" s="92"/>
      <c r="E954" s="92"/>
      <c r="F954" s="92"/>
      <c r="G954" s="92"/>
      <c r="H954" s="92"/>
      <c r="I954" s="92"/>
      <c r="J954" s="92"/>
    </row>
    <row r="955" spans="1:10" ht="12.75" customHeight="1" x14ac:dyDescent="0.35">
      <c r="A955" s="92"/>
      <c r="B955" s="92"/>
      <c r="C955" s="92"/>
      <c r="D955" s="92"/>
      <c r="E955" s="92"/>
      <c r="F955" s="92"/>
      <c r="G955" s="92"/>
      <c r="H955" s="92"/>
      <c r="I955" s="92"/>
      <c r="J955" s="92"/>
    </row>
    <row r="956" spans="1:10" ht="12.75" customHeight="1" x14ac:dyDescent="0.35">
      <c r="A956" s="92"/>
      <c r="B956" s="92"/>
      <c r="C956" s="92"/>
      <c r="D956" s="92"/>
      <c r="E956" s="92"/>
      <c r="F956" s="92"/>
      <c r="G956" s="92"/>
      <c r="H956" s="92"/>
      <c r="I956" s="92"/>
      <c r="J956" s="92"/>
    </row>
    <row r="957" spans="1:10" ht="12.75" customHeight="1" x14ac:dyDescent="0.35">
      <c r="A957" s="92"/>
      <c r="B957" s="92"/>
      <c r="C957" s="92"/>
      <c r="D957" s="92"/>
      <c r="E957" s="92"/>
      <c r="F957" s="92"/>
      <c r="G957" s="92"/>
      <c r="H957" s="92"/>
      <c r="I957" s="92"/>
      <c r="J957" s="92"/>
    </row>
    <row r="958" spans="1:10" ht="12.75" customHeight="1" x14ac:dyDescent="0.35">
      <c r="A958" s="92"/>
      <c r="B958" s="92"/>
      <c r="C958" s="92"/>
      <c r="D958" s="92"/>
      <c r="E958" s="92"/>
      <c r="F958" s="92"/>
      <c r="G958" s="92"/>
      <c r="H958" s="92"/>
      <c r="I958" s="92"/>
      <c r="J958" s="92"/>
    </row>
    <row r="959" spans="1:10" ht="12.75" customHeight="1" x14ac:dyDescent="0.35">
      <c r="A959" s="92"/>
      <c r="B959" s="92"/>
      <c r="C959" s="92"/>
      <c r="D959" s="92"/>
      <c r="E959" s="92"/>
      <c r="F959" s="92"/>
      <c r="G959" s="92"/>
      <c r="H959" s="92"/>
      <c r="I959" s="92"/>
      <c r="J959" s="92"/>
    </row>
    <row r="960" spans="1:10" ht="12.75" customHeight="1" x14ac:dyDescent="0.35">
      <c r="A960" s="92"/>
      <c r="B960" s="92"/>
      <c r="C960" s="92"/>
      <c r="D960" s="92"/>
      <c r="E960" s="92"/>
      <c r="F960" s="92"/>
      <c r="G960" s="92"/>
      <c r="H960" s="92"/>
      <c r="I960" s="92"/>
      <c r="J960" s="92"/>
    </row>
    <row r="961" spans="1:10" ht="12.75" customHeight="1" x14ac:dyDescent="0.35">
      <c r="A961" s="92"/>
      <c r="B961" s="92"/>
      <c r="C961" s="92"/>
      <c r="D961" s="92"/>
      <c r="E961" s="92"/>
      <c r="F961" s="92"/>
      <c r="G961" s="92"/>
      <c r="H961" s="92"/>
      <c r="I961" s="92"/>
      <c r="J961" s="92"/>
    </row>
    <row r="962" spans="1:10" ht="12.75" customHeight="1" x14ac:dyDescent="0.35">
      <c r="A962" s="92"/>
      <c r="B962" s="92"/>
      <c r="C962" s="92"/>
      <c r="D962" s="92"/>
      <c r="E962" s="92"/>
      <c r="F962" s="92"/>
      <c r="G962" s="92"/>
      <c r="H962" s="92"/>
      <c r="I962" s="92"/>
      <c r="J962" s="92"/>
    </row>
    <row r="963" spans="1:10" ht="12.75" customHeight="1" x14ac:dyDescent="0.35">
      <c r="A963" s="92"/>
      <c r="B963" s="92"/>
      <c r="C963" s="92"/>
      <c r="D963" s="92"/>
      <c r="E963" s="92"/>
      <c r="F963" s="92"/>
      <c r="G963" s="92"/>
      <c r="H963" s="92"/>
      <c r="I963" s="92"/>
      <c r="J963" s="92"/>
    </row>
    <row r="964" spans="1:10" ht="12.75" customHeight="1" x14ac:dyDescent="0.35">
      <c r="A964" s="92"/>
      <c r="B964" s="92"/>
      <c r="C964" s="92"/>
      <c r="D964" s="92"/>
      <c r="E964" s="92"/>
      <c r="F964" s="92"/>
      <c r="G964" s="92"/>
      <c r="H964" s="92"/>
      <c r="I964" s="92"/>
      <c r="J964" s="92"/>
    </row>
    <row r="965" spans="1:10" ht="12.75" customHeight="1" x14ac:dyDescent="0.35">
      <c r="A965" s="92"/>
      <c r="B965" s="92"/>
      <c r="C965" s="92"/>
      <c r="D965" s="92"/>
      <c r="E965" s="92"/>
      <c r="F965" s="92"/>
      <c r="G965" s="92"/>
      <c r="H965" s="92"/>
      <c r="I965" s="92"/>
      <c r="J965" s="92"/>
    </row>
    <row r="966" spans="1:10" ht="12.75" customHeight="1" x14ac:dyDescent="0.35">
      <c r="A966" s="92"/>
      <c r="B966" s="92"/>
      <c r="C966" s="92"/>
      <c r="D966" s="92"/>
      <c r="E966" s="92"/>
      <c r="F966" s="92"/>
      <c r="G966" s="92"/>
      <c r="H966" s="92"/>
      <c r="I966" s="92"/>
      <c r="J966" s="92"/>
    </row>
    <row r="967" spans="1:10" ht="12.75" customHeight="1" x14ac:dyDescent="0.35">
      <c r="A967" s="92"/>
      <c r="B967" s="92"/>
      <c r="C967" s="92"/>
      <c r="D967" s="92"/>
      <c r="E967" s="92"/>
      <c r="F967" s="92"/>
      <c r="G967" s="92"/>
      <c r="H967" s="92"/>
      <c r="I967" s="92"/>
      <c r="J967" s="92"/>
    </row>
    <row r="968" spans="1:10" ht="12.75" customHeight="1" x14ac:dyDescent="0.35">
      <c r="A968" s="92"/>
      <c r="B968" s="92"/>
      <c r="C968" s="92"/>
      <c r="D968" s="92"/>
      <c r="E968" s="92"/>
      <c r="F968" s="92"/>
      <c r="G968" s="92"/>
      <c r="H968" s="92"/>
      <c r="I968" s="92"/>
      <c r="J968" s="92"/>
    </row>
    <row r="969" spans="1:10" ht="12.75" customHeight="1" x14ac:dyDescent="0.35">
      <c r="A969" s="92"/>
      <c r="B969" s="92"/>
      <c r="C969" s="92"/>
      <c r="D969" s="92"/>
      <c r="E969" s="92"/>
      <c r="F969" s="92"/>
      <c r="G969" s="92"/>
      <c r="H969" s="92"/>
      <c r="I969" s="92"/>
      <c r="J969" s="92"/>
    </row>
    <row r="970" spans="1:10" ht="12.75" customHeight="1" x14ac:dyDescent="0.35">
      <c r="A970" s="92"/>
      <c r="B970" s="92"/>
      <c r="C970" s="92"/>
      <c r="D970" s="92"/>
      <c r="E970" s="92"/>
      <c r="F970" s="92"/>
      <c r="G970" s="92"/>
      <c r="H970" s="92"/>
      <c r="I970" s="92"/>
      <c r="J970" s="92"/>
    </row>
    <row r="971" spans="1:10" ht="12.75" customHeight="1" x14ac:dyDescent="0.35">
      <c r="A971" s="92"/>
      <c r="B971" s="92"/>
      <c r="C971" s="92"/>
      <c r="D971" s="92"/>
      <c r="E971" s="92"/>
      <c r="F971" s="92"/>
      <c r="G971" s="92"/>
      <c r="H971" s="92"/>
      <c r="I971" s="92"/>
      <c r="J971" s="92"/>
    </row>
    <row r="972" spans="1:10" ht="12.75" customHeight="1" x14ac:dyDescent="0.35">
      <c r="A972" s="92"/>
      <c r="B972" s="92"/>
      <c r="C972" s="92"/>
      <c r="D972" s="92"/>
      <c r="E972" s="92"/>
      <c r="F972" s="92"/>
      <c r="G972" s="92"/>
      <c r="H972" s="92"/>
      <c r="I972" s="92"/>
      <c r="J972" s="92"/>
    </row>
    <row r="973" spans="1:10" ht="12.75" customHeight="1" x14ac:dyDescent="0.35">
      <c r="A973" s="92"/>
      <c r="B973" s="92"/>
      <c r="C973" s="92"/>
      <c r="D973" s="92"/>
      <c r="E973" s="92"/>
      <c r="F973" s="92"/>
      <c r="G973" s="92"/>
      <c r="H973" s="92"/>
      <c r="I973" s="92"/>
      <c r="J973" s="92"/>
    </row>
    <row r="974" spans="1:10" ht="12.75" customHeight="1" x14ac:dyDescent="0.35">
      <c r="A974" s="92"/>
      <c r="B974" s="92"/>
      <c r="C974" s="92"/>
      <c r="D974" s="92"/>
      <c r="E974" s="92"/>
      <c r="F974" s="92"/>
      <c r="G974" s="92"/>
      <c r="H974" s="92"/>
      <c r="I974" s="92"/>
      <c r="J974" s="92"/>
    </row>
    <row r="975" spans="1:10" ht="12.75" customHeight="1" x14ac:dyDescent="0.35">
      <c r="A975" s="92"/>
      <c r="B975" s="92"/>
      <c r="C975" s="92"/>
      <c r="D975" s="92"/>
      <c r="E975" s="92"/>
      <c r="F975" s="92"/>
      <c r="G975" s="92"/>
      <c r="H975" s="92"/>
      <c r="I975" s="92"/>
      <c r="J975" s="92"/>
    </row>
    <row r="976" spans="1:10" ht="12.75" customHeight="1" x14ac:dyDescent="0.35">
      <c r="A976" s="92"/>
      <c r="B976" s="92"/>
      <c r="C976" s="92"/>
      <c r="D976" s="92"/>
      <c r="E976" s="92"/>
      <c r="F976" s="92"/>
      <c r="G976" s="92"/>
      <c r="H976" s="92"/>
      <c r="I976" s="92"/>
      <c r="J976" s="92"/>
    </row>
    <row r="977" spans="1:10" ht="12.75" customHeight="1" x14ac:dyDescent="0.35">
      <c r="A977" s="92"/>
      <c r="B977" s="92"/>
      <c r="C977" s="92"/>
      <c r="D977" s="92"/>
      <c r="E977" s="92"/>
      <c r="F977" s="92"/>
      <c r="G977" s="92"/>
      <c r="H977" s="92"/>
      <c r="I977" s="92"/>
      <c r="J977" s="92"/>
    </row>
    <row r="978" spans="1:10" ht="12.75" customHeight="1" x14ac:dyDescent="0.35">
      <c r="A978" s="92"/>
      <c r="B978" s="92"/>
      <c r="C978" s="92"/>
      <c r="D978" s="92"/>
      <c r="E978" s="92"/>
      <c r="F978" s="92"/>
      <c r="G978" s="92"/>
      <c r="H978" s="92"/>
      <c r="I978" s="92"/>
      <c r="J978" s="92"/>
    </row>
    <row r="979" spans="1:10" ht="12.75" customHeight="1" x14ac:dyDescent="0.35">
      <c r="A979" s="92"/>
      <c r="B979" s="92"/>
      <c r="C979" s="92"/>
      <c r="D979" s="92"/>
      <c r="E979" s="92"/>
      <c r="F979" s="92"/>
      <c r="G979" s="92"/>
      <c r="H979" s="92"/>
      <c r="I979" s="92"/>
      <c r="J979" s="92"/>
    </row>
    <row r="980" spans="1:10" ht="12.75" customHeight="1" x14ac:dyDescent="0.35">
      <c r="A980" s="92"/>
      <c r="B980" s="92"/>
      <c r="C980" s="92"/>
      <c r="D980" s="92"/>
      <c r="E980" s="92"/>
      <c r="F980" s="92"/>
      <c r="G980" s="92"/>
      <c r="H980" s="92"/>
      <c r="I980" s="92"/>
      <c r="J980" s="92"/>
    </row>
    <row r="981" spans="1:10" ht="12.75" customHeight="1" x14ac:dyDescent="0.35">
      <c r="A981" s="92"/>
      <c r="B981" s="92"/>
      <c r="C981" s="92"/>
      <c r="D981" s="92"/>
      <c r="E981" s="92"/>
      <c r="F981" s="92"/>
      <c r="G981" s="92"/>
      <c r="H981" s="92"/>
      <c r="I981" s="92"/>
      <c r="J981" s="92"/>
    </row>
    <row r="982" spans="1:10" ht="12.75" customHeight="1" x14ac:dyDescent="0.35">
      <c r="A982" s="92"/>
      <c r="B982" s="92"/>
      <c r="C982" s="92"/>
      <c r="D982" s="92"/>
      <c r="E982" s="92"/>
      <c r="F982" s="92"/>
      <c r="G982" s="92"/>
      <c r="H982" s="92"/>
      <c r="I982" s="92"/>
      <c r="J982" s="92"/>
    </row>
    <row r="983" spans="1:10" ht="12.75" customHeight="1" x14ac:dyDescent="0.35">
      <c r="A983" s="92"/>
      <c r="B983" s="92"/>
      <c r="C983" s="92"/>
      <c r="D983" s="92"/>
      <c r="E983" s="92"/>
      <c r="F983" s="92"/>
      <c r="G983" s="92"/>
      <c r="H983" s="92"/>
      <c r="I983" s="92"/>
      <c r="J983" s="92"/>
    </row>
    <row r="984" spans="1:10" ht="12.75" customHeight="1" x14ac:dyDescent="0.35">
      <c r="A984" s="92"/>
      <c r="B984" s="92"/>
      <c r="C984" s="92"/>
      <c r="D984" s="92"/>
      <c r="E984" s="92"/>
      <c r="F984" s="92"/>
      <c r="G984" s="92"/>
      <c r="H984" s="92"/>
      <c r="I984" s="92"/>
      <c r="J984" s="92"/>
    </row>
    <row r="985" spans="1:10" ht="12.75" customHeight="1" x14ac:dyDescent="0.35">
      <c r="A985" s="92"/>
      <c r="B985" s="92"/>
      <c r="C985" s="92"/>
      <c r="D985" s="92"/>
      <c r="E985" s="92"/>
      <c r="F985" s="92"/>
      <c r="G985" s="92"/>
      <c r="H985" s="92"/>
      <c r="I985" s="92"/>
      <c r="J985" s="92"/>
    </row>
    <row r="986" spans="1:10" ht="12.75" customHeight="1" x14ac:dyDescent="0.35">
      <c r="A986" s="92"/>
      <c r="B986" s="92"/>
      <c r="C986" s="92"/>
      <c r="D986" s="92"/>
      <c r="E986" s="92"/>
      <c r="F986" s="92"/>
      <c r="G986" s="92"/>
      <c r="H986" s="92"/>
      <c r="I986" s="92"/>
      <c r="J986" s="92"/>
    </row>
    <row r="987" spans="1:10" ht="12.75" customHeight="1" x14ac:dyDescent="0.35">
      <c r="A987" s="92"/>
      <c r="B987" s="92"/>
      <c r="C987" s="92"/>
      <c r="D987" s="92"/>
      <c r="E987" s="92"/>
      <c r="F987" s="92"/>
      <c r="G987" s="92"/>
      <c r="H987" s="92"/>
      <c r="I987" s="92"/>
      <c r="J987" s="92"/>
    </row>
    <row r="988" spans="1:10" ht="12.75" customHeight="1" x14ac:dyDescent="0.35">
      <c r="A988" s="92"/>
      <c r="B988" s="92"/>
      <c r="C988" s="92"/>
      <c r="D988" s="92"/>
      <c r="E988" s="92"/>
      <c r="F988" s="92"/>
      <c r="G988" s="92"/>
      <c r="H988" s="92"/>
      <c r="I988" s="92"/>
      <c r="J988" s="92"/>
    </row>
    <row r="989" spans="1:10" ht="12.75" customHeight="1" x14ac:dyDescent="0.35">
      <c r="A989" s="92"/>
      <c r="B989" s="92"/>
      <c r="C989" s="92"/>
      <c r="D989" s="92"/>
      <c r="E989" s="92"/>
      <c r="F989" s="92"/>
      <c r="G989" s="92"/>
      <c r="H989" s="92"/>
      <c r="I989" s="92"/>
      <c r="J989" s="92"/>
    </row>
    <row r="990" spans="1:10" ht="12.75" customHeight="1" x14ac:dyDescent="0.35">
      <c r="A990" s="92"/>
      <c r="B990" s="92"/>
      <c r="C990" s="92"/>
      <c r="D990" s="92"/>
      <c r="E990" s="92"/>
      <c r="F990" s="92"/>
      <c r="G990" s="92"/>
      <c r="H990" s="92"/>
      <c r="I990" s="92"/>
      <c r="J990" s="92"/>
    </row>
    <row r="991" spans="1:10" ht="12.75" customHeight="1" x14ac:dyDescent="0.35">
      <c r="A991" s="92"/>
      <c r="B991" s="92"/>
      <c r="C991" s="92"/>
      <c r="D991" s="92"/>
      <c r="E991" s="92"/>
      <c r="F991" s="92"/>
      <c r="G991" s="92"/>
      <c r="H991" s="92"/>
      <c r="I991" s="92"/>
      <c r="J991" s="92"/>
    </row>
    <row r="992" spans="1:10" ht="12.75" customHeight="1" x14ac:dyDescent="0.35">
      <c r="A992" s="92"/>
      <c r="B992" s="92"/>
      <c r="C992" s="92"/>
      <c r="D992" s="92"/>
      <c r="E992" s="92"/>
      <c r="F992" s="92"/>
      <c r="G992" s="92"/>
      <c r="H992" s="92"/>
      <c r="I992" s="92"/>
      <c r="J992" s="92"/>
    </row>
    <row r="993" spans="1:10" ht="12.75" customHeight="1" x14ac:dyDescent="0.35">
      <c r="A993" s="92"/>
      <c r="B993" s="92"/>
      <c r="C993" s="92"/>
      <c r="D993" s="92"/>
      <c r="E993" s="92"/>
      <c r="F993" s="92"/>
      <c r="G993" s="92"/>
      <c r="H993" s="92"/>
      <c r="I993" s="92"/>
      <c r="J993" s="92"/>
    </row>
    <row r="994" spans="1:10" ht="12.75" customHeight="1" x14ac:dyDescent="0.35">
      <c r="A994" s="92"/>
      <c r="B994" s="92"/>
      <c r="C994" s="92"/>
      <c r="D994" s="92"/>
      <c r="E994" s="92"/>
      <c r="F994" s="92"/>
      <c r="G994" s="92"/>
      <c r="H994" s="92"/>
      <c r="I994" s="92"/>
      <c r="J994" s="92"/>
    </row>
    <row r="995" spans="1:10" ht="12.75" customHeight="1" x14ac:dyDescent="0.35">
      <c r="A995" s="92"/>
      <c r="B995" s="92"/>
      <c r="C995" s="92"/>
      <c r="D995" s="92"/>
      <c r="E995" s="92"/>
      <c r="F995" s="92"/>
      <c r="G995" s="92"/>
      <c r="H995" s="92"/>
      <c r="I995" s="92"/>
      <c r="J995" s="92"/>
    </row>
    <row r="996" spans="1:10" ht="12.75" customHeight="1" x14ac:dyDescent="0.35">
      <c r="A996" s="92"/>
      <c r="B996" s="92"/>
      <c r="C996" s="92"/>
      <c r="D996" s="92"/>
      <c r="E996" s="92"/>
      <c r="F996" s="92"/>
      <c r="G996" s="92"/>
      <c r="H996" s="92"/>
      <c r="I996" s="92"/>
      <c r="J996" s="92"/>
    </row>
    <row r="997" spans="1:10" ht="12.75" customHeight="1" x14ac:dyDescent="0.35">
      <c r="A997" s="92"/>
      <c r="B997" s="92"/>
      <c r="C997" s="92"/>
      <c r="D997" s="92"/>
      <c r="E997" s="92"/>
      <c r="F997" s="92"/>
      <c r="G997" s="92"/>
      <c r="H997" s="92"/>
      <c r="I997" s="92"/>
      <c r="J997" s="92"/>
    </row>
    <row r="998" spans="1:10" ht="12.75" customHeight="1" x14ac:dyDescent="0.35">
      <c r="A998" s="92"/>
      <c r="B998" s="92"/>
      <c r="C998" s="92"/>
      <c r="D998" s="92"/>
      <c r="E998" s="92"/>
      <c r="F998" s="92"/>
      <c r="G998" s="92"/>
      <c r="H998" s="92"/>
      <c r="I998" s="92"/>
      <c r="J998" s="92"/>
    </row>
    <row r="999" spans="1:10" ht="12.75" customHeight="1" x14ac:dyDescent="0.35">
      <c r="A999" s="92"/>
      <c r="B999" s="92"/>
      <c r="C999" s="92"/>
      <c r="D999" s="92"/>
      <c r="E999" s="92"/>
      <c r="F999" s="92"/>
      <c r="G999" s="92"/>
      <c r="H999" s="92"/>
      <c r="I999" s="92"/>
      <c r="J999" s="92"/>
    </row>
    <row r="1000" spans="1:10" ht="12.75" customHeight="1" x14ac:dyDescent="0.35">
      <c r="A1000" s="92"/>
      <c r="B1000" s="92"/>
      <c r="C1000" s="92"/>
      <c r="D1000" s="92"/>
      <c r="E1000" s="92"/>
      <c r="F1000" s="92"/>
      <c r="G1000" s="92"/>
      <c r="H1000" s="92"/>
      <c r="I1000" s="92"/>
      <c r="J1000" s="92"/>
    </row>
    <row r="1001" spans="1:10" ht="12.75" customHeight="1" x14ac:dyDescent="0.35">
      <c r="A1001" s="92"/>
      <c r="B1001" s="92"/>
      <c r="C1001" s="92"/>
      <c r="D1001" s="92"/>
      <c r="E1001" s="92"/>
      <c r="F1001" s="92"/>
      <c r="G1001" s="92"/>
      <c r="H1001" s="92"/>
      <c r="I1001" s="92"/>
      <c r="J1001" s="92"/>
    </row>
    <row r="1002" spans="1:10" ht="12.75" customHeight="1" x14ac:dyDescent="0.35">
      <c r="A1002" s="92"/>
      <c r="B1002" s="92"/>
      <c r="C1002" s="92"/>
      <c r="D1002" s="92"/>
      <c r="E1002" s="92"/>
      <c r="F1002" s="92"/>
      <c r="G1002" s="92"/>
      <c r="H1002" s="92"/>
      <c r="I1002" s="92"/>
      <c r="J1002" s="92"/>
    </row>
    <row r="1003" spans="1:10" ht="12.75" customHeight="1" x14ac:dyDescent="0.35">
      <c r="A1003" s="92"/>
      <c r="B1003" s="92"/>
      <c r="C1003" s="92"/>
      <c r="D1003" s="92"/>
      <c r="E1003" s="92"/>
      <c r="F1003" s="92"/>
      <c r="G1003" s="92"/>
      <c r="H1003" s="92"/>
      <c r="I1003" s="92"/>
      <c r="J1003" s="92"/>
    </row>
    <row r="1004" spans="1:10" ht="12.75" customHeight="1" x14ac:dyDescent="0.35">
      <c r="A1004" s="92"/>
      <c r="B1004" s="92"/>
      <c r="C1004" s="92"/>
      <c r="D1004" s="92"/>
      <c r="E1004" s="92"/>
      <c r="F1004" s="92"/>
      <c r="G1004" s="92"/>
      <c r="H1004" s="92"/>
      <c r="I1004" s="92"/>
      <c r="J1004" s="92"/>
    </row>
    <row r="1005" spans="1:10" ht="12.75" customHeight="1" x14ac:dyDescent="0.35">
      <c r="A1005" s="92"/>
      <c r="B1005" s="92"/>
      <c r="C1005" s="92"/>
      <c r="D1005" s="92"/>
      <c r="E1005" s="92"/>
      <c r="F1005" s="92"/>
      <c r="G1005" s="92"/>
      <c r="H1005" s="92"/>
      <c r="I1005" s="92"/>
      <c r="J1005" s="92"/>
    </row>
    <row r="1006" spans="1:10" ht="12.75" customHeight="1" x14ac:dyDescent="0.35">
      <c r="A1006" s="92"/>
      <c r="B1006" s="92"/>
      <c r="C1006" s="92"/>
      <c r="D1006" s="92"/>
      <c r="E1006" s="92"/>
      <c r="F1006" s="92"/>
      <c r="G1006" s="92"/>
      <c r="H1006" s="92"/>
      <c r="I1006" s="92"/>
      <c r="J1006" s="92"/>
    </row>
    <row r="1007" spans="1:10" ht="12.75" customHeight="1" x14ac:dyDescent="0.35">
      <c r="A1007" s="92"/>
      <c r="B1007" s="92"/>
      <c r="C1007" s="92"/>
      <c r="D1007" s="92"/>
      <c r="E1007" s="92"/>
      <c r="F1007" s="92"/>
      <c r="G1007" s="92"/>
      <c r="H1007" s="92"/>
      <c r="I1007" s="92"/>
      <c r="J1007" s="92"/>
    </row>
    <row r="1008" spans="1:10" ht="12.75" customHeight="1" x14ac:dyDescent="0.35">
      <c r="A1008" s="92"/>
      <c r="B1008" s="92"/>
      <c r="C1008" s="92"/>
      <c r="D1008" s="92"/>
      <c r="E1008" s="92"/>
      <c r="F1008" s="92"/>
      <c r="G1008" s="92"/>
      <c r="H1008" s="92"/>
      <c r="I1008" s="92"/>
      <c r="J1008" s="92"/>
    </row>
    <row r="1009" spans="1:10" ht="12.75" customHeight="1" x14ac:dyDescent="0.35">
      <c r="A1009" s="92"/>
      <c r="B1009" s="92"/>
      <c r="C1009" s="92"/>
      <c r="D1009" s="92"/>
      <c r="E1009" s="92"/>
      <c r="F1009" s="92"/>
      <c r="G1009" s="92"/>
      <c r="H1009" s="92"/>
      <c r="I1009" s="92"/>
      <c r="J1009" s="92"/>
    </row>
    <row r="1010" spans="1:10" ht="12.75" customHeight="1" x14ac:dyDescent="0.35">
      <c r="A1010" s="92"/>
      <c r="B1010" s="92"/>
      <c r="C1010" s="92"/>
      <c r="D1010" s="92"/>
      <c r="E1010" s="92"/>
      <c r="F1010" s="92"/>
      <c r="G1010" s="92"/>
      <c r="H1010" s="92"/>
      <c r="I1010" s="92"/>
      <c r="J1010" s="92"/>
    </row>
    <row r="1011" spans="1:10" ht="12.75" customHeight="1" x14ac:dyDescent="0.35">
      <c r="A1011" s="92"/>
      <c r="B1011" s="92"/>
      <c r="C1011" s="92"/>
      <c r="D1011" s="92"/>
      <c r="E1011" s="92"/>
      <c r="F1011" s="92"/>
      <c r="G1011" s="92"/>
      <c r="H1011" s="92"/>
      <c r="I1011" s="92"/>
      <c r="J1011" s="92"/>
    </row>
    <row r="1012" spans="1:10" ht="12.75" customHeight="1" x14ac:dyDescent="0.35">
      <c r="A1012" s="92"/>
      <c r="B1012" s="92"/>
      <c r="C1012" s="92"/>
      <c r="D1012" s="92"/>
      <c r="E1012" s="92"/>
      <c r="F1012" s="92"/>
      <c r="G1012" s="92"/>
      <c r="H1012" s="92"/>
      <c r="I1012" s="92"/>
      <c r="J1012" s="92"/>
    </row>
    <row r="1013" spans="1:10" ht="12.75" customHeight="1" x14ac:dyDescent="0.35">
      <c r="A1013" s="92"/>
      <c r="B1013" s="92"/>
      <c r="C1013" s="92"/>
      <c r="D1013" s="92"/>
      <c r="E1013" s="92"/>
      <c r="F1013" s="92"/>
      <c r="G1013" s="92"/>
      <c r="H1013" s="92"/>
      <c r="I1013" s="92"/>
      <c r="J1013" s="92"/>
    </row>
    <row r="1014" spans="1:10" ht="12.75" customHeight="1" x14ac:dyDescent="0.35">
      <c r="A1014" s="92"/>
      <c r="B1014" s="92"/>
      <c r="C1014" s="92"/>
      <c r="D1014" s="92"/>
      <c r="E1014" s="92"/>
      <c r="F1014" s="92"/>
      <c r="G1014" s="92"/>
      <c r="H1014" s="92"/>
      <c r="I1014" s="92"/>
      <c r="J1014" s="92"/>
    </row>
    <row r="1015" spans="1:10" ht="12.75" customHeight="1" x14ac:dyDescent="0.35">
      <c r="A1015" s="92"/>
      <c r="B1015" s="92"/>
      <c r="C1015" s="92"/>
      <c r="D1015" s="92"/>
      <c r="E1015" s="92"/>
      <c r="F1015" s="92"/>
      <c r="G1015" s="92"/>
      <c r="H1015" s="92"/>
      <c r="I1015" s="92"/>
      <c r="J1015" s="92"/>
    </row>
    <row r="1016" spans="1:10" ht="12.75" customHeight="1" x14ac:dyDescent="0.35">
      <c r="A1016" s="92"/>
      <c r="B1016" s="92"/>
      <c r="C1016" s="92"/>
      <c r="D1016" s="92"/>
      <c r="E1016" s="92"/>
      <c r="F1016" s="92"/>
      <c r="G1016" s="92"/>
      <c r="H1016" s="92"/>
      <c r="I1016" s="92"/>
      <c r="J1016" s="92"/>
    </row>
    <row r="1017" spans="1:10" ht="12.75" customHeight="1" x14ac:dyDescent="0.35">
      <c r="A1017" s="92"/>
      <c r="B1017" s="92"/>
      <c r="C1017" s="92"/>
      <c r="D1017" s="92"/>
      <c r="E1017" s="92"/>
      <c r="F1017" s="92"/>
      <c r="G1017" s="92"/>
      <c r="H1017" s="92"/>
      <c r="I1017" s="92"/>
      <c r="J1017" s="92"/>
    </row>
    <row r="1018" spans="1:10" ht="12.75" customHeight="1" x14ac:dyDescent="0.35">
      <c r="A1018" s="92"/>
      <c r="B1018" s="92"/>
      <c r="C1018" s="92"/>
      <c r="D1018" s="92"/>
      <c r="E1018" s="92"/>
      <c r="F1018" s="92"/>
      <c r="G1018" s="92"/>
      <c r="H1018" s="92"/>
      <c r="I1018" s="92"/>
      <c r="J1018" s="92"/>
    </row>
    <row r="1019" spans="1:10" ht="12.75" customHeight="1" x14ac:dyDescent="0.35">
      <c r="A1019" s="92"/>
      <c r="B1019" s="92"/>
      <c r="C1019" s="92"/>
      <c r="D1019" s="92"/>
      <c r="E1019" s="92"/>
      <c r="F1019" s="92"/>
      <c r="G1019" s="92"/>
      <c r="H1019" s="92"/>
      <c r="I1019" s="92"/>
      <c r="J1019" s="92"/>
    </row>
    <row r="1020" spans="1:10" ht="12.75" customHeight="1" x14ac:dyDescent="0.35">
      <c r="A1020" s="92"/>
      <c r="B1020" s="92"/>
      <c r="C1020" s="92"/>
      <c r="D1020" s="92"/>
      <c r="E1020" s="92"/>
      <c r="F1020" s="92"/>
      <c r="G1020" s="92"/>
      <c r="H1020" s="92"/>
      <c r="I1020" s="92"/>
      <c r="J1020" s="92"/>
    </row>
    <row r="1021" spans="1:10" ht="12.75" customHeight="1" x14ac:dyDescent="0.35">
      <c r="A1021" s="92"/>
      <c r="B1021" s="92"/>
      <c r="C1021" s="92"/>
      <c r="D1021" s="92"/>
      <c r="E1021" s="92"/>
      <c r="F1021" s="92"/>
      <c r="G1021" s="92"/>
      <c r="H1021" s="92"/>
      <c r="I1021" s="92"/>
      <c r="J1021" s="92"/>
    </row>
    <row r="1022" spans="1:10" ht="12.75" customHeight="1" x14ac:dyDescent="0.35">
      <c r="A1022" s="92"/>
      <c r="B1022" s="92"/>
      <c r="C1022" s="92"/>
      <c r="D1022" s="92"/>
      <c r="E1022" s="92"/>
      <c r="F1022" s="92"/>
      <c r="G1022" s="92"/>
      <c r="H1022" s="92"/>
      <c r="I1022" s="92"/>
      <c r="J1022" s="92"/>
    </row>
    <row r="1023" spans="1:10" ht="12.75" customHeight="1" x14ac:dyDescent="0.35">
      <c r="A1023" s="92"/>
      <c r="B1023" s="92"/>
      <c r="C1023" s="92"/>
      <c r="D1023" s="92"/>
      <c r="E1023" s="92"/>
      <c r="F1023" s="92"/>
      <c r="G1023" s="92"/>
      <c r="H1023" s="92"/>
      <c r="I1023" s="92"/>
      <c r="J1023" s="92"/>
    </row>
    <row r="1024" spans="1:10" ht="12.75" customHeight="1" x14ac:dyDescent="0.35">
      <c r="A1024" s="92"/>
      <c r="B1024" s="92"/>
      <c r="C1024" s="92"/>
      <c r="D1024" s="92"/>
      <c r="E1024" s="92"/>
      <c r="F1024" s="92"/>
      <c r="G1024" s="92"/>
      <c r="H1024" s="92"/>
      <c r="I1024" s="92"/>
      <c r="J1024" s="92"/>
    </row>
    <row r="1025" spans="1:10" ht="12.75" customHeight="1" x14ac:dyDescent="0.35">
      <c r="A1025" s="92"/>
      <c r="B1025" s="92"/>
      <c r="C1025" s="92"/>
      <c r="D1025" s="92"/>
      <c r="E1025" s="92"/>
      <c r="F1025" s="92"/>
      <c r="G1025" s="92"/>
      <c r="H1025" s="92"/>
      <c r="I1025" s="92"/>
      <c r="J1025" s="92"/>
    </row>
    <row r="1026" spans="1:10" ht="12.75" customHeight="1" x14ac:dyDescent="0.35">
      <c r="A1026" s="92"/>
      <c r="B1026" s="92"/>
      <c r="C1026" s="92"/>
      <c r="D1026" s="92"/>
      <c r="E1026" s="92"/>
      <c r="F1026" s="92"/>
      <c r="G1026" s="92"/>
      <c r="H1026" s="92"/>
      <c r="I1026" s="92"/>
      <c r="J1026" s="92"/>
    </row>
    <row r="1027" spans="1:10" ht="12.75" customHeight="1" x14ac:dyDescent="0.35">
      <c r="A1027" s="92"/>
      <c r="B1027" s="92"/>
      <c r="C1027" s="92"/>
      <c r="D1027" s="92"/>
      <c r="E1027" s="92"/>
      <c r="F1027" s="92"/>
      <c r="G1027" s="92"/>
      <c r="H1027" s="92"/>
      <c r="I1027" s="92"/>
      <c r="J1027" s="92"/>
    </row>
    <row r="1028" spans="1:10" ht="12.75" customHeight="1" x14ac:dyDescent="0.35">
      <c r="A1028" s="92"/>
      <c r="B1028" s="92"/>
      <c r="C1028" s="92"/>
      <c r="D1028" s="92"/>
      <c r="E1028" s="92"/>
      <c r="F1028" s="92"/>
      <c r="G1028" s="92"/>
      <c r="H1028" s="92"/>
      <c r="I1028" s="92"/>
      <c r="J1028" s="92"/>
    </row>
    <row r="1029" spans="1:10" ht="12.75" customHeight="1" x14ac:dyDescent="0.35">
      <c r="A1029" s="92"/>
      <c r="B1029" s="92"/>
      <c r="C1029" s="92"/>
      <c r="D1029" s="92"/>
      <c r="E1029" s="92"/>
      <c r="F1029" s="92"/>
      <c r="G1029" s="92"/>
      <c r="H1029" s="92"/>
      <c r="I1029" s="92"/>
      <c r="J1029" s="92"/>
    </row>
    <row r="1030" spans="1:10" ht="12.75" customHeight="1" x14ac:dyDescent="0.35">
      <c r="A1030" s="92"/>
      <c r="B1030" s="92"/>
      <c r="C1030" s="92"/>
      <c r="D1030" s="92"/>
      <c r="E1030" s="92"/>
      <c r="F1030" s="92"/>
      <c r="G1030" s="92"/>
      <c r="H1030" s="92"/>
      <c r="I1030" s="92"/>
      <c r="J1030" s="92"/>
    </row>
    <row r="1031" spans="1:10" ht="12.75" customHeight="1" x14ac:dyDescent="0.35">
      <c r="A1031" s="92"/>
      <c r="B1031" s="92"/>
      <c r="C1031" s="92"/>
      <c r="D1031" s="92"/>
      <c r="E1031" s="92"/>
      <c r="F1031" s="92"/>
      <c r="G1031" s="92"/>
      <c r="H1031" s="92"/>
      <c r="I1031" s="92"/>
      <c r="J1031" s="92"/>
    </row>
    <row r="1032" spans="1:10" ht="12.75" customHeight="1" x14ac:dyDescent="0.35">
      <c r="A1032" s="92"/>
      <c r="B1032" s="92"/>
      <c r="C1032" s="92"/>
      <c r="D1032" s="92"/>
      <c r="E1032" s="92"/>
      <c r="F1032" s="92"/>
      <c r="G1032" s="92"/>
      <c r="H1032" s="92"/>
      <c r="I1032" s="92"/>
      <c r="J1032" s="92"/>
    </row>
    <row r="1033" spans="1:10" ht="12.75" customHeight="1" x14ac:dyDescent="0.35">
      <c r="A1033" s="92"/>
      <c r="B1033" s="92"/>
      <c r="C1033" s="92"/>
      <c r="D1033" s="92"/>
      <c r="E1033" s="92"/>
      <c r="F1033" s="92"/>
      <c r="G1033" s="92"/>
      <c r="H1033" s="92"/>
      <c r="I1033" s="92"/>
      <c r="J1033" s="92"/>
    </row>
    <row r="1034" spans="1:10" ht="12.75" customHeight="1" x14ac:dyDescent="0.35">
      <c r="A1034" s="92"/>
      <c r="B1034" s="92"/>
      <c r="C1034" s="92"/>
      <c r="D1034" s="92"/>
      <c r="E1034" s="92"/>
      <c r="F1034" s="92"/>
      <c r="G1034" s="92"/>
      <c r="H1034" s="92"/>
      <c r="I1034" s="92"/>
      <c r="J1034" s="92"/>
    </row>
    <row r="1035" spans="1:10" ht="12.75" customHeight="1" x14ac:dyDescent="0.35">
      <c r="A1035" s="92"/>
      <c r="B1035" s="92"/>
      <c r="C1035" s="92"/>
      <c r="D1035" s="92"/>
      <c r="E1035" s="92"/>
      <c r="F1035" s="92"/>
      <c r="G1035" s="92"/>
      <c r="H1035" s="92"/>
      <c r="I1035" s="92"/>
      <c r="J1035" s="92"/>
    </row>
    <row r="1036" spans="1:10" ht="12.75" customHeight="1" x14ac:dyDescent="0.35">
      <c r="A1036" s="92"/>
      <c r="B1036" s="92"/>
      <c r="C1036" s="92"/>
      <c r="D1036" s="92"/>
      <c r="E1036" s="92"/>
      <c r="F1036" s="92"/>
      <c r="G1036" s="92"/>
      <c r="H1036" s="92"/>
      <c r="I1036" s="92"/>
      <c r="J1036" s="92"/>
    </row>
    <row r="1037" spans="1:10" ht="12.75" customHeight="1" x14ac:dyDescent="0.35">
      <c r="A1037" s="92"/>
      <c r="B1037" s="92"/>
      <c r="C1037" s="92"/>
      <c r="D1037" s="92"/>
      <c r="E1037" s="92"/>
      <c r="F1037" s="92"/>
      <c r="G1037" s="92"/>
      <c r="H1037" s="92"/>
      <c r="I1037" s="92"/>
      <c r="J1037" s="92"/>
    </row>
    <row r="1038" spans="1:10" ht="12.75" customHeight="1" x14ac:dyDescent="0.35">
      <c r="A1038" s="92"/>
      <c r="B1038" s="92"/>
      <c r="C1038" s="92"/>
      <c r="D1038" s="92"/>
      <c r="E1038" s="92"/>
      <c r="F1038" s="92"/>
      <c r="G1038" s="92"/>
      <c r="H1038" s="92"/>
      <c r="I1038" s="92"/>
      <c r="J1038" s="92"/>
    </row>
    <row r="1039" spans="1:10" ht="12.75" customHeight="1" x14ac:dyDescent="0.35">
      <c r="A1039" s="92"/>
      <c r="B1039" s="92"/>
      <c r="C1039" s="92"/>
      <c r="D1039" s="92"/>
      <c r="E1039" s="92"/>
      <c r="F1039" s="92"/>
      <c r="G1039" s="92"/>
      <c r="H1039" s="92"/>
      <c r="I1039" s="92"/>
      <c r="J1039" s="92"/>
    </row>
    <row r="1040" spans="1:10" ht="12.75" customHeight="1" x14ac:dyDescent="0.35">
      <c r="A1040" s="92"/>
      <c r="B1040" s="92"/>
      <c r="C1040" s="92"/>
      <c r="D1040" s="92"/>
      <c r="E1040" s="92"/>
      <c r="F1040" s="92"/>
      <c r="G1040" s="92"/>
      <c r="H1040" s="92"/>
      <c r="I1040" s="92"/>
      <c r="J1040" s="92"/>
    </row>
    <row r="1041" spans="1:10" ht="12.75" customHeight="1" x14ac:dyDescent="0.35">
      <c r="A1041" s="92"/>
      <c r="B1041" s="92"/>
      <c r="C1041" s="92"/>
      <c r="D1041" s="92"/>
      <c r="E1041" s="92"/>
      <c r="F1041" s="92"/>
      <c r="G1041" s="92"/>
      <c r="H1041" s="92"/>
      <c r="I1041" s="92"/>
      <c r="J1041" s="92"/>
    </row>
    <row r="1042" spans="1:10" ht="12.75" customHeight="1" x14ac:dyDescent="0.35">
      <c r="A1042" s="92"/>
      <c r="B1042" s="92"/>
      <c r="C1042" s="92"/>
      <c r="D1042" s="92"/>
      <c r="E1042" s="92"/>
      <c r="F1042" s="92"/>
      <c r="G1042" s="92"/>
      <c r="H1042" s="92"/>
      <c r="I1042" s="92"/>
      <c r="J1042" s="92"/>
    </row>
    <row r="1043" spans="1:10" ht="12.75" customHeight="1" x14ac:dyDescent="0.35">
      <c r="A1043" s="92"/>
      <c r="B1043" s="92"/>
      <c r="C1043" s="92"/>
      <c r="D1043" s="92"/>
      <c r="E1043" s="92"/>
      <c r="F1043" s="92"/>
      <c r="G1043" s="92"/>
      <c r="H1043" s="92"/>
      <c r="I1043" s="92"/>
      <c r="J1043" s="92"/>
    </row>
    <row r="1044" spans="1:10" ht="12.75" customHeight="1" x14ac:dyDescent="0.35">
      <c r="A1044" s="92"/>
      <c r="B1044" s="92"/>
      <c r="C1044" s="92"/>
      <c r="D1044" s="92"/>
      <c r="E1044" s="92"/>
      <c r="F1044" s="92"/>
      <c r="G1044" s="92"/>
      <c r="H1044" s="92"/>
      <c r="I1044" s="92"/>
      <c r="J1044" s="92"/>
    </row>
    <row r="1045" spans="1:10" ht="12.75" customHeight="1" x14ac:dyDescent="0.35">
      <c r="A1045" s="92"/>
      <c r="B1045" s="92"/>
      <c r="C1045" s="92"/>
      <c r="D1045" s="92"/>
      <c r="E1045" s="92"/>
      <c r="F1045" s="92"/>
      <c r="G1045" s="92"/>
      <c r="H1045" s="92"/>
      <c r="I1045" s="92"/>
      <c r="J1045" s="92"/>
    </row>
    <row r="1046" spans="1:10" ht="12.75" customHeight="1" x14ac:dyDescent="0.35">
      <c r="A1046" s="92"/>
      <c r="B1046" s="92"/>
      <c r="C1046" s="92"/>
      <c r="D1046" s="92"/>
      <c r="E1046" s="92"/>
      <c r="F1046" s="92"/>
      <c r="G1046" s="92"/>
      <c r="H1046" s="92"/>
      <c r="I1046" s="92"/>
      <c r="J1046" s="92"/>
    </row>
    <row r="1047" spans="1:10" ht="12.75" customHeight="1" x14ac:dyDescent="0.35">
      <c r="A1047" s="92"/>
      <c r="B1047" s="92"/>
      <c r="C1047" s="92"/>
      <c r="D1047" s="92"/>
      <c r="E1047" s="92"/>
      <c r="F1047" s="92"/>
      <c r="G1047" s="92"/>
      <c r="H1047" s="92"/>
      <c r="I1047" s="92"/>
      <c r="J1047" s="92"/>
    </row>
    <row r="1048" spans="1:10" ht="12.75" customHeight="1" x14ac:dyDescent="0.35">
      <c r="A1048" s="92"/>
      <c r="B1048" s="92"/>
      <c r="C1048" s="92"/>
      <c r="D1048" s="92"/>
      <c r="E1048" s="92"/>
      <c r="F1048" s="92"/>
      <c r="G1048" s="92"/>
      <c r="H1048" s="92"/>
      <c r="I1048" s="92"/>
      <c r="J1048" s="92"/>
    </row>
    <row r="1049" spans="1:10" ht="12.75" customHeight="1" x14ac:dyDescent="0.35">
      <c r="A1049" s="92"/>
      <c r="B1049" s="92"/>
      <c r="C1049" s="92"/>
      <c r="D1049" s="92"/>
      <c r="E1049" s="92"/>
      <c r="F1049" s="92"/>
      <c r="G1049" s="92"/>
      <c r="H1049" s="92"/>
      <c r="I1049" s="92"/>
      <c r="J1049" s="92"/>
    </row>
    <row r="1050" spans="1:10" ht="12.75" customHeight="1" x14ac:dyDescent="0.35">
      <c r="A1050" s="92"/>
      <c r="B1050" s="92"/>
      <c r="C1050" s="92"/>
      <c r="D1050" s="92"/>
      <c r="E1050" s="92"/>
      <c r="F1050" s="92"/>
      <c r="G1050" s="92"/>
      <c r="H1050" s="92"/>
      <c r="I1050" s="92"/>
      <c r="J1050" s="92"/>
    </row>
    <row r="1051" spans="1:10" ht="12.75" customHeight="1" x14ac:dyDescent="0.35">
      <c r="A1051" s="92"/>
      <c r="B1051" s="92"/>
      <c r="C1051" s="92"/>
      <c r="D1051" s="92"/>
      <c r="E1051" s="92"/>
      <c r="F1051" s="92"/>
      <c r="G1051" s="92"/>
      <c r="H1051" s="92"/>
      <c r="I1051" s="92"/>
      <c r="J1051" s="92"/>
    </row>
    <row r="1052" spans="1:10" ht="12.75" customHeight="1" x14ac:dyDescent="0.35">
      <c r="A1052" s="92"/>
      <c r="B1052" s="92"/>
      <c r="C1052" s="92"/>
      <c r="D1052" s="92"/>
      <c r="E1052" s="92"/>
      <c r="F1052" s="92"/>
      <c r="G1052" s="92"/>
      <c r="H1052" s="92"/>
      <c r="I1052" s="92"/>
      <c r="J1052" s="92"/>
    </row>
    <row r="1053" spans="1:10" ht="12.75" customHeight="1" x14ac:dyDescent="0.35">
      <c r="A1053" s="92"/>
      <c r="B1053" s="92"/>
      <c r="C1053" s="92"/>
      <c r="D1053" s="92"/>
      <c r="E1053" s="92"/>
      <c r="F1053" s="92"/>
      <c r="G1053" s="92"/>
      <c r="H1053" s="92"/>
      <c r="I1053" s="92"/>
      <c r="J1053" s="92"/>
    </row>
    <row r="1054" spans="1:10" ht="12.75" customHeight="1" x14ac:dyDescent="0.35">
      <c r="A1054" s="92"/>
      <c r="B1054" s="92"/>
      <c r="C1054" s="92"/>
      <c r="D1054" s="92"/>
      <c r="E1054" s="92"/>
      <c r="F1054" s="92"/>
      <c r="G1054" s="92"/>
      <c r="H1054" s="92"/>
      <c r="I1054" s="92"/>
      <c r="J1054" s="92"/>
    </row>
    <row r="1055" spans="1:10" ht="12.75" customHeight="1" x14ac:dyDescent="0.35">
      <c r="A1055" s="92"/>
      <c r="B1055" s="92"/>
      <c r="C1055" s="92"/>
      <c r="D1055" s="92"/>
      <c r="E1055" s="92"/>
      <c r="F1055" s="92"/>
      <c r="G1055" s="92"/>
      <c r="H1055" s="92"/>
      <c r="I1055" s="92"/>
      <c r="J1055" s="92"/>
    </row>
  </sheetData>
  <sheetProtection password="C71F" sheet="1" objects="1" scenarios="1"/>
  <mergeCells count="4">
    <mergeCell ref="H3:H4"/>
    <mergeCell ref="A1:B1"/>
    <mergeCell ref="A3:A4"/>
    <mergeCell ref="B3:B4"/>
  </mergeCells>
  <phoneticPr fontId="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3"/>
  <sheetViews>
    <sheetView view="pageBreakPreview" zoomScale="70" zoomScaleNormal="100" zoomScaleSheetLayoutView="70" workbookViewId="0">
      <pane xSplit="8" ySplit="16" topLeftCell="I23" activePane="bottomRight" state="frozen"/>
      <selection pane="topRight" activeCell="I1" sqref="I1"/>
      <selection pane="bottomLeft" activeCell="A17" sqref="A17"/>
      <selection pane="bottomRight" activeCell="I1" sqref="I1:J1048576"/>
    </sheetView>
  </sheetViews>
  <sheetFormatPr defaultColWidth="9.1796875" defaultRowHeight="14.5" outlineLevelRow="1" x14ac:dyDescent="0.35"/>
  <cols>
    <col min="1" max="1" width="34.81640625" style="5" customWidth="1"/>
    <col min="2" max="8" width="20.7265625" style="5" customWidth="1"/>
    <col min="9" max="9" width="0" style="5" hidden="1" customWidth="1"/>
    <col min="10" max="10" width="11.81640625" style="5" hidden="1" customWidth="1"/>
    <col min="11" max="16384" width="9.1796875" style="5"/>
  </cols>
  <sheetData>
    <row r="1" spans="1:8" x14ac:dyDescent="0.35">
      <c r="A1" s="4"/>
      <c r="G1" s="7"/>
      <c r="H1" s="181" t="s">
        <v>402</v>
      </c>
    </row>
    <row r="2" spans="1:8" ht="77.25" customHeight="1" x14ac:dyDescent="0.35">
      <c r="A2" s="4"/>
      <c r="G2" s="8"/>
      <c r="H2" s="2" t="s">
        <v>404</v>
      </c>
    </row>
    <row r="3" spans="1:8" x14ac:dyDescent="0.35">
      <c r="A3" s="13"/>
    </row>
    <row r="4" spans="1:8" x14ac:dyDescent="0.35">
      <c r="A4" s="13"/>
      <c r="F4" s="1"/>
      <c r="G4" s="230" t="s">
        <v>89</v>
      </c>
      <c r="H4" s="230"/>
    </row>
    <row r="5" spans="1:8" x14ac:dyDescent="0.35">
      <c r="A5" s="13"/>
      <c r="F5" s="1"/>
      <c r="G5" s="231"/>
      <c r="H5" s="231"/>
    </row>
    <row r="6" spans="1:8" x14ac:dyDescent="0.35">
      <c r="A6" s="13"/>
      <c r="F6" s="1"/>
      <c r="G6" s="9"/>
      <c r="H6" s="10"/>
    </row>
    <row r="7" spans="1:8" x14ac:dyDescent="0.35">
      <c r="A7" s="13"/>
      <c r="F7" s="1"/>
      <c r="G7" s="232" t="s">
        <v>378</v>
      </c>
      <c r="H7" s="232"/>
    </row>
    <row r="8" spans="1:8" x14ac:dyDescent="0.35">
      <c r="A8" s="13"/>
      <c r="F8" s="1"/>
      <c r="G8" s="233" t="s">
        <v>90</v>
      </c>
      <c r="H8" s="233"/>
    </row>
    <row r="9" spans="1:8" x14ac:dyDescent="0.35">
      <c r="A9" s="13"/>
      <c r="F9" s="1"/>
      <c r="G9" s="233" t="s">
        <v>91</v>
      </c>
      <c r="H9" s="233"/>
    </row>
    <row r="10" spans="1:8" x14ac:dyDescent="0.35">
      <c r="A10" s="6"/>
    </row>
    <row r="11" spans="1:8" x14ac:dyDescent="0.35">
      <c r="A11" s="227" t="s">
        <v>109</v>
      </c>
      <c r="B11" s="227"/>
      <c r="C11" s="227"/>
      <c r="D11" s="227"/>
      <c r="E11" s="227"/>
      <c r="F11" s="227"/>
      <c r="G11" s="227"/>
      <c r="H11" s="227"/>
    </row>
    <row r="12" spans="1:8" x14ac:dyDescent="0.35">
      <c r="A12" s="227" t="s">
        <v>397</v>
      </c>
      <c r="B12" s="227"/>
      <c r="C12" s="227"/>
      <c r="D12" s="227"/>
      <c r="E12" s="227"/>
      <c r="F12" s="227"/>
      <c r="G12" s="227"/>
      <c r="H12" s="227"/>
    </row>
    <row r="13" spans="1:8" x14ac:dyDescent="0.35">
      <c r="A13" s="3"/>
      <c r="B13" s="1"/>
      <c r="C13" s="1"/>
      <c r="D13" s="1"/>
      <c r="E13" s="1"/>
      <c r="F13" s="1"/>
      <c r="G13" s="1"/>
      <c r="H13" s="1"/>
    </row>
    <row r="14" spans="1:8" ht="56.5" customHeight="1" x14ac:dyDescent="0.35">
      <c r="A14" s="228" t="s">
        <v>110</v>
      </c>
      <c r="B14" s="228" t="s">
        <v>111</v>
      </c>
      <c r="C14" s="228" t="s">
        <v>112</v>
      </c>
      <c r="D14" s="228"/>
      <c r="E14" s="228"/>
      <c r="F14" s="228"/>
      <c r="G14" s="228"/>
      <c r="H14" s="228" t="s">
        <v>113</v>
      </c>
    </row>
    <row r="15" spans="1:8" x14ac:dyDescent="0.35">
      <c r="A15" s="228"/>
      <c r="B15" s="228"/>
      <c r="C15" s="228" t="s">
        <v>114</v>
      </c>
      <c r="D15" s="228" t="s">
        <v>115</v>
      </c>
      <c r="E15" s="228"/>
      <c r="F15" s="228"/>
      <c r="G15" s="228"/>
      <c r="H15" s="228"/>
    </row>
    <row r="16" spans="1:8" ht="56" x14ac:dyDescent="0.35">
      <c r="A16" s="228"/>
      <c r="B16" s="228"/>
      <c r="C16" s="228"/>
      <c r="D16" s="14" t="s">
        <v>116</v>
      </c>
      <c r="E16" s="14" t="s">
        <v>117</v>
      </c>
      <c r="F16" s="14" t="s">
        <v>118</v>
      </c>
      <c r="G16" s="14" t="s">
        <v>119</v>
      </c>
      <c r="H16" s="228"/>
    </row>
    <row r="17" spans="1:10" x14ac:dyDescent="0.35">
      <c r="A17" s="14">
        <v>1</v>
      </c>
      <c r="B17" s="14">
        <v>2</v>
      </c>
      <c r="C17" s="14" t="s">
        <v>120</v>
      </c>
      <c r="D17" s="14">
        <v>4</v>
      </c>
      <c r="E17" s="14">
        <v>5</v>
      </c>
      <c r="F17" s="14">
        <v>6</v>
      </c>
      <c r="G17" s="14">
        <v>7</v>
      </c>
      <c r="H17" s="14" t="s">
        <v>121</v>
      </c>
    </row>
    <row r="18" spans="1:10" s="59" customFormat="1" ht="66" customHeight="1" x14ac:dyDescent="0.35">
      <c r="A18" s="151" t="s">
        <v>394</v>
      </c>
      <c r="B18" s="152">
        <f>SUM(B19:B19)</f>
        <v>24829</v>
      </c>
      <c r="C18" s="82" t="s">
        <v>122</v>
      </c>
      <c r="D18" s="82" t="s">
        <v>122</v>
      </c>
      <c r="E18" s="82" t="s">
        <v>122</v>
      </c>
      <c r="F18" s="82" t="s">
        <v>122</v>
      </c>
      <c r="G18" s="82" t="s">
        <v>122</v>
      </c>
      <c r="H18" s="83">
        <f>SUM(H19:H19)</f>
        <v>13934663.269145302</v>
      </c>
    </row>
    <row r="19" spans="1:10" ht="43.5" customHeight="1" outlineLevel="1" x14ac:dyDescent="0.35">
      <c r="A19" s="153" t="s">
        <v>376</v>
      </c>
      <c r="B19" s="154">
        <f>'Базовый (ДШИ)'!K2</f>
        <v>24829</v>
      </c>
      <c r="C19" s="79">
        <f>D19*E19*F19*G19</f>
        <v>561.22531189920267</v>
      </c>
      <c r="D19" s="79">
        <f>'3.'!C22</f>
        <v>561.22531189920267</v>
      </c>
      <c r="E19" s="79">
        <v>1</v>
      </c>
      <c r="F19" s="79">
        <v>1</v>
      </c>
      <c r="G19" s="86">
        <v>1</v>
      </c>
      <c r="H19" s="80">
        <f>B19*C19</f>
        <v>13934663.269145302</v>
      </c>
    </row>
    <row r="20" spans="1:10" s="59" customFormat="1" ht="76.5" customHeight="1" x14ac:dyDescent="0.35">
      <c r="A20" s="151" t="s">
        <v>375</v>
      </c>
      <c r="B20" s="152">
        <f>SUM(B21:B21)</f>
        <v>366</v>
      </c>
      <c r="C20" s="82" t="s">
        <v>122</v>
      </c>
      <c r="D20" s="82" t="s">
        <v>122</v>
      </c>
      <c r="E20" s="82" t="s">
        <v>122</v>
      </c>
      <c r="F20" s="82" t="s">
        <v>122</v>
      </c>
      <c r="G20" s="82" t="s">
        <v>122</v>
      </c>
      <c r="H20" s="83">
        <f>SUM(H21:H22)</f>
        <v>29044571.535996728</v>
      </c>
      <c r="I20" s="157"/>
      <c r="J20" s="157"/>
    </row>
    <row r="21" spans="1:10" ht="43.5" customHeight="1" outlineLevel="1" x14ac:dyDescent="0.35">
      <c r="A21" s="153" t="s">
        <v>376</v>
      </c>
      <c r="B21" s="154">
        <f>'Базовый (ДШИ)'!L2</f>
        <v>366</v>
      </c>
      <c r="C21" s="79">
        <f>D21*E21*F21*G21</f>
        <v>64215.038106660373</v>
      </c>
      <c r="D21" s="79">
        <f>'3.'!C23</f>
        <v>64215.038106660373</v>
      </c>
      <c r="E21" s="79">
        <v>1</v>
      </c>
      <c r="F21" s="79">
        <v>1</v>
      </c>
      <c r="G21" s="86">
        <v>1</v>
      </c>
      <c r="H21" s="80">
        <f>B21*C21</f>
        <v>23502703.947037697</v>
      </c>
      <c r="I21" s="158">
        <f>J21/H21</f>
        <v>1</v>
      </c>
      <c r="J21" s="158">
        <v>23502703.947037697</v>
      </c>
    </row>
    <row r="22" spans="1:10" ht="43.5" customHeight="1" outlineLevel="1" x14ac:dyDescent="0.35">
      <c r="A22" s="153" t="s">
        <v>377</v>
      </c>
      <c r="B22" s="154">
        <f>'Базовый (ДШИ)'!M2</f>
        <v>45</v>
      </c>
      <c r="C22" s="79">
        <f>D22*E22*F22*G22</f>
        <v>123152.61308797849</v>
      </c>
      <c r="D22" s="79">
        <f>'3.'!C23</f>
        <v>64215.038106660373</v>
      </c>
      <c r="E22" s="79">
        <v>1</v>
      </c>
      <c r="F22" s="79">
        <v>1</v>
      </c>
      <c r="G22" s="86">
        <v>1.9178157752304614</v>
      </c>
      <c r="H22" s="80">
        <f>B22*C22</f>
        <v>5541867.5889590317</v>
      </c>
      <c r="I22" s="158">
        <f>J22/H22</f>
        <v>1</v>
      </c>
      <c r="J22" s="158">
        <v>5541867.5889590317</v>
      </c>
    </row>
    <row r="23" spans="1:10" s="59" customFormat="1" x14ac:dyDescent="0.35">
      <c r="A23" s="58" t="s">
        <v>98</v>
      </c>
      <c r="B23" s="84" t="s">
        <v>122</v>
      </c>
      <c r="C23" s="84" t="s">
        <v>122</v>
      </c>
      <c r="D23" s="84" t="s">
        <v>122</v>
      </c>
      <c r="E23" s="84" t="s">
        <v>122</v>
      </c>
      <c r="F23" s="84" t="s">
        <v>122</v>
      </c>
      <c r="G23" s="84" t="s">
        <v>122</v>
      </c>
      <c r="H23" s="85">
        <f>H18+H20</f>
        <v>42979234.80514203</v>
      </c>
    </row>
  </sheetData>
  <mergeCells count="13">
    <mergeCell ref="A11:H11"/>
    <mergeCell ref="G4:H4"/>
    <mergeCell ref="G5:H5"/>
    <mergeCell ref="G7:H7"/>
    <mergeCell ref="G8:H8"/>
    <mergeCell ref="G9:H9"/>
    <mergeCell ref="A12:H12"/>
    <mergeCell ref="A14:A16"/>
    <mergeCell ref="B14:B16"/>
    <mergeCell ref="C14:G14"/>
    <mergeCell ref="H14:H16"/>
    <mergeCell ref="C15:C16"/>
    <mergeCell ref="D15:G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BreakPreview" zoomScale="85" zoomScaleNormal="100" zoomScaleSheetLayoutView="85" workbookViewId="0">
      <selection activeCell="A3" sqref="A3"/>
    </sheetView>
  </sheetViews>
  <sheetFormatPr defaultColWidth="9.1796875" defaultRowHeight="14.5" x14ac:dyDescent="0.35"/>
  <cols>
    <col min="1" max="7" width="20.7265625" style="1" customWidth="1"/>
    <col min="8" max="8" width="9.1796875" style="5"/>
    <col min="9" max="9" width="9.1796875" style="5" customWidth="1"/>
    <col min="10" max="16384" width="9.1796875" style="5"/>
  </cols>
  <sheetData>
    <row r="1" spans="1:8" x14ac:dyDescent="0.35">
      <c r="A1" s="12"/>
      <c r="F1" s="7"/>
      <c r="G1" s="181" t="s">
        <v>403</v>
      </c>
    </row>
    <row r="2" spans="1:8" ht="65" customHeight="1" x14ac:dyDescent="0.35">
      <c r="A2" s="12"/>
      <c r="F2" s="8"/>
      <c r="G2" s="184" t="s">
        <v>405</v>
      </c>
    </row>
    <row r="3" spans="1:8" x14ac:dyDescent="0.35">
      <c r="A3" s="11"/>
    </row>
    <row r="4" spans="1:8" x14ac:dyDescent="0.35">
      <c r="A4" s="11"/>
      <c r="F4" s="61" t="s">
        <v>89</v>
      </c>
      <c r="G4" s="61"/>
      <c r="H4" s="61"/>
    </row>
    <row r="5" spans="1:8" x14ac:dyDescent="0.35">
      <c r="A5" s="11"/>
      <c r="F5" s="62"/>
      <c r="G5" s="62"/>
    </row>
    <row r="6" spans="1:8" x14ac:dyDescent="0.35">
      <c r="A6" s="11"/>
      <c r="F6" s="9"/>
      <c r="G6" s="10"/>
    </row>
    <row r="7" spans="1:8" x14ac:dyDescent="0.35">
      <c r="A7" s="11"/>
      <c r="F7" s="63" t="s">
        <v>378</v>
      </c>
      <c r="G7" s="63"/>
    </row>
    <row r="8" spans="1:8" x14ac:dyDescent="0.35">
      <c r="A8" s="11"/>
      <c r="F8" s="64" t="s">
        <v>90</v>
      </c>
      <c r="G8" s="64"/>
    </row>
    <row r="9" spans="1:8" x14ac:dyDescent="0.35">
      <c r="A9" s="11"/>
      <c r="F9" s="64" t="s">
        <v>91</v>
      </c>
      <c r="G9" s="64"/>
    </row>
    <row r="10" spans="1:8" x14ac:dyDescent="0.35">
      <c r="A10" s="3"/>
    </row>
    <row r="11" spans="1:8" x14ac:dyDescent="0.35">
      <c r="A11" s="227" t="s">
        <v>124</v>
      </c>
      <c r="B11" s="227"/>
      <c r="C11" s="227"/>
      <c r="D11" s="227"/>
      <c r="E11" s="227"/>
      <c r="F11" s="227"/>
      <c r="G11" s="227"/>
    </row>
    <row r="12" spans="1:8" x14ac:dyDescent="0.35">
      <c r="A12" s="227" t="s">
        <v>125</v>
      </c>
      <c r="B12" s="227"/>
      <c r="C12" s="227"/>
      <c r="D12" s="227"/>
      <c r="E12" s="227"/>
      <c r="F12" s="227"/>
      <c r="G12" s="227"/>
    </row>
    <row r="13" spans="1:8" x14ac:dyDescent="0.35">
      <c r="A13" s="227" t="s">
        <v>398</v>
      </c>
      <c r="B13" s="227"/>
      <c r="C13" s="227"/>
      <c r="D13" s="227"/>
      <c r="E13" s="227"/>
      <c r="F13" s="227"/>
      <c r="G13" s="227"/>
    </row>
    <row r="14" spans="1:8" x14ac:dyDescent="0.35">
      <c r="A14" s="3"/>
    </row>
    <row r="15" spans="1:8" ht="162.65" customHeight="1" x14ac:dyDescent="0.35">
      <c r="A15" s="14" t="s">
        <v>126</v>
      </c>
      <c r="B15" s="14" t="s">
        <v>127</v>
      </c>
      <c r="C15" s="14" t="s">
        <v>128</v>
      </c>
      <c r="D15" s="14" t="s">
        <v>129</v>
      </c>
      <c r="E15" s="14" t="s">
        <v>130</v>
      </c>
      <c r="F15" s="228" t="s">
        <v>131</v>
      </c>
      <c r="G15" s="228"/>
    </row>
    <row r="16" spans="1:8" x14ac:dyDescent="0.3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228" t="s">
        <v>132</v>
      </c>
      <c r="G16" s="228"/>
    </row>
    <row r="17" spans="1:7" ht="51.75" customHeight="1" x14ac:dyDescent="0.35">
      <c r="A17" s="16" t="s">
        <v>376</v>
      </c>
      <c r="B17" s="81">
        <f>'4.'!H19+'4.'!H21</f>
        <v>37437367.216182999</v>
      </c>
      <c r="C17" s="81">
        <v>0</v>
      </c>
      <c r="D17" s="81">
        <v>0</v>
      </c>
      <c r="E17" s="81">
        <v>8199.08</v>
      </c>
      <c r="F17" s="234">
        <f>B17+C17+E17-D17</f>
        <v>37445566.296182998</v>
      </c>
      <c r="G17" s="234"/>
    </row>
    <row r="18" spans="1:7" ht="51.75" customHeight="1" x14ac:dyDescent="0.35">
      <c r="A18" s="16" t="s">
        <v>377</v>
      </c>
      <c r="B18" s="81">
        <f>'4.'!H22</f>
        <v>5541867.5889590317</v>
      </c>
      <c r="C18" s="81">
        <v>0</v>
      </c>
      <c r="D18" s="81">
        <v>0</v>
      </c>
      <c r="E18" s="81">
        <v>400</v>
      </c>
      <c r="F18" s="234">
        <f>B18+C18+E18-D18</f>
        <v>5542267.5889590317</v>
      </c>
      <c r="G18" s="234"/>
    </row>
    <row r="19" spans="1:7" x14ac:dyDescent="0.35">
      <c r="A19" s="15" t="s">
        <v>98</v>
      </c>
      <c r="B19" s="81">
        <f>SUM(B17:B18)</f>
        <v>42979234.80514203</v>
      </c>
      <c r="C19" s="81">
        <f>SUM(C17:C18)</f>
        <v>0</v>
      </c>
      <c r="D19" s="81">
        <f>SUM(D17:D18)</f>
        <v>0</v>
      </c>
      <c r="E19" s="81">
        <f>SUM(E17:E18)</f>
        <v>8599.08</v>
      </c>
      <c r="F19" s="234">
        <f>F17+F18</f>
        <v>42987833.885142028</v>
      </c>
      <c r="G19" s="234"/>
    </row>
    <row r="20" spans="1:7" ht="46.9" customHeight="1" x14ac:dyDescent="0.35">
      <c r="A20" s="236" t="s">
        <v>396</v>
      </c>
      <c r="B20" s="236"/>
      <c r="C20" s="236"/>
      <c r="D20" s="236"/>
      <c r="E20" s="236"/>
      <c r="F20" s="236"/>
      <c r="G20" s="236"/>
    </row>
    <row r="21" spans="1:7" ht="86.5" customHeight="1" x14ac:dyDescent="0.35">
      <c r="A21" s="176" t="s">
        <v>126</v>
      </c>
      <c r="B21" s="176" t="s">
        <v>395</v>
      </c>
      <c r="C21" s="176" t="s">
        <v>131</v>
      </c>
      <c r="D21" s="173"/>
      <c r="E21" s="173"/>
      <c r="F21" s="174"/>
      <c r="G21" s="174"/>
    </row>
    <row r="22" spans="1:7" ht="28" x14ac:dyDescent="0.35">
      <c r="A22" s="16" t="s">
        <v>376</v>
      </c>
      <c r="B22" s="178">
        <v>217.01</v>
      </c>
      <c r="C22" s="179">
        <f>F17-B22</f>
        <v>37445349.286183</v>
      </c>
      <c r="D22" s="173"/>
      <c r="E22" s="173"/>
      <c r="F22" s="174"/>
      <c r="G22" s="174"/>
    </row>
    <row r="23" spans="1:7" ht="28" x14ac:dyDescent="0.35">
      <c r="A23" s="16" t="s">
        <v>377</v>
      </c>
      <c r="B23" s="175">
        <v>393.47</v>
      </c>
      <c r="C23" s="180">
        <f>F18-B23</f>
        <v>5541874.118959032</v>
      </c>
      <c r="D23" s="173"/>
      <c r="E23" s="173"/>
      <c r="F23" s="174"/>
      <c r="G23" s="174"/>
    </row>
    <row r="24" spans="1:7" x14ac:dyDescent="0.35">
      <c r="A24" s="16" t="s">
        <v>98</v>
      </c>
      <c r="B24" s="81">
        <f>B22+B23</f>
        <v>610.48</v>
      </c>
      <c r="C24" s="177">
        <f>C22+C23</f>
        <v>42987223.405142032</v>
      </c>
      <c r="D24" s="173"/>
      <c r="E24" s="173"/>
      <c r="F24" s="174"/>
      <c r="G24" s="174"/>
    </row>
    <row r="25" spans="1:7" x14ac:dyDescent="0.35">
      <c r="A25" s="3"/>
    </row>
    <row r="26" spans="1:7" ht="45.65" customHeight="1" x14ac:dyDescent="0.35">
      <c r="A26" s="237" t="s">
        <v>379</v>
      </c>
      <c r="B26" s="237"/>
      <c r="D26" s="65"/>
      <c r="E26" s="65"/>
      <c r="G26" s="65"/>
    </row>
    <row r="27" spans="1:7" x14ac:dyDescent="0.35">
      <c r="A27" s="11"/>
      <c r="D27" s="235" t="s">
        <v>133</v>
      </c>
      <c r="E27" s="235"/>
      <c r="G27" s="66" t="s">
        <v>134</v>
      </c>
    </row>
    <row r="28" spans="1:7" x14ac:dyDescent="0.35">
      <c r="A28" s="11"/>
    </row>
  </sheetData>
  <mergeCells count="11">
    <mergeCell ref="F17:G17"/>
    <mergeCell ref="D27:E27"/>
    <mergeCell ref="F18:G18"/>
    <mergeCell ref="A20:G20"/>
    <mergeCell ref="F19:G19"/>
    <mergeCell ref="A26:B26"/>
    <mergeCell ref="F16:G16"/>
    <mergeCell ref="A11:G11"/>
    <mergeCell ref="A12:G12"/>
    <mergeCell ref="A13:G13"/>
    <mergeCell ref="F15:G15"/>
  </mergeCells>
  <phoneticPr fontId="0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T970"/>
  <sheetViews>
    <sheetView zoomScale="66" zoomScaleNormal="66" workbookViewId="0">
      <pane xSplit="2" ySplit="2" topLeftCell="C174" activePane="bottomRight" state="frozen"/>
      <selection pane="topRight" activeCell="C1" sqref="C1"/>
      <selection pane="bottomLeft" activeCell="A6" sqref="A6"/>
      <selection pane="bottomRight" activeCell="D187" sqref="D187:E187"/>
    </sheetView>
  </sheetViews>
  <sheetFormatPr defaultColWidth="15.1796875" defaultRowHeight="15" customHeight="1" outlineLevelRow="2" outlineLevelCol="1" x14ac:dyDescent="0.35"/>
  <cols>
    <col min="1" max="1" width="24.81640625" style="17" customWidth="1"/>
    <col min="2" max="2" width="8.7265625" style="17" customWidth="1"/>
    <col min="3" max="3" width="12.54296875" style="46" customWidth="1" collapsed="1"/>
    <col min="4" max="6" width="14" style="141" hidden="1" customWidth="1" outlineLevel="1"/>
    <col min="7" max="7" width="14.453125" style="136" customWidth="1"/>
    <col min="8" max="8" width="15.1796875" style="46" customWidth="1" collapsed="1"/>
    <col min="9" max="11" width="15.1796875" style="46" hidden="1" customWidth="1" outlineLevel="1"/>
    <col min="12" max="12" width="15.1796875" style="46" customWidth="1"/>
    <col min="13" max="13" width="15" style="46" customWidth="1" collapsed="1"/>
    <col min="14" max="14" width="15.1796875" style="17" hidden="1" customWidth="1" outlineLevel="1"/>
    <col min="15" max="17" width="13.7265625" style="17" hidden="1" customWidth="1" outlineLevel="1"/>
    <col min="18" max="18" width="15.1796875" style="46" hidden="1" customWidth="1" outlineLevel="1"/>
    <col min="19" max="19" width="14.453125" style="17" customWidth="1"/>
    <col min="20" max="16384" width="15.1796875" style="17"/>
  </cols>
  <sheetData>
    <row r="1" spans="1:20" s="45" customFormat="1" ht="39" customHeight="1" x14ac:dyDescent="0.35">
      <c r="A1" s="196" t="s">
        <v>0</v>
      </c>
      <c r="B1" s="196" t="s">
        <v>1</v>
      </c>
      <c r="C1" s="198" t="s">
        <v>46</v>
      </c>
      <c r="D1" s="198"/>
      <c r="E1" s="198"/>
      <c r="F1" s="198"/>
      <c r="G1" s="199" t="s">
        <v>48</v>
      </c>
      <c r="H1" s="201" t="s">
        <v>364</v>
      </c>
      <c r="I1" s="191" t="s">
        <v>370</v>
      </c>
      <c r="J1" s="192"/>
      <c r="K1" s="193"/>
      <c r="L1" s="194" t="s">
        <v>47</v>
      </c>
      <c r="M1" s="194" t="s">
        <v>371</v>
      </c>
      <c r="N1" s="87" t="s">
        <v>2</v>
      </c>
      <c r="O1" s="40" t="s">
        <v>333</v>
      </c>
      <c r="P1" s="40" t="s">
        <v>334</v>
      </c>
      <c r="Q1" s="40" t="s">
        <v>335</v>
      </c>
      <c r="R1" s="190">
        <f>SUM(R3:R221)</f>
        <v>42979234.805142015</v>
      </c>
    </row>
    <row r="2" spans="1:20" s="45" customFormat="1" ht="40.5" customHeight="1" x14ac:dyDescent="0.35">
      <c r="A2" s="197"/>
      <c r="B2" s="197"/>
      <c r="C2" s="147" t="s">
        <v>150</v>
      </c>
      <c r="D2" s="138" t="s">
        <v>333</v>
      </c>
      <c r="E2" s="138" t="s">
        <v>334</v>
      </c>
      <c r="F2" s="138" t="s">
        <v>335</v>
      </c>
      <c r="G2" s="200"/>
      <c r="H2" s="202"/>
      <c r="I2" s="87">
        <v>1</v>
      </c>
      <c r="J2" s="87">
        <v>2</v>
      </c>
      <c r="K2" s="87">
        <v>3</v>
      </c>
      <c r="L2" s="195"/>
      <c r="M2" s="195"/>
      <c r="N2" s="115">
        <v>217</v>
      </c>
      <c r="O2" s="115">
        <v>24829</v>
      </c>
      <c r="P2" s="115">
        <v>366</v>
      </c>
      <c r="Q2" s="115">
        <v>45</v>
      </c>
      <c r="R2" s="190"/>
    </row>
    <row r="3" spans="1:20" ht="67.5" customHeight="1" x14ac:dyDescent="0.35">
      <c r="A3" s="18" t="s">
        <v>4</v>
      </c>
      <c r="B3" s="19" t="s">
        <v>3</v>
      </c>
      <c r="C3" s="25">
        <f>C4+C8+C37</f>
        <v>92</v>
      </c>
      <c r="D3" s="140">
        <f>D4+D8+D37</f>
        <v>34.243567753001713</v>
      </c>
      <c r="E3" s="140">
        <f>E4+E8+E37</f>
        <v>57.75643224699828</v>
      </c>
      <c r="F3" s="140">
        <f>F4+F8+F37</f>
        <v>6</v>
      </c>
      <c r="G3" s="112" t="s">
        <v>3</v>
      </c>
      <c r="H3" s="112" t="s">
        <v>3</v>
      </c>
      <c r="I3" s="112"/>
      <c r="J3" s="112"/>
      <c r="K3" s="112"/>
      <c r="L3" s="112"/>
      <c r="M3" s="112">
        <f>M4+M8+M37</f>
        <v>723737.95</v>
      </c>
      <c r="N3" s="31">
        <f t="shared" ref="N3:N16" si="0">SUM(O3:Q3)</f>
        <v>29138444.774023</v>
      </c>
      <c r="O3" s="22">
        <f>O4+O8+O37</f>
        <v>9967512.0639572404</v>
      </c>
      <c r="P3" s="22">
        <f>P4+P8+P37</f>
        <v>16811564.126305759</v>
      </c>
      <c r="Q3" s="22">
        <f>Q4+Q8+Q37</f>
        <v>2359368.5837599998</v>
      </c>
    </row>
    <row r="4" spans="1:20" ht="76.5" customHeight="1" outlineLevel="1" x14ac:dyDescent="0.35">
      <c r="A4" s="23" t="s">
        <v>5</v>
      </c>
      <c r="B4" s="24" t="s">
        <v>3</v>
      </c>
      <c r="C4" s="25">
        <f>SUM(C5:C7)</f>
        <v>42</v>
      </c>
      <c r="D4" s="139">
        <f>SUM(D5:D7)</f>
        <v>15.632933104631219</v>
      </c>
      <c r="E4" s="139">
        <f>SUM(E5:E7)</f>
        <v>26.367066895368779</v>
      </c>
      <c r="F4" s="139">
        <f>SUM(F5:F7)</f>
        <v>3</v>
      </c>
      <c r="G4" s="112" t="s">
        <v>3</v>
      </c>
      <c r="H4" s="112" t="s">
        <v>3</v>
      </c>
      <c r="I4" s="112"/>
      <c r="J4" s="112"/>
      <c r="K4" s="112"/>
      <c r="L4" s="112"/>
      <c r="M4" s="112"/>
      <c r="N4" s="31">
        <f t="shared" si="0"/>
        <v>29138444.774023</v>
      </c>
      <c r="O4" s="26">
        <f>SUM(O5:O7)</f>
        <v>9967512.0639572404</v>
      </c>
      <c r="P4" s="26">
        <f>SUM(P5:P7)</f>
        <v>16811564.126305759</v>
      </c>
      <c r="Q4" s="26">
        <f>SUM(Q5:Q7)</f>
        <v>2359368.5837599998</v>
      </c>
    </row>
    <row r="5" spans="1:20" s="33" customFormat="1" ht="25.5" customHeight="1" outlineLevel="2" x14ac:dyDescent="0.35">
      <c r="A5" s="27" t="s">
        <v>344</v>
      </c>
      <c r="B5" s="28" t="s">
        <v>342</v>
      </c>
      <c r="C5" s="30">
        <v>33</v>
      </c>
      <c r="D5" s="116">
        <f>217/(217+366)*C5</f>
        <v>12.283018867924529</v>
      </c>
      <c r="E5" s="116">
        <f>366/(217+366)*C5</f>
        <v>20.716981132075471</v>
      </c>
      <c r="F5" s="116"/>
      <c r="G5" s="57">
        <v>1</v>
      </c>
      <c r="H5" s="30">
        <f>23751263.107703/C5</f>
        <v>719735.24568796973</v>
      </c>
      <c r="I5" s="30"/>
      <c r="J5" s="30"/>
      <c r="K5" s="30"/>
      <c r="L5" s="30"/>
      <c r="M5" s="30"/>
      <c r="N5" s="31">
        <f t="shared" si="0"/>
        <v>23751263.107703</v>
      </c>
      <c r="O5" s="32">
        <f t="shared" ref="O5:Q7" si="1">D5*$H5</f>
        <v>8840521.602695629</v>
      </c>
      <c r="P5" s="32">
        <f t="shared" si="1"/>
        <v>14910741.505007373</v>
      </c>
      <c r="Q5" s="32">
        <f t="shared" si="1"/>
        <v>0</v>
      </c>
      <c r="R5" s="143">
        <f>(D5+E5+F5)*H5</f>
        <v>23751263.107703</v>
      </c>
      <c r="T5" s="143"/>
    </row>
    <row r="6" spans="1:20" s="33" customFormat="1" ht="25.5" customHeight="1" outlineLevel="2" x14ac:dyDescent="0.35">
      <c r="A6" s="27" t="s">
        <v>343</v>
      </c>
      <c r="B6" s="28" t="s">
        <v>342</v>
      </c>
      <c r="C6" s="30"/>
      <c r="D6" s="116"/>
      <c r="E6" s="116"/>
      <c r="F6" s="116">
        <v>3</v>
      </c>
      <c r="G6" s="57">
        <v>1</v>
      </c>
      <c r="H6" s="30">
        <f>2359368.58376/F6</f>
        <v>786456.19458666665</v>
      </c>
      <c r="I6" s="30"/>
      <c r="J6" s="30"/>
      <c r="K6" s="30"/>
      <c r="L6" s="30"/>
      <c r="M6" s="30"/>
      <c r="N6" s="31">
        <f t="shared" si="0"/>
        <v>2359368.5837599998</v>
      </c>
      <c r="O6" s="32">
        <f t="shared" si="1"/>
        <v>0</v>
      </c>
      <c r="P6" s="32">
        <f t="shared" si="1"/>
        <v>0</v>
      </c>
      <c r="Q6" s="32">
        <f t="shared" si="1"/>
        <v>2359368.5837599998</v>
      </c>
      <c r="R6" s="143">
        <f>(D6+E6+F6)*H6</f>
        <v>2359368.5837599998</v>
      </c>
    </row>
    <row r="7" spans="1:20" s="33" customFormat="1" ht="39" customHeight="1" outlineLevel="2" x14ac:dyDescent="0.35">
      <c r="A7" s="27" t="s">
        <v>345</v>
      </c>
      <c r="B7" s="28" t="s">
        <v>342</v>
      </c>
      <c r="C7" s="30">
        <v>9</v>
      </c>
      <c r="D7" s="116">
        <f>217/(217+366)*C7</f>
        <v>3.3499142367066894</v>
      </c>
      <c r="E7" s="116">
        <f>366/(217+366)*C7</f>
        <v>5.6500857632933101</v>
      </c>
      <c r="F7" s="116"/>
      <c r="G7" s="57">
        <v>1</v>
      </c>
      <c r="H7" s="30">
        <f>3027813.08256/C7</f>
        <v>336423.67583999998</v>
      </c>
      <c r="I7" s="30"/>
      <c r="J7" s="30"/>
      <c r="K7" s="30"/>
      <c r="L7" s="30"/>
      <c r="M7" s="30"/>
      <c r="N7" s="31">
        <f t="shared" si="0"/>
        <v>3027813.08256</v>
      </c>
      <c r="O7" s="32">
        <f t="shared" si="1"/>
        <v>1126990.4612616124</v>
      </c>
      <c r="P7" s="32">
        <f t="shared" si="1"/>
        <v>1900822.6212983874</v>
      </c>
      <c r="Q7" s="32">
        <f t="shared" si="1"/>
        <v>0</v>
      </c>
      <c r="R7" s="143">
        <f>(D7+E7+F7)*H7</f>
        <v>3027813.08256</v>
      </c>
      <c r="T7" s="143"/>
    </row>
    <row r="8" spans="1:20" ht="151.5" customHeight="1" outlineLevel="1" x14ac:dyDescent="0.35">
      <c r="A8" s="23" t="s">
        <v>6</v>
      </c>
      <c r="B8" s="24" t="s">
        <v>3</v>
      </c>
      <c r="C8" s="25">
        <f>SUM(C9:C36)</f>
        <v>50</v>
      </c>
      <c r="D8" s="139">
        <f>SUM(D9:D36)</f>
        <v>18.610634648370496</v>
      </c>
      <c r="E8" s="139">
        <f>SUM(E9:E36)</f>
        <v>31.3893653516295</v>
      </c>
      <c r="F8" s="139">
        <f>SUM(F9:F36)</f>
        <v>0</v>
      </c>
      <c r="G8" s="112" t="s">
        <v>3</v>
      </c>
      <c r="H8" s="112" t="s">
        <v>3</v>
      </c>
      <c r="I8" s="112"/>
      <c r="J8" s="112"/>
      <c r="K8" s="112"/>
      <c r="L8" s="112"/>
      <c r="M8" s="112">
        <f>M9+M16</f>
        <v>83583.5</v>
      </c>
      <c r="N8" s="31">
        <f t="shared" si="0"/>
        <v>0</v>
      </c>
      <c r="O8" s="26"/>
      <c r="P8" s="26"/>
      <c r="Q8" s="26"/>
    </row>
    <row r="9" spans="1:20" s="36" customFormat="1" ht="24.75" customHeight="1" outlineLevel="2" x14ac:dyDescent="0.35">
      <c r="A9" s="34" t="s">
        <v>162</v>
      </c>
      <c r="B9" s="35" t="s">
        <v>3</v>
      </c>
      <c r="C9" s="47" t="s">
        <v>3</v>
      </c>
      <c r="D9" s="48" t="s">
        <v>3</v>
      </c>
      <c r="E9" s="48" t="s">
        <v>3</v>
      </c>
      <c r="F9" s="48" t="s">
        <v>3</v>
      </c>
      <c r="G9" s="47" t="s">
        <v>3</v>
      </c>
      <c r="H9" s="47" t="s">
        <v>3</v>
      </c>
      <c r="I9" s="47"/>
      <c r="J9" s="47"/>
      <c r="K9" s="47"/>
      <c r="L9" s="47"/>
      <c r="M9" s="146">
        <f>SUM(M10:M15)</f>
        <v>83583.5</v>
      </c>
      <c r="N9" s="31" t="e">
        <f t="shared" si="0"/>
        <v>#VALUE!</v>
      </c>
      <c r="O9" s="32" t="e">
        <f t="shared" ref="O9:O36" si="2">D9*$H9</f>
        <v>#VALUE!</v>
      </c>
      <c r="P9" s="32" t="e">
        <f t="shared" ref="P9:P36" si="3">E9*$H9</f>
        <v>#VALUE!</v>
      </c>
      <c r="Q9" s="32" t="e">
        <f t="shared" ref="Q9:Q36" si="4">F9*$H9</f>
        <v>#VALUE!</v>
      </c>
      <c r="R9" s="143"/>
    </row>
    <row r="10" spans="1:20" s="33" customFormat="1" ht="24.75" customHeight="1" outlineLevel="2" x14ac:dyDescent="0.35">
      <c r="A10" s="27" t="s">
        <v>163</v>
      </c>
      <c r="B10" s="28" t="s">
        <v>11</v>
      </c>
      <c r="C10" s="30">
        <v>10</v>
      </c>
      <c r="D10" s="116">
        <f>217/(217+366)*C10</f>
        <v>3.7221269296740993</v>
      </c>
      <c r="E10" s="116">
        <f t="shared" ref="E10:E15" si="5">366/(217+366)*C10</f>
        <v>6.2778730703259003</v>
      </c>
      <c r="F10" s="116"/>
      <c r="G10" s="57">
        <v>1</v>
      </c>
      <c r="H10" s="30">
        <v>3206.67</v>
      </c>
      <c r="I10" s="30">
        <v>2500</v>
      </c>
      <c r="J10" s="30">
        <v>2750</v>
      </c>
      <c r="K10" s="30">
        <v>4370</v>
      </c>
      <c r="L10" s="30">
        <v>1</v>
      </c>
      <c r="M10" s="30">
        <f t="shared" ref="M10:M15" si="6">C10*H10</f>
        <v>32066.7</v>
      </c>
      <c r="N10" s="31">
        <f t="shared" si="0"/>
        <v>32066.699999999997</v>
      </c>
      <c r="O10" s="32">
        <f t="shared" si="2"/>
        <v>11935.632761578045</v>
      </c>
      <c r="P10" s="32">
        <f t="shared" si="3"/>
        <v>20131.067238421954</v>
      </c>
      <c r="Q10" s="32">
        <f t="shared" si="4"/>
        <v>0</v>
      </c>
      <c r="R10" s="143">
        <f t="shared" ref="R10:R36" si="7">(D10+E10+F10)*H10</f>
        <v>32066.7</v>
      </c>
      <c r="T10" s="143"/>
    </row>
    <row r="11" spans="1:20" s="33" customFormat="1" ht="24.75" customHeight="1" outlineLevel="2" x14ac:dyDescent="0.35">
      <c r="A11" s="150" t="s">
        <v>164</v>
      </c>
      <c r="B11" s="28" t="s">
        <v>11</v>
      </c>
      <c r="C11" s="149">
        <v>10</v>
      </c>
      <c r="D11" s="116">
        <f t="shared" ref="D11:D36" si="8">217/(217+366)*C11</f>
        <v>3.7221269296740993</v>
      </c>
      <c r="E11" s="116">
        <f t="shared" si="5"/>
        <v>6.2778730703259003</v>
      </c>
      <c r="F11" s="116"/>
      <c r="G11" s="57">
        <v>1</v>
      </c>
      <c r="H11" s="30">
        <v>2463.34</v>
      </c>
      <c r="I11" s="30">
        <v>1500</v>
      </c>
      <c r="J11" s="30">
        <v>2890</v>
      </c>
      <c r="K11" s="30">
        <v>3000</v>
      </c>
      <c r="L11" s="30">
        <v>2</v>
      </c>
      <c r="M11" s="30">
        <f t="shared" si="6"/>
        <v>24633.4</v>
      </c>
      <c r="N11" s="31">
        <f t="shared" si="0"/>
        <v>24633.4</v>
      </c>
      <c r="O11" s="32">
        <f t="shared" si="2"/>
        <v>9168.8641509433965</v>
      </c>
      <c r="P11" s="32">
        <f t="shared" si="3"/>
        <v>15464.535849056603</v>
      </c>
      <c r="Q11" s="32">
        <f t="shared" si="4"/>
        <v>0</v>
      </c>
      <c r="R11" s="143">
        <f t="shared" si="7"/>
        <v>24633.4</v>
      </c>
      <c r="T11" s="143"/>
    </row>
    <row r="12" spans="1:20" s="33" customFormat="1" ht="24.75" customHeight="1" outlineLevel="2" x14ac:dyDescent="0.35">
      <c r="A12" s="27" t="s">
        <v>165</v>
      </c>
      <c r="B12" s="28" t="s">
        <v>11</v>
      </c>
      <c r="C12" s="30">
        <v>10</v>
      </c>
      <c r="D12" s="116">
        <f t="shared" si="8"/>
        <v>3.7221269296740993</v>
      </c>
      <c r="E12" s="116">
        <f t="shared" si="5"/>
        <v>6.2778730703259003</v>
      </c>
      <c r="F12" s="116"/>
      <c r="G12" s="57">
        <v>1</v>
      </c>
      <c r="H12" s="30">
        <v>603.34</v>
      </c>
      <c r="I12" s="30">
        <v>480</v>
      </c>
      <c r="J12" s="30">
        <v>600</v>
      </c>
      <c r="K12" s="30">
        <v>730</v>
      </c>
      <c r="L12" s="30">
        <v>3</v>
      </c>
      <c r="M12" s="30">
        <f t="shared" si="6"/>
        <v>6033.4000000000005</v>
      </c>
      <c r="N12" s="31">
        <f t="shared" si="0"/>
        <v>6033.4</v>
      </c>
      <c r="O12" s="32">
        <f t="shared" si="2"/>
        <v>2245.7080617495712</v>
      </c>
      <c r="P12" s="32">
        <f t="shared" si="3"/>
        <v>3787.6919382504288</v>
      </c>
      <c r="Q12" s="32">
        <f t="shared" si="4"/>
        <v>0</v>
      </c>
      <c r="R12" s="143">
        <f t="shared" si="7"/>
        <v>6033.4000000000005</v>
      </c>
      <c r="T12" s="143"/>
    </row>
    <row r="13" spans="1:20" s="33" customFormat="1" ht="24.75" customHeight="1" outlineLevel="2" x14ac:dyDescent="0.35">
      <c r="A13" s="27" t="s">
        <v>166</v>
      </c>
      <c r="B13" s="28" t="s">
        <v>11</v>
      </c>
      <c r="C13" s="30"/>
      <c r="D13" s="116">
        <f t="shared" si="8"/>
        <v>0</v>
      </c>
      <c r="E13" s="116">
        <f t="shared" si="5"/>
        <v>0</v>
      </c>
      <c r="F13" s="116"/>
      <c r="G13" s="57">
        <v>1</v>
      </c>
      <c r="H13" s="30">
        <v>4180</v>
      </c>
      <c r="I13" s="30">
        <v>980</v>
      </c>
      <c r="J13" s="30">
        <v>3060</v>
      </c>
      <c r="K13" s="30">
        <v>8500</v>
      </c>
      <c r="L13" s="30">
        <v>4</v>
      </c>
      <c r="M13" s="30">
        <f t="shared" si="6"/>
        <v>0</v>
      </c>
      <c r="N13" s="31">
        <f t="shared" si="0"/>
        <v>0</v>
      </c>
      <c r="O13" s="32">
        <f t="shared" si="2"/>
        <v>0</v>
      </c>
      <c r="P13" s="32">
        <f t="shared" si="3"/>
        <v>0</v>
      </c>
      <c r="Q13" s="32">
        <f t="shared" si="4"/>
        <v>0</v>
      </c>
      <c r="R13" s="143">
        <f t="shared" si="7"/>
        <v>0</v>
      </c>
      <c r="T13" s="143"/>
    </row>
    <row r="14" spans="1:20" s="33" customFormat="1" ht="24.75" customHeight="1" outlineLevel="2" x14ac:dyDescent="0.35">
      <c r="A14" s="27" t="s">
        <v>167</v>
      </c>
      <c r="B14" s="28" t="s">
        <v>11</v>
      </c>
      <c r="C14" s="30">
        <v>10</v>
      </c>
      <c r="D14" s="116">
        <f t="shared" si="8"/>
        <v>3.7221269296740993</v>
      </c>
      <c r="E14" s="116">
        <f t="shared" si="5"/>
        <v>6.2778730703259003</v>
      </c>
      <c r="F14" s="116"/>
      <c r="G14" s="57">
        <v>1</v>
      </c>
      <c r="H14" s="30">
        <v>840</v>
      </c>
      <c r="I14" s="30">
        <v>460</v>
      </c>
      <c r="J14" s="30">
        <v>950</v>
      </c>
      <c r="K14" s="30">
        <v>1110</v>
      </c>
      <c r="L14" s="30">
        <v>5</v>
      </c>
      <c r="M14" s="30">
        <f t="shared" si="6"/>
        <v>8400</v>
      </c>
      <c r="N14" s="31">
        <f t="shared" si="0"/>
        <v>8400</v>
      </c>
      <c r="O14" s="32">
        <f t="shared" si="2"/>
        <v>3126.5866209262435</v>
      </c>
      <c r="P14" s="32">
        <f t="shared" si="3"/>
        <v>5273.413379073756</v>
      </c>
      <c r="Q14" s="32">
        <f t="shared" si="4"/>
        <v>0</v>
      </c>
      <c r="R14" s="143">
        <f t="shared" si="7"/>
        <v>8400</v>
      </c>
      <c r="T14" s="143"/>
    </row>
    <row r="15" spans="1:20" s="36" customFormat="1" ht="24.75" customHeight="1" outlineLevel="2" x14ac:dyDescent="0.35">
      <c r="A15" s="27" t="s">
        <v>168</v>
      </c>
      <c r="B15" s="28" t="s">
        <v>11</v>
      </c>
      <c r="C15" s="30">
        <v>10</v>
      </c>
      <c r="D15" s="116">
        <f t="shared" si="8"/>
        <v>3.7221269296740993</v>
      </c>
      <c r="E15" s="116">
        <f t="shared" si="5"/>
        <v>6.2778730703259003</v>
      </c>
      <c r="F15" s="49"/>
      <c r="G15" s="57">
        <v>1</v>
      </c>
      <c r="H15" s="30">
        <v>1245</v>
      </c>
      <c r="I15" s="30">
        <v>815</v>
      </c>
      <c r="J15" s="30">
        <v>1420</v>
      </c>
      <c r="K15" s="30">
        <v>1500</v>
      </c>
      <c r="L15" s="30">
        <v>6</v>
      </c>
      <c r="M15" s="30">
        <f t="shared" si="6"/>
        <v>12450</v>
      </c>
      <c r="N15" s="31">
        <f t="shared" si="0"/>
        <v>12450</v>
      </c>
      <c r="O15" s="32">
        <f t="shared" si="2"/>
        <v>4634.0480274442534</v>
      </c>
      <c r="P15" s="32">
        <f t="shared" si="3"/>
        <v>7815.9519725557457</v>
      </c>
      <c r="Q15" s="32">
        <f t="shared" si="4"/>
        <v>0</v>
      </c>
      <c r="R15" s="143">
        <f t="shared" si="7"/>
        <v>12450</v>
      </c>
      <c r="T15" s="143"/>
    </row>
    <row r="16" spans="1:20" s="36" customFormat="1" ht="24.75" customHeight="1" outlineLevel="2" x14ac:dyDescent="0.35">
      <c r="A16" s="34" t="s">
        <v>353</v>
      </c>
      <c r="B16" s="35" t="s">
        <v>3</v>
      </c>
      <c r="C16" s="47" t="s">
        <v>3</v>
      </c>
      <c r="D16" s="48" t="s">
        <v>3</v>
      </c>
      <c r="E16" s="48" t="s">
        <v>3</v>
      </c>
      <c r="F16" s="48" t="s">
        <v>3</v>
      </c>
      <c r="G16" s="47" t="s">
        <v>3</v>
      </c>
      <c r="H16" s="47" t="s">
        <v>3</v>
      </c>
      <c r="I16" s="47"/>
      <c r="J16" s="47"/>
      <c r="K16" s="47"/>
      <c r="L16" s="47"/>
      <c r="M16" s="146">
        <f>SUM(M17:M36)</f>
        <v>0</v>
      </c>
      <c r="N16" s="31" t="e">
        <f t="shared" si="0"/>
        <v>#VALUE!</v>
      </c>
      <c r="O16" s="32" t="e">
        <f t="shared" si="2"/>
        <v>#VALUE!</v>
      </c>
      <c r="P16" s="32" t="e">
        <f t="shared" si="3"/>
        <v>#VALUE!</v>
      </c>
      <c r="Q16" s="32" t="e">
        <f t="shared" si="4"/>
        <v>#VALUE!</v>
      </c>
      <c r="R16" s="143"/>
    </row>
    <row r="17" spans="1:20" s="33" customFormat="1" ht="24.75" customHeight="1" outlineLevel="2" x14ac:dyDescent="0.35">
      <c r="A17" s="27" t="s">
        <v>171</v>
      </c>
      <c r="B17" s="28" t="s">
        <v>11</v>
      </c>
      <c r="C17" s="30"/>
      <c r="D17" s="116">
        <f t="shared" si="8"/>
        <v>0</v>
      </c>
      <c r="E17" s="116">
        <f t="shared" ref="E17:E36" si="9">366/(217+366)*C17</f>
        <v>0</v>
      </c>
      <c r="F17" s="116"/>
      <c r="G17" s="57">
        <v>1</v>
      </c>
      <c r="H17" s="30">
        <v>13909.34</v>
      </c>
      <c r="I17" s="30">
        <v>6728</v>
      </c>
      <c r="J17" s="30">
        <v>14000</v>
      </c>
      <c r="K17" s="30">
        <v>6690</v>
      </c>
      <c r="L17" s="30">
        <v>7</v>
      </c>
      <c r="M17" s="30">
        <f>C17*H17</f>
        <v>0</v>
      </c>
      <c r="N17" s="31">
        <f>SUM(O17:Q17)</f>
        <v>0</v>
      </c>
      <c r="O17" s="32">
        <f>D17*$H17</f>
        <v>0</v>
      </c>
      <c r="P17" s="32">
        <f t="shared" si="3"/>
        <v>0</v>
      </c>
      <c r="Q17" s="32">
        <f t="shared" si="4"/>
        <v>0</v>
      </c>
      <c r="R17" s="143">
        <f t="shared" si="7"/>
        <v>0</v>
      </c>
      <c r="T17" s="143"/>
    </row>
    <row r="18" spans="1:20" s="33" customFormat="1" ht="24.75" customHeight="1" outlineLevel="2" x14ac:dyDescent="0.35">
      <c r="A18" s="27" t="s">
        <v>172</v>
      </c>
      <c r="B18" s="28" t="s">
        <v>11</v>
      </c>
      <c r="C18" s="30"/>
      <c r="D18" s="116">
        <f t="shared" si="8"/>
        <v>0</v>
      </c>
      <c r="E18" s="116">
        <f t="shared" si="9"/>
        <v>0</v>
      </c>
      <c r="F18" s="116"/>
      <c r="G18" s="57">
        <v>1</v>
      </c>
      <c r="H18" s="30">
        <v>7671</v>
      </c>
      <c r="I18" s="30">
        <v>3693</v>
      </c>
      <c r="J18" s="30">
        <v>13000</v>
      </c>
      <c r="K18" s="30">
        <v>6320</v>
      </c>
      <c r="L18" s="30">
        <v>8</v>
      </c>
      <c r="M18" s="30">
        <f t="shared" ref="M18:M36" si="10">C18*H18</f>
        <v>0</v>
      </c>
      <c r="N18" s="31">
        <f t="shared" ref="N18:N32" si="11">SUM(O18:Q18)</f>
        <v>0</v>
      </c>
      <c r="O18" s="32">
        <f t="shared" si="2"/>
        <v>0</v>
      </c>
      <c r="P18" s="32">
        <f t="shared" si="3"/>
        <v>0</v>
      </c>
      <c r="Q18" s="32">
        <f t="shared" si="4"/>
        <v>0</v>
      </c>
      <c r="R18" s="143">
        <f t="shared" si="7"/>
        <v>0</v>
      </c>
      <c r="T18" s="143"/>
    </row>
    <row r="19" spans="1:20" s="33" customFormat="1" ht="24.75" customHeight="1" outlineLevel="2" x14ac:dyDescent="0.35">
      <c r="A19" s="27" t="s">
        <v>173</v>
      </c>
      <c r="B19" s="28" t="s">
        <v>11</v>
      </c>
      <c r="C19" s="30"/>
      <c r="D19" s="116">
        <f t="shared" si="8"/>
        <v>0</v>
      </c>
      <c r="E19" s="116">
        <f t="shared" si="9"/>
        <v>0</v>
      </c>
      <c r="F19" s="116"/>
      <c r="G19" s="57">
        <v>1</v>
      </c>
      <c r="H19" s="30">
        <v>12097.67</v>
      </c>
      <c r="I19" s="30">
        <v>3693</v>
      </c>
      <c r="J19" s="30">
        <v>12600</v>
      </c>
      <c r="K19" s="30">
        <v>5570</v>
      </c>
      <c r="L19" s="30">
        <v>9</v>
      </c>
      <c r="M19" s="30">
        <f t="shared" si="10"/>
        <v>0</v>
      </c>
      <c r="N19" s="31">
        <f t="shared" si="11"/>
        <v>0</v>
      </c>
      <c r="O19" s="32">
        <f t="shared" si="2"/>
        <v>0</v>
      </c>
      <c r="P19" s="32">
        <f t="shared" si="3"/>
        <v>0</v>
      </c>
      <c r="Q19" s="32">
        <f t="shared" si="4"/>
        <v>0</v>
      </c>
      <c r="R19" s="143">
        <f t="shared" si="7"/>
        <v>0</v>
      </c>
      <c r="T19" s="143"/>
    </row>
    <row r="20" spans="1:20" s="33" customFormat="1" ht="24.75" customHeight="1" outlineLevel="2" x14ac:dyDescent="0.35">
      <c r="A20" s="27" t="s">
        <v>382</v>
      </c>
      <c r="B20" s="28" t="s">
        <v>11</v>
      </c>
      <c r="C20" s="30"/>
      <c r="D20" s="116">
        <f t="shared" si="8"/>
        <v>0</v>
      </c>
      <c r="E20" s="116">
        <f t="shared" si="9"/>
        <v>0</v>
      </c>
      <c r="F20" s="116"/>
      <c r="G20" s="57">
        <v>1</v>
      </c>
      <c r="H20" s="30">
        <v>22</v>
      </c>
      <c r="I20" s="30">
        <v>22</v>
      </c>
      <c r="J20" s="30">
        <v>0</v>
      </c>
      <c r="K20" s="30">
        <v>0</v>
      </c>
      <c r="L20" s="30">
        <v>10</v>
      </c>
      <c r="M20" s="30">
        <f t="shared" si="10"/>
        <v>0</v>
      </c>
      <c r="N20" s="31">
        <f t="shared" si="11"/>
        <v>0</v>
      </c>
      <c r="O20" s="32">
        <f t="shared" si="2"/>
        <v>0</v>
      </c>
      <c r="P20" s="32">
        <f t="shared" si="3"/>
        <v>0</v>
      </c>
      <c r="Q20" s="32">
        <f t="shared" si="4"/>
        <v>0</v>
      </c>
      <c r="R20" s="143">
        <f t="shared" si="7"/>
        <v>0</v>
      </c>
      <c r="T20" s="143"/>
    </row>
    <row r="21" spans="1:20" s="33" customFormat="1" ht="24.75" customHeight="1" outlineLevel="2" x14ac:dyDescent="0.35">
      <c r="A21" s="27" t="s">
        <v>175</v>
      </c>
      <c r="B21" s="28" t="s">
        <v>11</v>
      </c>
      <c r="C21" s="30"/>
      <c r="D21" s="116">
        <f t="shared" si="8"/>
        <v>0</v>
      </c>
      <c r="E21" s="116">
        <f t="shared" si="9"/>
        <v>0</v>
      </c>
      <c r="F21" s="116"/>
      <c r="G21" s="57">
        <v>1</v>
      </c>
      <c r="H21" s="30">
        <v>32</v>
      </c>
      <c r="I21" s="30">
        <v>32</v>
      </c>
      <c r="J21" s="30">
        <v>0</v>
      </c>
      <c r="K21" s="30">
        <v>0</v>
      </c>
      <c r="L21" s="30">
        <v>11</v>
      </c>
      <c r="M21" s="30">
        <f t="shared" si="10"/>
        <v>0</v>
      </c>
      <c r="N21" s="31">
        <f t="shared" si="11"/>
        <v>0</v>
      </c>
      <c r="O21" s="32">
        <f t="shared" si="2"/>
        <v>0</v>
      </c>
      <c r="P21" s="32">
        <f t="shared" si="3"/>
        <v>0</v>
      </c>
      <c r="Q21" s="32">
        <f t="shared" si="4"/>
        <v>0</v>
      </c>
      <c r="R21" s="143">
        <f t="shared" si="7"/>
        <v>0</v>
      </c>
      <c r="T21" s="143"/>
    </row>
    <row r="22" spans="1:20" s="33" customFormat="1" ht="24.75" customHeight="1" outlineLevel="2" x14ac:dyDescent="0.35">
      <c r="A22" s="27" t="s">
        <v>383</v>
      </c>
      <c r="B22" s="28" t="s">
        <v>11</v>
      </c>
      <c r="C22" s="30"/>
      <c r="D22" s="116">
        <f t="shared" si="8"/>
        <v>0</v>
      </c>
      <c r="E22" s="116">
        <f t="shared" si="9"/>
        <v>0</v>
      </c>
      <c r="F22" s="116"/>
      <c r="G22" s="57">
        <v>1</v>
      </c>
      <c r="H22" s="30">
        <v>78</v>
      </c>
      <c r="I22" s="30">
        <v>78</v>
      </c>
      <c r="J22" s="30">
        <v>0</v>
      </c>
      <c r="K22" s="30">
        <v>0</v>
      </c>
      <c r="L22" s="30">
        <v>12</v>
      </c>
      <c r="M22" s="30">
        <f t="shared" si="10"/>
        <v>0</v>
      </c>
      <c r="N22" s="31">
        <f t="shared" si="11"/>
        <v>0</v>
      </c>
      <c r="O22" s="32">
        <f t="shared" si="2"/>
        <v>0</v>
      </c>
      <c r="P22" s="32">
        <f t="shared" si="3"/>
        <v>0</v>
      </c>
      <c r="Q22" s="32">
        <f t="shared" si="4"/>
        <v>0</v>
      </c>
      <c r="R22" s="143">
        <f t="shared" si="7"/>
        <v>0</v>
      </c>
      <c r="T22" s="143"/>
    </row>
    <row r="23" spans="1:20" s="33" customFormat="1" ht="24.75" customHeight="1" outlineLevel="2" x14ac:dyDescent="0.35">
      <c r="A23" s="27" t="s">
        <v>177</v>
      </c>
      <c r="B23" s="28" t="s">
        <v>11</v>
      </c>
      <c r="C23" s="30"/>
      <c r="D23" s="116">
        <f t="shared" si="8"/>
        <v>0</v>
      </c>
      <c r="E23" s="116">
        <f t="shared" si="9"/>
        <v>0</v>
      </c>
      <c r="F23" s="116"/>
      <c r="G23" s="57">
        <v>1</v>
      </c>
      <c r="H23" s="30">
        <v>493</v>
      </c>
      <c r="I23" s="30">
        <v>493</v>
      </c>
      <c r="J23" s="30">
        <v>0</v>
      </c>
      <c r="K23" s="30">
        <v>0</v>
      </c>
      <c r="L23" s="30">
        <v>13</v>
      </c>
      <c r="M23" s="30">
        <f t="shared" si="10"/>
        <v>0</v>
      </c>
      <c r="N23" s="31">
        <f t="shared" si="11"/>
        <v>0</v>
      </c>
      <c r="O23" s="32">
        <f t="shared" si="2"/>
        <v>0</v>
      </c>
      <c r="P23" s="32">
        <f t="shared" si="3"/>
        <v>0</v>
      </c>
      <c r="Q23" s="32">
        <f t="shared" si="4"/>
        <v>0</v>
      </c>
      <c r="R23" s="143">
        <f t="shared" si="7"/>
        <v>0</v>
      </c>
      <c r="T23" s="143"/>
    </row>
    <row r="24" spans="1:20" s="33" customFormat="1" ht="24.75" customHeight="1" outlineLevel="2" x14ac:dyDescent="0.35">
      <c r="A24" s="27" t="s">
        <v>178</v>
      </c>
      <c r="B24" s="28" t="s">
        <v>11</v>
      </c>
      <c r="C24" s="30"/>
      <c r="D24" s="116">
        <f t="shared" si="8"/>
        <v>0</v>
      </c>
      <c r="E24" s="116">
        <f t="shared" si="9"/>
        <v>0</v>
      </c>
      <c r="F24" s="116"/>
      <c r="G24" s="57">
        <v>1</v>
      </c>
      <c r="H24" s="30">
        <v>104</v>
      </c>
      <c r="I24" s="30">
        <v>104</v>
      </c>
      <c r="J24" s="30">
        <v>0</v>
      </c>
      <c r="K24" s="30">
        <v>0</v>
      </c>
      <c r="L24" s="30">
        <v>14</v>
      </c>
      <c r="M24" s="30">
        <f t="shared" si="10"/>
        <v>0</v>
      </c>
      <c r="N24" s="31">
        <f t="shared" si="11"/>
        <v>0</v>
      </c>
      <c r="O24" s="32">
        <f t="shared" si="2"/>
        <v>0</v>
      </c>
      <c r="P24" s="32">
        <f t="shared" si="3"/>
        <v>0</v>
      </c>
      <c r="Q24" s="32">
        <f t="shared" si="4"/>
        <v>0</v>
      </c>
      <c r="R24" s="143">
        <f t="shared" si="7"/>
        <v>0</v>
      </c>
      <c r="T24" s="143"/>
    </row>
    <row r="25" spans="1:20" s="33" customFormat="1" ht="24.75" customHeight="1" outlineLevel="2" x14ac:dyDescent="0.35">
      <c r="A25" s="27" t="s">
        <v>179</v>
      </c>
      <c r="B25" s="28" t="s">
        <v>11</v>
      </c>
      <c r="C25" s="30"/>
      <c r="D25" s="116">
        <f t="shared" si="8"/>
        <v>0</v>
      </c>
      <c r="E25" s="116">
        <f t="shared" si="9"/>
        <v>0</v>
      </c>
      <c r="F25" s="116"/>
      <c r="G25" s="57">
        <v>1</v>
      </c>
      <c r="H25" s="30">
        <v>104</v>
      </c>
      <c r="I25" s="30">
        <v>104</v>
      </c>
      <c r="J25" s="30">
        <v>0</v>
      </c>
      <c r="K25" s="30">
        <v>0</v>
      </c>
      <c r="L25" s="30">
        <v>15</v>
      </c>
      <c r="M25" s="30">
        <f t="shared" si="10"/>
        <v>0</v>
      </c>
      <c r="N25" s="31">
        <f t="shared" si="11"/>
        <v>0</v>
      </c>
      <c r="O25" s="32">
        <f t="shared" si="2"/>
        <v>0</v>
      </c>
      <c r="P25" s="32">
        <f t="shared" si="3"/>
        <v>0</v>
      </c>
      <c r="Q25" s="32">
        <f t="shared" si="4"/>
        <v>0</v>
      </c>
      <c r="R25" s="143">
        <f t="shared" si="7"/>
        <v>0</v>
      </c>
      <c r="T25" s="143"/>
    </row>
    <row r="26" spans="1:20" s="33" customFormat="1" ht="24.75" customHeight="1" outlineLevel="2" x14ac:dyDescent="0.35">
      <c r="A26" s="27" t="s">
        <v>180</v>
      </c>
      <c r="B26" s="28" t="s">
        <v>11</v>
      </c>
      <c r="C26" s="30"/>
      <c r="D26" s="116">
        <f t="shared" si="8"/>
        <v>0</v>
      </c>
      <c r="E26" s="116">
        <f t="shared" si="9"/>
        <v>0</v>
      </c>
      <c r="F26" s="116"/>
      <c r="G26" s="57">
        <v>1</v>
      </c>
      <c r="H26" s="30">
        <v>853</v>
      </c>
      <c r="I26" s="30">
        <v>853</v>
      </c>
      <c r="J26" s="30">
        <v>0</v>
      </c>
      <c r="K26" s="30">
        <v>0</v>
      </c>
      <c r="L26" s="30">
        <v>16</v>
      </c>
      <c r="M26" s="30">
        <f t="shared" si="10"/>
        <v>0</v>
      </c>
      <c r="N26" s="31">
        <f t="shared" si="11"/>
        <v>0</v>
      </c>
      <c r="O26" s="32">
        <f t="shared" si="2"/>
        <v>0</v>
      </c>
      <c r="P26" s="32">
        <f t="shared" si="3"/>
        <v>0</v>
      </c>
      <c r="Q26" s="32">
        <f t="shared" si="4"/>
        <v>0</v>
      </c>
      <c r="R26" s="143">
        <f t="shared" si="7"/>
        <v>0</v>
      </c>
      <c r="T26" s="143"/>
    </row>
    <row r="27" spans="1:20" s="33" customFormat="1" ht="24.75" customHeight="1" outlineLevel="2" x14ac:dyDescent="0.35">
      <c r="A27" s="27" t="s">
        <v>181</v>
      </c>
      <c r="B27" s="28" t="s">
        <v>11</v>
      </c>
      <c r="C27" s="30"/>
      <c r="D27" s="116">
        <f t="shared" si="8"/>
        <v>0</v>
      </c>
      <c r="E27" s="116">
        <f t="shared" si="9"/>
        <v>0</v>
      </c>
      <c r="F27" s="116"/>
      <c r="G27" s="57">
        <v>1</v>
      </c>
      <c r="H27" s="30">
        <v>987</v>
      </c>
      <c r="I27" s="30">
        <v>987</v>
      </c>
      <c r="J27" s="30">
        <v>0</v>
      </c>
      <c r="K27" s="30">
        <v>0</v>
      </c>
      <c r="L27" s="30">
        <v>17</v>
      </c>
      <c r="M27" s="30">
        <f t="shared" si="10"/>
        <v>0</v>
      </c>
      <c r="N27" s="31">
        <f t="shared" si="11"/>
        <v>0</v>
      </c>
      <c r="O27" s="32">
        <f t="shared" si="2"/>
        <v>0</v>
      </c>
      <c r="P27" s="32">
        <f t="shared" si="3"/>
        <v>0</v>
      </c>
      <c r="Q27" s="32">
        <f t="shared" si="4"/>
        <v>0</v>
      </c>
      <c r="R27" s="143">
        <f t="shared" si="7"/>
        <v>0</v>
      </c>
      <c r="T27" s="143"/>
    </row>
    <row r="28" spans="1:20" s="33" customFormat="1" ht="24.75" customHeight="1" outlineLevel="2" x14ac:dyDescent="0.35">
      <c r="A28" s="27" t="s">
        <v>182</v>
      </c>
      <c r="B28" s="28" t="s">
        <v>11</v>
      </c>
      <c r="C28" s="30"/>
      <c r="D28" s="116">
        <f t="shared" si="8"/>
        <v>0</v>
      </c>
      <c r="E28" s="116">
        <f t="shared" si="9"/>
        <v>0</v>
      </c>
      <c r="F28" s="116"/>
      <c r="G28" s="57">
        <v>1</v>
      </c>
      <c r="H28" s="30">
        <v>853</v>
      </c>
      <c r="I28" s="30">
        <v>853</v>
      </c>
      <c r="J28" s="30">
        <v>0</v>
      </c>
      <c r="K28" s="30">
        <v>0</v>
      </c>
      <c r="L28" s="30">
        <v>18</v>
      </c>
      <c r="M28" s="30">
        <f t="shared" si="10"/>
        <v>0</v>
      </c>
      <c r="N28" s="31">
        <f t="shared" si="11"/>
        <v>0</v>
      </c>
      <c r="O28" s="32">
        <f t="shared" si="2"/>
        <v>0</v>
      </c>
      <c r="P28" s="32">
        <f t="shared" si="3"/>
        <v>0</v>
      </c>
      <c r="Q28" s="32">
        <f t="shared" si="4"/>
        <v>0</v>
      </c>
      <c r="R28" s="143">
        <f t="shared" si="7"/>
        <v>0</v>
      </c>
      <c r="T28" s="143"/>
    </row>
    <row r="29" spans="1:20" s="33" customFormat="1" ht="24.75" customHeight="1" outlineLevel="2" x14ac:dyDescent="0.35">
      <c r="A29" s="27" t="s">
        <v>181</v>
      </c>
      <c r="B29" s="28" t="s">
        <v>11</v>
      </c>
      <c r="C29" s="30"/>
      <c r="D29" s="116">
        <f t="shared" si="8"/>
        <v>0</v>
      </c>
      <c r="E29" s="116">
        <f t="shared" si="9"/>
        <v>0</v>
      </c>
      <c r="F29" s="116"/>
      <c r="G29" s="57">
        <v>1</v>
      </c>
      <c r="H29" s="30">
        <v>2359</v>
      </c>
      <c r="I29" s="30">
        <v>2359</v>
      </c>
      <c r="J29" s="30">
        <v>0</v>
      </c>
      <c r="K29" s="30">
        <v>0</v>
      </c>
      <c r="L29" s="30">
        <v>19</v>
      </c>
      <c r="M29" s="30">
        <f t="shared" si="10"/>
        <v>0</v>
      </c>
      <c r="N29" s="31">
        <f t="shared" si="11"/>
        <v>0</v>
      </c>
      <c r="O29" s="32">
        <f t="shared" si="2"/>
        <v>0</v>
      </c>
      <c r="P29" s="32">
        <f t="shared" si="3"/>
        <v>0</v>
      </c>
      <c r="Q29" s="32">
        <f t="shared" si="4"/>
        <v>0</v>
      </c>
      <c r="R29" s="143">
        <f t="shared" si="7"/>
        <v>0</v>
      </c>
      <c r="T29" s="143"/>
    </row>
    <row r="30" spans="1:20" s="33" customFormat="1" ht="24.75" customHeight="1" outlineLevel="2" x14ac:dyDescent="0.35">
      <c r="A30" s="27" t="s">
        <v>183</v>
      </c>
      <c r="B30" s="28" t="s">
        <v>11</v>
      </c>
      <c r="C30" s="30"/>
      <c r="D30" s="116">
        <f t="shared" si="8"/>
        <v>0</v>
      </c>
      <c r="E30" s="116">
        <f t="shared" si="9"/>
        <v>0</v>
      </c>
      <c r="F30" s="116"/>
      <c r="G30" s="57">
        <v>1</v>
      </c>
      <c r="H30" s="30">
        <v>16130</v>
      </c>
      <c r="I30" s="30">
        <v>8900</v>
      </c>
      <c r="J30" s="30">
        <v>17900</v>
      </c>
      <c r="K30" s="30">
        <v>21590</v>
      </c>
      <c r="L30" s="30">
        <v>20</v>
      </c>
      <c r="M30" s="30">
        <f t="shared" si="10"/>
        <v>0</v>
      </c>
      <c r="N30" s="31">
        <f t="shared" si="11"/>
        <v>0</v>
      </c>
      <c r="O30" s="32">
        <f t="shared" si="2"/>
        <v>0</v>
      </c>
      <c r="P30" s="32">
        <f t="shared" si="3"/>
        <v>0</v>
      </c>
      <c r="Q30" s="32">
        <f t="shared" si="4"/>
        <v>0</v>
      </c>
      <c r="R30" s="143">
        <f t="shared" si="7"/>
        <v>0</v>
      </c>
      <c r="T30" s="143"/>
    </row>
    <row r="31" spans="1:20" s="33" customFormat="1" ht="24.75" customHeight="1" outlineLevel="2" x14ac:dyDescent="0.35">
      <c r="A31" s="27" t="s">
        <v>184</v>
      </c>
      <c r="B31" s="28" t="s">
        <v>11</v>
      </c>
      <c r="C31" s="30"/>
      <c r="D31" s="116">
        <f t="shared" si="8"/>
        <v>0</v>
      </c>
      <c r="E31" s="116">
        <f t="shared" si="9"/>
        <v>0</v>
      </c>
      <c r="F31" s="116"/>
      <c r="G31" s="57">
        <v>1</v>
      </c>
      <c r="H31" s="30">
        <v>46744.34</v>
      </c>
      <c r="I31" s="30">
        <v>3600</v>
      </c>
      <c r="J31" s="30">
        <v>7000</v>
      </c>
      <c r="K31" s="30">
        <v>3700</v>
      </c>
      <c r="L31" s="30">
        <v>21</v>
      </c>
      <c r="M31" s="30">
        <f t="shared" si="10"/>
        <v>0</v>
      </c>
      <c r="N31" s="31">
        <f t="shared" si="11"/>
        <v>0</v>
      </c>
      <c r="O31" s="32">
        <f t="shared" si="2"/>
        <v>0</v>
      </c>
      <c r="P31" s="32">
        <f t="shared" si="3"/>
        <v>0</v>
      </c>
      <c r="Q31" s="32">
        <f t="shared" si="4"/>
        <v>0</v>
      </c>
      <c r="R31" s="143">
        <f t="shared" si="7"/>
        <v>0</v>
      </c>
      <c r="T31" s="143"/>
    </row>
    <row r="32" spans="1:20" s="33" customFormat="1" ht="24.75" customHeight="1" outlineLevel="2" x14ac:dyDescent="0.35">
      <c r="A32" s="27" t="s">
        <v>185</v>
      </c>
      <c r="B32" s="28" t="s">
        <v>11</v>
      </c>
      <c r="C32" s="30"/>
      <c r="D32" s="116">
        <f t="shared" si="8"/>
        <v>0</v>
      </c>
      <c r="E32" s="116">
        <f t="shared" si="9"/>
        <v>0</v>
      </c>
      <c r="F32" s="116"/>
      <c r="G32" s="57">
        <v>1</v>
      </c>
      <c r="H32" s="30">
        <v>37074.5</v>
      </c>
      <c r="I32" s="30">
        <v>37149</v>
      </c>
      <c r="J32" s="30">
        <v>34233</v>
      </c>
      <c r="K32" s="30">
        <v>36134</v>
      </c>
      <c r="L32" s="30">
        <v>22</v>
      </c>
      <c r="M32" s="30">
        <f t="shared" si="10"/>
        <v>0</v>
      </c>
      <c r="N32" s="31">
        <f t="shared" si="11"/>
        <v>0</v>
      </c>
      <c r="O32" s="32">
        <f t="shared" si="2"/>
        <v>0</v>
      </c>
      <c r="P32" s="32">
        <f t="shared" si="3"/>
        <v>0</v>
      </c>
      <c r="Q32" s="32">
        <f t="shared" si="4"/>
        <v>0</v>
      </c>
      <c r="R32" s="143">
        <f t="shared" si="7"/>
        <v>0</v>
      </c>
      <c r="T32" s="143"/>
    </row>
    <row r="33" spans="1:20" s="33" customFormat="1" ht="25.5" customHeight="1" outlineLevel="2" x14ac:dyDescent="0.35">
      <c r="A33" s="27" t="s">
        <v>186</v>
      </c>
      <c r="B33" s="28" t="s">
        <v>11</v>
      </c>
      <c r="C33" s="30"/>
      <c r="D33" s="116">
        <f t="shared" si="8"/>
        <v>0</v>
      </c>
      <c r="E33" s="116">
        <f t="shared" si="9"/>
        <v>0</v>
      </c>
      <c r="F33" s="116"/>
      <c r="G33" s="57">
        <v>1</v>
      </c>
      <c r="H33" s="30">
        <v>35480</v>
      </c>
      <c r="I33" s="30">
        <v>38000</v>
      </c>
      <c r="J33" s="30">
        <v>35840</v>
      </c>
      <c r="K33" s="30">
        <v>32600</v>
      </c>
      <c r="L33" s="30">
        <v>23</v>
      </c>
      <c r="M33" s="30">
        <f t="shared" si="10"/>
        <v>0</v>
      </c>
      <c r="N33" s="31">
        <f>SUM(O33:Q33)</f>
        <v>0</v>
      </c>
      <c r="O33" s="32">
        <f t="shared" si="2"/>
        <v>0</v>
      </c>
      <c r="P33" s="32">
        <f t="shared" si="3"/>
        <v>0</v>
      </c>
      <c r="Q33" s="32">
        <f t="shared" si="4"/>
        <v>0</v>
      </c>
      <c r="R33" s="143">
        <f t="shared" si="7"/>
        <v>0</v>
      </c>
      <c r="T33" s="143"/>
    </row>
    <row r="34" spans="1:20" s="33" customFormat="1" ht="24.75" customHeight="1" outlineLevel="2" x14ac:dyDescent="0.35">
      <c r="A34" s="27" t="s">
        <v>328</v>
      </c>
      <c r="B34" s="28" t="s">
        <v>11</v>
      </c>
      <c r="C34" s="30"/>
      <c r="D34" s="116">
        <f t="shared" si="8"/>
        <v>0</v>
      </c>
      <c r="E34" s="116">
        <f t="shared" si="9"/>
        <v>0</v>
      </c>
      <c r="F34" s="116"/>
      <c r="G34" s="57">
        <v>1</v>
      </c>
      <c r="H34" s="30">
        <v>84700</v>
      </c>
      <c r="I34" s="30">
        <v>83300</v>
      </c>
      <c r="J34" s="30">
        <v>83900</v>
      </c>
      <c r="K34" s="30">
        <v>86900</v>
      </c>
      <c r="L34" s="30">
        <v>24</v>
      </c>
      <c r="M34" s="30">
        <f t="shared" si="10"/>
        <v>0</v>
      </c>
      <c r="N34" s="31">
        <f>SUM(O34:Q34)</f>
        <v>0</v>
      </c>
      <c r="O34" s="32">
        <f t="shared" si="2"/>
        <v>0</v>
      </c>
      <c r="P34" s="32">
        <f t="shared" si="3"/>
        <v>0</v>
      </c>
      <c r="Q34" s="32">
        <f t="shared" si="4"/>
        <v>0</v>
      </c>
      <c r="R34" s="143">
        <f t="shared" si="7"/>
        <v>0</v>
      </c>
      <c r="T34" s="143"/>
    </row>
    <row r="35" spans="1:20" s="33" customFormat="1" ht="24.75" customHeight="1" outlineLevel="2" x14ac:dyDescent="0.35">
      <c r="A35" s="27" t="s">
        <v>329</v>
      </c>
      <c r="B35" s="28" t="s">
        <v>11</v>
      </c>
      <c r="C35" s="30"/>
      <c r="D35" s="116">
        <f t="shared" si="8"/>
        <v>0</v>
      </c>
      <c r="E35" s="116">
        <f t="shared" si="9"/>
        <v>0</v>
      </c>
      <c r="F35" s="116"/>
      <c r="G35" s="57">
        <v>1</v>
      </c>
      <c r="H35" s="30">
        <v>144291.67000000001</v>
      </c>
      <c r="I35" s="30">
        <v>133280</v>
      </c>
      <c r="J35" s="30">
        <v>162435</v>
      </c>
      <c r="K35" s="30">
        <v>137160</v>
      </c>
      <c r="L35" s="30">
        <v>25</v>
      </c>
      <c r="M35" s="30">
        <f t="shared" si="10"/>
        <v>0</v>
      </c>
      <c r="N35" s="31">
        <f>SUM(O35:Q35)</f>
        <v>0</v>
      </c>
      <c r="O35" s="32">
        <f t="shared" si="2"/>
        <v>0</v>
      </c>
      <c r="P35" s="32">
        <f t="shared" si="3"/>
        <v>0</v>
      </c>
      <c r="Q35" s="32">
        <f t="shared" si="4"/>
        <v>0</v>
      </c>
      <c r="R35" s="143">
        <f t="shared" si="7"/>
        <v>0</v>
      </c>
      <c r="T35" s="143"/>
    </row>
    <row r="36" spans="1:20" s="33" customFormat="1" ht="24.75" customHeight="1" outlineLevel="2" x14ac:dyDescent="0.35">
      <c r="A36" s="27" t="s">
        <v>327</v>
      </c>
      <c r="B36" s="28" t="s">
        <v>11</v>
      </c>
      <c r="C36" s="30"/>
      <c r="D36" s="116">
        <f t="shared" si="8"/>
        <v>0</v>
      </c>
      <c r="E36" s="116">
        <f t="shared" si="9"/>
        <v>0</v>
      </c>
      <c r="F36" s="116"/>
      <c r="G36" s="57">
        <v>1</v>
      </c>
      <c r="H36" s="30">
        <v>65191</v>
      </c>
      <c r="I36" s="30">
        <v>61900</v>
      </c>
      <c r="J36" s="30">
        <v>63773</v>
      </c>
      <c r="K36" s="30">
        <v>69900</v>
      </c>
      <c r="L36" s="30">
        <v>26</v>
      </c>
      <c r="M36" s="30">
        <f t="shared" si="10"/>
        <v>0</v>
      </c>
      <c r="N36" s="31">
        <f>SUM(O36:Q36)</f>
        <v>0</v>
      </c>
      <c r="O36" s="32">
        <f t="shared" si="2"/>
        <v>0</v>
      </c>
      <c r="P36" s="32">
        <f t="shared" si="3"/>
        <v>0</v>
      </c>
      <c r="Q36" s="32">
        <f t="shared" si="4"/>
        <v>0</v>
      </c>
      <c r="R36" s="143">
        <f t="shared" si="7"/>
        <v>0</v>
      </c>
      <c r="T36" s="143"/>
    </row>
    <row r="37" spans="1:20" ht="52.5" customHeight="1" outlineLevel="1" x14ac:dyDescent="0.35">
      <c r="A37" s="23" t="s">
        <v>7</v>
      </c>
      <c r="B37" s="24" t="s">
        <v>3</v>
      </c>
      <c r="C37" s="25">
        <f>SUM(C38:C41)</f>
        <v>0</v>
      </c>
      <c r="D37" s="139">
        <f>SUM(D38:D41)</f>
        <v>0</v>
      </c>
      <c r="E37" s="139">
        <f>SUM(E38:E41)</f>
        <v>0</v>
      </c>
      <c r="F37" s="139">
        <f>SUM(F38:F41)</f>
        <v>3</v>
      </c>
      <c r="G37" s="112" t="s">
        <v>3</v>
      </c>
      <c r="H37" s="112" t="s">
        <v>3</v>
      </c>
      <c r="I37" s="112"/>
      <c r="J37" s="112"/>
      <c r="K37" s="112"/>
      <c r="L37" s="112"/>
      <c r="M37" s="112">
        <f>M38+M42+M50+M55+M57+M78</f>
        <v>640154.44999999995</v>
      </c>
      <c r="N37" s="31">
        <f t="shared" ref="N37:N46" si="12">SUM(O37:Q37)</f>
        <v>0</v>
      </c>
      <c r="O37" s="26"/>
      <c r="P37" s="26"/>
      <c r="Q37" s="26"/>
      <c r="T37" s="143"/>
    </row>
    <row r="38" spans="1:20" s="36" customFormat="1" ht="24.75" customHeight="1" outlineLevel="2" x14ac:dyDescent="0.35">
      <c r="A38" s="34" t="s">
        <v>341</v>
      </c>
      <c r="B38" s="35" t="s">
        <v>3</v>
      </c>
      <c r="C38" s="47" t="s">
        <v>3</v>
      </c>
      <c r="D38" s="48" t="s">
        <v>3</v>
      </c>
      <c r="E38" s="48" t="s">
        <v>3</v>
      </c>
      <c r="F38" s="48" t="s">
        <v>3</v>
      </c>
      <c r="G38" s="47" t="s">
        <v>3</v>
      </c>
      <c r="H38" s="47" t="s">
        <v>3</v>
      </c>
      <c r="I38" s="47"/>
      <c r="J38" s="47"/>
      <c r="K38" s="47"/>
      <c r="L38" s="47"/>
      <c r="M38" s="146">
        <f>SUM(M39:M41)</f>
        <v>0</v>
      </c>
      <c r="N38" s="31" t="e">
        <f t="shared" si="12"/>
        <v>#VALUE!</v>
      </c>
      <c r="O38" s="32" t="e">
        <f t="shared" ref="O38:Q41" si="13">D38*$H38</f>
        <v>#VALUE!</v>
      </c>
      <c r="P38" s="32" t="e">
        <f t="shared" si="13"/>
        <v>#VALUE!</v>
      </c>
      <c r="Q38" s="32" t="e">
        <f t="shared" si="13"/>
        <v>#VALUE!</v>
      </c>
      <c r="R38" s="143"/>
    </row>
    <row r="39" spans="1:20" s="33" customFormat="1" ht="24.75" customHeight="1" outlineLevel="2" x14ac:dyDescent="0.35">
      <c r="A39" s="150" t="s">
        <v>155</v>
      </c>
      <c r="B39" s="28" t="s">
        <v>11</v>
      </c>
      <c r="C39" s="30"/>
      <c r="D39" s="116"/>
      <c r="E39" s="116"/>
      <c r="F39" s="116">
        <v>1</v>
      </c>
      <c r="G39" s="57">
        <v>1</v>
      </c>
      <c r="H39" s="30">
        <v>5271.33</v>
      </c>
      <c r="I39" s="30">
        <v>5535</v>
      </c>
      <c r="J39" s="30">
        <v>5290</v>
      </c>
      <c r="K39" s="30">
        <v>4989</v>
      </c>
      <c r="L39" s="30">
        <v>27</v>
      </c>
      <c r="M39" s="30">
        <f>C39*H39</f>
        <v>0</v>
      </c>
      <c r="N39" s="31">
        <f t="shared" si="12"/>
        <v>5271.33</v>
      </c>
      <c r="O39" s="32">
        <f t="shared" si="13"/>
        <v>0</v>
      </c>
      <c r="P39" s="32">
        <f t="shared" si="13"/>
        <v>0</v>
      </c>
      <c r="Q39" s="32">
        <f t="shared" si="13"/>
        <v>5271.33</v>
      </c>
      <c r="R39" s="143">
        <f t="shared" ref="R39:R101" si="14">(D39+E39+F39)*H39</f>
        <v>5271.33</v>
      </c>
    </row>
    <row r="40" spans="1:20" s="33" customFormat="1" ht="24.75" customHeight="1" outlineLevel="2" x14ac:dyDescent="0.35">
      <c r="A40" s="27" t="s">
        <v>156</v>
      </c>
      <c r="B40" s="28" t="s">
        <v>11</v>
      </c>
      <c r="C40" s="30">
        <v>0</v>
      </c>
      <c r="D40" s="116">
        <f>217/(217+366)*C40</f>
        <v>0</v>
      </c>
      <c r="E40" s="116">
        <f>366/(217+366)*C40</f>
        <v>0</v>
      </c>
      <c r="F40" s="116"/>
      <c r="G40" s="57">
        <v>1</v>
      </c>
      <c r="H40" s="30">
        <v>47129.67</v>
      </c>
      <c r="I40" s="30">
        <v>42900</v>
      </c>
      <c r="J40" s="30">
        <v>46990</v>
      </c>
      <c r="K40" s="30">
        <v>51499</v>
      </c>
      <c r="L40" s="30">
        <v>28</v>
      </c>
      <c r="M40" s="30">
        <f>C40*H40</f>
        <v>0</v>
      </c>
      <c r="N40" s="31">
        <f t="shared" si="12"/>
        <v>0</v>
      </c>
      <c r="O40" s="32">
        <f t="shared" si="13"/>
        <v>0</v>
      </c>
      <c r="P40" s="32">
        <f t="shared" si="13"/>
        <v>0</v>
      </c>
      <c r="Q40" s="32">
        <f t="shared" si="13"/>
        <v>0</v>
      </c>
      <c r="R40" s="143">
        <f t="shared" si="14"/>
        <v>0</v>
      </c>
      <c r="T40" s="143"/>
    </row>
    <row r="41" spans="1:20" s="33" customFormat="1" ht="24.75" customHeight="1" outlineLevel="2" x14ac:dyDescent="0.35">
      <c r="A41" s="150" t="s">
        <v>157</v>
      </c>
      <c r="B41" s="28" t="s">
        <v>11</v>
      </c>
      <c r="C41" s="30"/>
      <c r="D41" s="116"/>
      <c r="E41" s="116"/>
      <c r="F41" s="116">
        <v>2</v>
      </c>
      <c r="G41" s="57">
        <v>1</v>
      </c>
      <c r="H41" s="30">
        <v>1051</v>
      </c>
      <c r="I41" s="30">
        <v>1060</v>
      </c>
      <c r="J41" s="30">
        <v>1092</v>
      </c>
      <c r="K41" s="30">
        <v>1001</v>
      </c>
      <c r="L41" s="30">
        <v>29</v>
      </c>
      <c r="M41" s="30">
        <f>C41*H41</f>
        <v>0</v>
      </c>
      <c r="N41" s="31">
        <f t="shared" si="12"/>
        <v>2102</v>
      </c>
      <c r="O41" s="32">
        <f t="shared" si="13"/>
        <v>0</v>
      </c>
      <c r="P41" s="32">
        <f t="shared" si="13"/>
        <v>0</v>
      </c>
      <c r="Q41" s="32">
        <f t="shared" si="13"/>
        <v>2102</v>
      </c>
      <c r="R41" s="143">
        <f t="shared" si="14"/>
        <v>2102</v>
      </c>
    </row>
    <row r="42" spans="1:20" s="114" customFormat="1" ht="42" customHeight="1" outlineLevel="2" x14ac:dyDescent="0.35">
      <c r="A42" s="34" t="s">
        <v>355</v>
      </c>
      <c r="B42" s="35" t="s">
        <v>3</v>
      </c>
      <c r="C42" s="47" t="s">
        <v>3</v>
      </c>
      <c r="D42" s="48" t="s">
        <v>3</v>
      </c>
      <c r="E42" s="48" t="s">
        <v>3</v>
      </c>
      <c r="F42" s="48" t="s">
        <v>3</v>
      </c>
      <c r="G42" s="47" t="s">
        <v>3</v>
      </c>
      <c r="H42" s="47" t="s">
        <v>3</v>
      </c>
      <c r="I42" s="47"/>
      <c r="J42" s="47"/>
      <c r="K42" s="47"/>
      <c r="L42" s="47"/>
      <c r="M42" s="146">
        <f>SUM(M43:M49)</f>
        <v>17000</v>
      </c>
      <c r="N42" s="31">
        <f t="shared" si="12"/>
        <v>0</v>
      </c>
      <c r="O42" s="31"/>
      <c r="P42" s="31"/>
      <c r="Q42" s="31"/>
      <c r="R42" s="143"/>
    </row>
    <row r="43" spans="1:20" s="38" customFormat="1" ht="24.75" customHeight="1" outlineLevel="2" x14ac:dyDescent="0.35">
      <c r="A43" s="27" t="s">
        <v>159</v>
      </c>
      <c r="B43" s="28" t="s">
        <v>11</v>
      </c>
      <c r="C43" s="30">
        <v>0</v>
      </c>
      <c r="D43" s="116">
        <f t="shared" ref="D43:D49" si="15">217/(217+366)*C43</f>
        <v>0</v>
      </c>
      <c r="E43" s="116">
        <f t="shared" ref="E43:E49" si="16">366/(217+366)*C43</f>
        <v>0</v>
      </c>
      <c r="F43" s="116"/>
      <c r="G43" s="57">
        <v>1</v>
      </c>
      <c r="H43" s="30">
        <v>23567.67</v>
      </c>
      <c r="I43" s="30">
        <v>22920</v>
      </c>
      <c r="J43" s="30">
        <v>23793</v>
      </c>
      <c r="K43" s="30">
        <v>23990</v>
      </c>
      <c r="L43" s="30">
        <v>30</v>
      </c>
      <c r="M43" s="30">
        <f t="shared" ref="M43:M49" si="17">C43*H43</f>
        <v>0</v>
      </c>
      <c r="N43" s="31">
        <f t="shared" si="12"/>
        <v>0</v>
      </c>
      <c r="O43" s="32">
        <f t="shared" ref="O43:O74" si="18">D43*$H43</f>
        <v>0</v>
      </c>
      <c r="P43" s="32">
        <f t="shared" ref="P43:P74" si="19">E43*$H43</f>
        <v>0</v>
      </c>
      <c r="Q43" s="32">
        <f t="shared" ref="Q43:Q74" si="20">F43*$H43</f>
        <v>0</v>
      </c>
      <c r="R43" s="143">
        <f t="shared" si="14"/>
        <v>0</v>
      </c>
      <c r="T43" s="143"/>
    </row>
    <row r="44" spans="1:20" s="38" customFormat="1" ht="24.75" customHeight="1" outlineLevel="2" x14ac:dyDescent="0.35">
      <c r="A44" s="27" t="s">
        <v>160</v>
      </c>
      <c r="B44" s="28" t="s">
        <v>11</v>
      </c>
      <c r="C44" s="30">
        <v>0</v>
      </c>
      <c r="D44" s="116">
        <f t="shared" si="15"/>
        <v>0</v>
      </c>
      <c r="E44" s="116">
        <f t="shared" si="16"/>
        <v>0</v>
      </c>
      <c r="F44" s="116"/>
      <c r="G44" s="57">
        <v>1</v>
      </c>
      <c r="H44" s="30">
        <v>87826.67</v>
      </c>
      <c r="I44" s="30">
        <v>83980</v>
      </c>
      <c r="J44" s="30">
        <v>88500</v>
      </c>
      <c r="K44" s="30">
        <v>91000</v>
      </c>
      <c r="L44" s="30">
        <v>31</v>
      </c>
      <c r="M44" s="30">
        <f t="shared" si="17"/>
        <v>0</v>
      </c>
      <c r="N44" s="31">
        <f t="shared" si="12"/>
        <v>0</v>
      </c>
      <c r="O44" s="32">
        <f t="shared" si="18"/>
        <v>0</v>
      </c>
      <c r="P44" s="32">
        <f t="shared" si="19"/>
        <v>0</v>
      </c>
      <c r="Q44" s="32">
        <f t="shared" si="20"/>
        <v>0</v>
      </c>
      <c r="R44" s="143">
        <f t="shared" si="14"/>
        <v>0</v>
      </c>
      <c r="T44" s="143"/>
    </row>
    <row r="45" spans="1:20" s="38" customFormat="1" ht="24.75" customHeight="1" outlineLevel="2" x14ac:dyDescent="0.35">
      <c r="A45" s="27" t="s">
        <v>161</v>
      </c>
      <c r="B45" s="28" t="s">
        <v>11</v>
      </c>
      <c r="C45" s="30">
        <v>0</v>
      </c>
      <c r="D45" s="116">
        <f t="shared" si="15"/>
        <v>0</v>
      </c>
      <c r="E45" s="116">
        <f t="shared" si="16"/>
        <v>0</v>
      </c>
      <c r="F45" s="116"/>
      <c r="G45" s="57">
        <v>1</v>
      </c>
      <c r="H45" s="30">
        <v>48245</v>
      </c>
      <c r="I45" s="30">
        <v>45490</v>
      </c>
      <c r="J45" s="30">
        <v>47755</v>
      </c>
      <c r="K45" s="30">
        <v>51490</v>
      </c>
      <c r="L45" s="30">
        <v>32</v>
      </c>
      <c r="M45" s="30">
        <f t="shared" si="17"/>
        <v>0</v>
      </c>
      <c r="N45" s="31">
        <f t="shared" si="12"/>
        <v>0</v>
      </c>
      <c r="O45" s="32">
        <f t="shared" si="18"/>
        <v>0</v>
      </c>
      <c r="P45" s="32">
        <f t="shared" si="19"/>
        <v>0</v>
      </c>
      <c r="Q45" s="32">
        <f t="shared" si="20"/>
        <v>0</v>
      </c>
      <c r="R45" s="143">
        <f t="shared" si="14"/>
        <v>0</v>
      </c>
      <c r="T45" s="143"/>
    </row>
    <row r="46" spans="1:20" s="38" customFormat="1" ht="24.75" customHeight="1" outlineLevel="2" x14ac:dyDescent="0.35">
      <c r="A46" s="27" t="s">
        <v>23</v>
      </c>
      <c r="B46" s="28" t="s">
        <v>11</v>
      </c>
      <c r="C46" s="30">
        <v>0</v>
      </c>
      <c r="D46" s="116">
        <f t="shared" si="15"/>
        <v>0</v>
      </c>
      <c r="E46" s="116">
        <f t="shared" si="16"/>
        <v>0</v>
      </c>
      <c r="F46" s="116"/>
      <c r="G46" s="57">
        <v>1</v>
      </c>
      <c r="H46" s="30">
        <v>36006</v>
      </c>
      <c r="I46" s="30">
        <v>34899</v>
      </c>
      <c r="J46" s="30">
        <v>36120</v>
      </c>
      <c r="K46" s="30">
        <v>36999</v>
      </c>
      <c r="L46" s="30">
        <v>33</v>
      </c>
      <c r="M46" s="30">
        <f t="shared" si="17"/>
        <v>0</v>
      </c>
      <c r="N46" s="31">
        <f t="shared" si="12"/>
        <v>0</v>
      </c>
      <c r="O46" s="32">
        <f t="shared" si="18"/>
        <v>0</v>
      </c>
      <c r="P46" s="32">
        <f t="shared" si="19"/>
        <v>0</v>
      </c>
      <c r="Q46" s="32">
        <f t="shared" si="20"/>
        <v>0</v>
      </c>
      <c r="R46" s="143">
        <f t="shared" si="14"/>
        <v>0</v>
      </c>
      <c r="T46" s="143"/>
    </row>
    <row r="47" spans="1:20" s="38" customFormat="1" ht="24.75" customHeight="1" outlineLevel="2" x14ac:dyDescent="0.35">
      <c r="A47" s="27" t="s">
        <v>301</v>
      </c>
      <c r="B47" s="28" t="s">
        <v>11</v>
      </c>
      <c r="C47" s="30">
        <v>7</v>
      </c>
      <c r="D47" s="116">
        <f t="shared" si="15"/>
        <v>2.6054888507718696</v>
      </c>
      <c r="E47" s="116">
        <f t="shared" si="16"/>
        <v>4.3945111492281299</v>
      </c>
      <c r="F47" s="116">
        <v>6</v>
      </c>
      <c r="G47" s="57">
        <v>1</v>
      </c>
      <c r="H47" s="30">
        <v>400</v>
      </c>
      <c r="I47" s="30">
        <v>400</v>
      </c>
      <c r="J47" s="30">
        <v>0</v>
      </c>
      <c r="K47" s="30">
        <v>0</v>
      </c>
      <c r="L47" s="30">
        <v>34</v>
      </c>
      <c r="M47" s="30">
        <f t="shared" si="17"/>
        <v>2800</v>
      </c>
      <c r="N47" s="31">
        <f>SUM(O47:Q47)</f>
        <v>5200</v>
      </c>
      <c r="O47" s="32">
        <f t="shared" si="18"/>
        <v>1042.1955403087479</v>
      </c>
      <c r="P47" s="32">
        <f t="shared" si="19"/>
        <v>1757.8044596912519</v>
      </c>
      <c r="Q47" s="32">
        <f t="shared" si="20"/>
        <v>2400</v>
      </c>
      <c r="R47" s="143">
        <f t="shared" si="14"/>
        <v>5200</v>
      </c>
      <c r="T47" s="143"/>
    </row>
    <row r="48" spans="1:20" s="38" customFormat="1" ht="24.75" customHeight="1" outlineLevel="2" x14ac:dyDescent="0.35">
      <c r="A48" s="27" t="s">
        <v>302</v>
      </c>
      <c r="B48" s="28" t="s">
        <v>11</v>
      </c>
      <c r="C48" s="30">
        <v>2</v>
      </c>
      <c r="D48" s="116">
        <f t="shared" si="15"/>
        <v>0.74442538593481988</v>
      </c>
      <c r="E48" s="116">
        <f t="shared" si="16"/>
        <v>1.25557461406518</v>
      </c>
      <c r="F48" s="116"/>
      <c r="G48" s="57">
        <v>1</v>
      </c>
      <c r="H48" s="30">
        <v>2000</v>
      </c>
      <c r="I48" s="30">
        <v>2000</v>
      </c>
      <c r="J48" s="30">
        <v>0</v>
      </c>
      <c r="K48" s="30">
        <v>0</v>
      </c>
      <c r="L48" s="30">
        <v>35</v>
      </c>
      <c r="M48" s="30">
        <f t="shared" si="17"/>
        <v>4000</v>
      </c>
      <c r="N48" s="31">
        <f>SUM(O48:Q48)</f>
        <v>4000</v>
      </c>
      <c r="O48" s="32">
        <f t="shared" si="18"/>
        <v>1488.8507718696399</v>
      </c>
      <c r="P48" s="32">
        <f t="shared" si="19"/>
        <v>2511.1492281303599</v>
      </c>
      <c r="Q48" s="32">
        <f t="shared" si="20"/>
        <v>0</v>
      </c>
      <c r="R48" s="143">
        <f t="shared" si="14"/>
        <v>4000</v>
      </c>
      <c r="T48" s="143"/>
    </row>
    <row r="49" spans="1:20" s="38" customFormat="1" ht="24.75" customHeight="1" outlineLevel="2" x14ac:dyDescent="0.35">
      <c r="A49" s="27" t="s">
        <v>354</v>
      </c>
      <c r="B49" s="28" t="s">
        <v>11</v>
      </c>
      <c r="C49" s="30">
        <v>12</v>
      </c>
      <c r="D49" s="116">
        <f t="shared" si="15"/>
        <v>4.4665523156089195</v>
      </c>
      <c r="E49" s="116">
        <f t="shared" si="16"/>
        <v>7.5334476843910796</v>
      </c>
      <c r="F49" s="116"/>
      <c r="G49" s="57">
        <v>1</v>
      </c>
      <c r="H49" s="30">
        <v>850</v>
      </c>
      <c r="I49" s="30">
        <v>850</v>
      </c>
      <c r="J49" s="30">
        <v>0</v>
      </c>
      <c r="K49" s="30">
        <v>0</v>
      </c>
      <c r="L49" s="30">
        <v>36</v>
      </c>
      <c r="M49" s="30">
        <f t="shared" si="17"/>
        <v>10200</v>
      </c>
      <c r="N49" s="31">
        <f>SUM(O49:Q49)</f>
        <v>10200</v>
      </c>
      <c r="O49" s="32">
        <f t="shared" si="18"/>
        <v>3796.5694682675817</v>
      </c>
      <c r="P49" s="32">
        <f t="shared" si="19"/>
        <v>6403.4305317324179</v>
      </c>
      <c r="Q49" s="32">
        <f t="shared" si="20"/>
        <v>0</v>
      </c>
      <c r="R49" s="143">
        <f t="shared" si="14"/>
        <v>10200</v>
      </c>
      <c r="T49" s="143"/>
    </row>
    <row r="50" spans="1:20" s="114" customFormat="1" ht="24.75" customHeight="1" outlineLevel="2" x14ac:dyDescent="0.35">
      <c r="A50" s="34" t="s">
        <v>188</v>
      </c>
      <c r="B50" s="35" t="s">
        <v>3</v>
      </c>
      <c r="C50" s="47" t="s">
        <v>3</v>
      </c>
      <c r="D50" s="48" t="s">
        <v>3</v>
      </c>
      <c r="E50" s="48" t="s">
        <v>3</v>
      </c>
      <c r="F50" s="48" t="s">
        <v>3</v>
      </c>
      <c r="G50" s="47" t="s">
        <v>3</v>
      </c>
      <c r="H50" s="47" t="s">
        <v>3</v>
      </c>
      <c r="I50" s="47"/>
      <c r="J50" s="47"/>
      <c r="K50" s="47"/>
      <c r="L50" s="47"/>
      <c r="M50" s="146">
        <f>SUM(M51:M54)</f>
        <v>0</v>
      </c>
      <c r="N50" s="31" t="e">
        <f>SUM(O50:Q50)</f>
        <v>#VALUE!</v>
      </c>
      <c r="O50" s="32" t="e">
        <f t="shared" si="18"/>
        <v>#VALUE!</v>
      </c>
      <c r="P50" s="32" t="e">
        <f t="shared" si="19"/>
        <v>#VALUE!</v>
      </c>
      <c r="Q50" s="32" t="e">
        <f t="shared" si="20"/>
        <v>#VALUE!</v>
      </c>
      <c r="R50" s="143"/>
    </row>
    <row r="51" spans="1:20" s="38" customFormat="1" ht="24.75" customHeight="1" outlineLevel="2" x14ac:dyDescent="0.35">
      <c r="A51" s="27" t="s">
        <v>189</v>
      </c>
      <c r="B51" s="28" t="s">
        <v>11</v>
      </c>
      <c r="C51" s="30"/>
      <c r="D51" s="116">
        <f>217/(217+366)*C51</f>
        <v>0</v>
      </c>
      <c r="E51" s="116">
        <f>366/(217+366)*C51</f>
        <v>0</v>
      </c>
      <c r="F51" s="116"/>
      <c r="G51" s="57">
        <v>1</v>
      </c>
      <c r="H51" s="30">
        <v>1197.67</v>
      </c>
      <c r="I51" s="30">
        <v>1090</v>
      </c>
      <c r="J51" s="30">
        <v>1217</v>
      </c>
      <c r="K51" s="30">
        <v>1286</v>
      </c>
      <c r="L51" s="30">
        <v>37</v>
      </c>
      <c r="M51" s="30">
        <f>C51*H51</f>
        <v>0</v>
      </c>
      <c r="N51" s="31">
        <f t="shared" ref="N51:N129" si="21">SUM(O51:Q51)</f>
        <v>0</v>
      </c>
      <c r="O51" s="32">
        <f t="shared" si="18"/>
        <v>0</v>
      </c>
      <c r="P51" s="32">
        <f t="shared" si="19"/>
        <v>0</v>
      </c>
      <c r="Q51" s="32">
        <f t="shared" si="20"/>
        <v>0</v>
      </c>
      <c r="R51" s="143">
        <f t="shared" si="14"/>
        <v>0</v>
      </c>
      <c r="T51" s="143"/>
    </row>
    <row r="52" spans="1:20" s="38" customFormat="1" ht="24.75" customHeight="1" outlineLevel="2" x14ac:dyDescent="0.35">
      <c r="A52" s="27" t="s">
        <v>190</v>
      </c>
      <c r="B52" s="28" t="s">
        <v>11</v>
      </c>
      <c r="C52" s="30"/>
      <c r="D52" s="116">
        <f>217/(217+366)*C52</f>
        <v>0</v>
      </c>
      <c r="E52" s="116">
        <f>366/(217+366)*C52</f>
        <v>0</v>
      </c>
      <c r="F52" s="116"/>
      <c r="G52" s="57">
        <v>1</v>
      </c>
      <c r="H52" s="30">
        <v>2446.67</v>
      </c>
      <c r="I52" s="30">
        <v>2230</v>
      </c>
      <c r="J52" s="30">
        <v>2510</v>
      </c>
      <c r="K52" s="30">
        <v>2600</v>
      </c>
      <c r="L52" s="30">
        <v>38</v>
      </c>
      <c r="M52" s="30">
        <f>C52*H52</f>
        <v>0</v>
      </c>
      <c r="N52" s="31">
        <f t="shared" si="21"/>
        <v>0</v>
      </c>
      <c r="O52" s="32">
        <f t="shared" si="18"/>
        <v>0</v>
      </c>
      <c r="P52" s="32">
        <f t="shared" si="19"/>
        <v>0</v>
      </c>
      <c r="Q52" s="32">
        <f t="shared" si="20"/>
        <v>0</v>
      </c>
      <c r="R52" s="143">
        <f t="shared" si="14"/>
        <v>0</v>
      </c>
      <c r="T52" s="143"/>
    </row>
    <row r="53" spans="1:20" s="38" customFormat="1" ht="24.75" customHeight="1" outlineLevel="2" x14ac:dyDescent="0.35">
      <c r="A53" s="27" t="s">
        <v>191</v>
      </c>
      <c r="B53" s="28" t="s">
        <v>11</v>
      </c>
      <c r="C53" s="30"/>
      <c r="D53" s="116">
        <f>217/(217+366)*C53</f>
        <v>0</v>
      </c>
      <c r="E53" s="116">
        <f>366/(217+366)*C53</f>
        <v>0</v>
      </c>
      <c r="F53" s="116"/>
      <c r="G53" s="57">
        <v>1</v>
      </c>
      <c r="H53" s="30">
        <v>1671.34</v>
      </c>
      <c r="I53" s="30">
        <v>1334</v>
      </c>
      <c r="J53" s="30">
        <v>2000</v>
      </c>
      <c r="K53" s="30">
        <v>1680</v>
      </c>
      <c r="L53" s="30">
        <v>39</v>
      </c>
      <c r="M53" s="30">
        <f>C53*H53</f>
        <v>0</v>
      </c>
      <c r="N53" s="31">
        <f t="shared" si="21"/>
        <v>0</v>
      </c>
      <c r="O53" s="32">
        <f t="shared" si="18"/>
        <v>0</v>
      </c>
      <c r="P53" s="32">
        <f t="shared" si="19"/>
        <v>0</v>
      </c>
      <c r="Q53" s="32">
        <f t="shared" si="20"/>
        <v>0</v>
      </c>
      <c r="R53" s="143">
        <f t="shared" si="14"/>
        <v>0</v>
      </c>
      <c r="T53" s="143"/>
    </row>
    <row r="54" spans="1:20" s="38" customFormat="1" ht="24.75" customHeight="1" outlineLevel="2" x14ac:dyDescent="0.35">
      <c r="A54" s="27" t="s">
        <v>192</v>
      </c>
      <c r="B54" s="28" t="s">
        <v>11</v>
      </c>
      <c r="C54" s="30"/>
      <c r="D54" s="116">
        <f>217/(217+366)*C54</f>
        <v>0</v>
      </c>
      <c r="E54" s="116">
        <f>366/(217+366)*C54</f>
        <v>0</v>
      </c>
      <c r="F54" s="116"/>
      <c r="G54" s="57">
        <v>1</v>
      </c>
      <c r="H54" s="30">
        <v>10373.67</v>
      </c>
      <c r="I54" s="30">
        <v>7534</v>
      </c>
      <c r="J54" s="30">
        <v>10107</v>
      </c>
      <c r="K54" s="30">
        <v>13480</v>
      </c>
      <c r="L54" s="30">
        <v>40</v>
      </c>
      <c r="M54" s="30">
        <f>C54*H54</f>
        <v>0</v>
      </c>
      <c r="N54" s="31">
        <f t="shared" si="21"/>
        <v>0</v>
      </c>
      <c r="O54" s="32">
        <f t="shared" si="18"/>
        <v>0</v>
      </c>
      <c r="P54" s="32">
        <f t="shared" si="19"/>
        <v>0</v>
      </c>
      <c r="Q54" s="32">
        <f t="shared" si="20"/>
        <v>0</v>
      </c>
      <c r="R54" s="143">
        <f t="shared" si="14"/>
        <v>0</v>
      </c>
      <c r="T54" s="143"/>
    </row>
    <row r="55" spans="1:20" s="114" customFormat="1" ht="24.75" customHeight="1" outlineLevel="2" x14ac:dyDescent="0.35">
      <c r="A55" s="34" t="s">
        <v>54</v>
      </c>
      <c r="B55" s="35" t="s">
        <v>3</v>
      </c>
      <c r="C55" s="47" t="s">
        <v>3</v>
      </c>
      <c r="D55" s="48" t="s">
        <v>3</v>
      </c>
      <c r="E55" s="48" t="s">
        <v>3</v>
      </c>
      <c r="F55" s="48" t="s">
        <v>3</v>
      </c>
      <c r="G55" s="47" t="s">
        <v>3</v>
      </c>
      <c r="H55" s="47" t="s">
        <v>3</v>
      </c>
      <c r="I55" s="47"/>
      <c r="J55" s="47"/>
      <c r="K55" s="47"/>
      <c r="L55" s="47"/>
      <c r="M55" s="146">
        <f>M56</f>
        <v>7027.8</v>
      </c>
      <c r="N55" s="31" t="e">
        <f t="shared" si="21"/>
        <v>#VALUE!</v>
      </c>
      <c r="O55" s="32" t="e">
        <f t="shared" si="18"/>
        <v>#VALUE!</v>
      </c>
      <c r="P55" s="32" t="e">
        <f t="shared" si="19"/>
        <v>#VALUE!</v>
      </c>
      <c r="Q55" s="32" t="e">
        <f t="shared" si="20"/>
        <v>#VALUE!</v>
      </c>
      <c r="R55" s="143"/>
    </row>
    <row r="56" spans="1:20" s="38" customFormat="1" ht="24.75" customHeight="1" outlineLevel="2" x14ac:dyDescent="0.35">
      <c r="A56" s="27" t="s">
        <v>193</v>
      </c>
      <c r="B56" s="28" t="s">
        <v>11</v>
      </c>
      <c r="C56" s="30">
        <v>340</v>
      </c>
      <c r="D56" s="116">
        <f>217/(217+366)*C56</f>
        <v>126.55231560891939</v>
      </c>
      <c r="E56" s="116">
        <f>366/(217+366)*C56</f>
        <v>213.4476843910806</v>
      </c>
      <c r="F56" s="116"/>
      <c r="G56" s="57">
        <v>1</v>
      </c>
      <c r="H56" s="30">
        <v>20.67</v>
      </c>
      <c r="I56" s="30">
        <v>18</v>
      </c>
      <c r="J56" s="30">
        <v>20</v>
      </c>
      <c r="K56" s="30">
        <v>24</v>
      </c>
      <c r="L56" s="30">
        <v>41</v>
      </c>
      <c r="M56" s="30">
        <f>C56*H56</f>
        <v>7027.8</v>
      </c>
      <c r="N56" s="31">
        <f t="shared" si="21"/>
        <v>7027.8</v>
      </c>
      <c r="O56" s="32">
        <f t="shared" si="18"/>
        <v>2615.8363636363638</v>
      </c>
      <c r="P56" s="32">
        <f t="shared" si="19"/>
        <v>4411.9636363636364</v>
      </c>
      <c r="Q56" s="32">
        <f t="shared" si="20"/>
        <v>0</v>
      </c>
      <c r="R56" s="143">
        <f t="shared" si="14"/>
        <v>7027.8</v>
      </c>
      <c r="T56" s="143"/>
    </row>
    <row r="57" spans="1:20" s="114" customFormat="1" ht="24.75" customHeight="1" outlineLevel="2" x14ac:dyDescent="0.35">
      <c r="A57" s="34" t="s">
        <v>51</v>
      </c>
      <c r="B57" s="35" t="s">
        <v>3</v>
      </c>
      <c r="C57" s="47" t="s">
        <v>3</v>
      </c>
      <c r="D57" s="48" t="s">
        <v>3</v>
      </c>
      <c r="E57" s="48" t="s">
        <v>3</v>
      </c>
      <c r="F57" s="48" t="s">
        <v>3</v>
      </c>
      <c r="G57" s="47" t="s">
        <v>3</v>
      </c>
      <c r="H57" s="47" t="s">
        <v>3</v>
      </c>
      <c r="I57" s="47"/>
      <c r="J57" s="47"/>
      <c r="K57" s="47"/>
      <c r="L57" s="47"/>
      <c r="M57" s="146">
        <f>SUM(M58:M77)</f>
        <v>499308.46</v>
      </c>
      <c r="N57" s="31" t="e">
        <f t="shared" si="21"/>
        <v>#VALUE!</v>
      </c>
      <c r="O57" s="32" t="e">
        <f t="shared" si="18"/>
        <v>#VALUE!</v>
      </c>
      <c r="P57" s="32" t="e">
        <f t="shared" si="19"/>
        <v>#VALUE!</v>
      </c>
      <c r="Q57" s="32" t="e">
        <f t="shared" si="20"/>
        <v>#VALUE!</v>
      </c>
      <c r="R57" s="143"/>
    </row>
    <row r="58" spans="1:20" s="38" customFormat="1" ht="24.75" customHeight="1" outlineLevel="2" x14ac:dyDescent="0.35">
      <c r="A58" s="27" t="s">
        <v>194</v>
      </c>
      <c r="B58" s="28" t="s">
        <v>195</v>
      </c>
      <c r="C58" s="30">
        <v>66</v>
      </c>
      <c r="D58" s="116">
        <f t="shared" ref="D58:D73" si="22">217/(217+366)*C58</f>
        <v>24.566037735849058</v>
      </c>
      <c r="E58" s="116">
        <f t="shared" ref="E58:E73" si="23">366/(217+366)*C58</f>
        <v>41.433962264150942</v>
      </c>
      <c r="F58" s="116"/>
      <c r="G58" s="57">
        <v>1</v>
      </c>
      <c r="H58" s="30">
        <v>700</v>
      </c>
      <c r="I58" s="30">
        <v>700</v>
      </c>
      <c r="J58" s="30">
        <v>0</v>
      </c>
      <c r="K58" s="30">
        <v>0</v>
      </c>
      <c r="L58" s="30">
        <v>42</v>
      </c>
      <c r="M58" s="30">
        <f t="shared" ref="M58:M77" si="24">C58*H58</f>
        <v>46200</v>
      </c>
      <c r="N58" s="31">
        <f t="shared" si="21"/>
        <v>46200</v>
      </c>
      <c r="O58" s="32">
        <f t="shared" si="18"/>
        <v>17196.226415094341</v>
      </c>
      <c r="P58" s="32">
        <f t="shared" si="19"/>
        <v>29003.773584905659</v>
      </c>
      <c r="Q58" s="32">
        <f t="shared" si="20"/>
        <v>0</v>
      </c>
      <c r="R58" s="143">
        <f t="shared" si="14"/>
        <v>46200</v>
      </c>
      <c r="T58" s="143"/>
    </row>
    <row r="59" spans="1:20" s="38" customFormat="1" ht="24.75" customHeight="1" outlineLevel="2" x14ac:dyDescent="0.35">
      <c r="A59" s="27" t="s">
        <v>8</v>
      </c>
      <c r="B59" s="28" t="s">
        <v>9</v>
      </c>
      <c r="C59" s="30">
        <v>66</v>
      </c>
      <c r="D59" s="116">
        <f t="shared" si="22"/>
        <v>24.566037735849058</v>
      </c>
      <c r="E59" s="116">
        <f t="shared" si="23"/>
        <v>41.433962264150942</v>
      </c>
      <c r="F59" s="116">
        <v>8</v>
      </c>
      <c r="G59" s="57">
        <v>1</v>
      </c>
      <c r="H59" s="30">
        <v>4139.34</v>
      </c>
      <c r="I59" s="30">
        <v>271040</v>
      </c>
      <c r="J59" s="30">
        <v>275352</v>
      </c>
      <c r="K59" s="30">
        <v>0</v>
      </c>
      <c r="L59" s="30">
        <v>43</v>
      </c>
      <c r="M59" s="30">
        <f t="shared" si="24"/>
        <v>273196.44</v>
      </c>
      <c r="N59" s="31">
        <f t="shared" si="21"/>
        <v>306311.16000000003</v>
      </c>
      <c r="O59" s="32">
        <f t="shared" si="18"/>
        <v>101687.18264150944</v>
      </c>
      <c r="P59" s="32">
        <f t="shared" si="19"/>
        <v>171509.25735849058</v>
      </c>
      <c r="Q59" s="32">
        <f t="shared" si="20"/>
        <v>33114.720000000001</v>
      </c>
      <c r="R59" s="143">
        <f t="shared" si="14"/>
        <v>306311.16000000003</v>
      </c>
      <c r="T59" s="143"/>
    </row>
    <row r="60" spans="1:20" s="38" customFormat="1" ht="24.75" customHeight="1" outlineLevel="2" x14ac:dyDescent="0.35">
      <c r="A60" s="42" t="s">
        <v>200</v>
      </c>
      <c r="B60" s="28" t="s">
        <v>9</v>
      </c>
      <c r="C60" s="30">
        <v>2</v>
      </c>
      <c r="D60" s="116">
        <f t="shared" si="22"/>
        <v>0.74442538593481988</v>
      </c>
      <c r="E60" s="116">
        <f t="shared" si="23"/>
        <v>1.25557461406518</v>
      </c>
      <c r="F60" s="116"/>
      <c r="G60" s="57">
        <v>1</v>
      </c>
      <c r="H60" s="30">
        <v>11900</v>
      </c>
      <c r="I60" s="30"/>
      <c r="J60" s="30"/>
      <c r="K60" s="30"/>
      <c r="L60" s="30"/>
      <c r="M60" s="30">
        <f t="shared" si="24"/>
        <v>23800</v>
      </c>
      <c r="N60" s="31">
        <f t="shared" si="21"/>
        <v>23800</v>
      </c>
      <c r="O60" s="32">
        <f t="shared" si="18"/>
        <v>8858.6620926243559</v>
      </c>
      <c r="P60" s="32">
        <f t="shared" si="19"/>
        <v>14941.337907375642</v>
      </c>
      <c r="Q60" s="32">
        <f t="shared" si="20"/>
        <v>0</v>
      </c>
      <c r="R60" s="143">
        <f t="shared" si="14"/>
        <v>23800</v>
      </c>
      <c r="T60" s="143"/>
    </row>
    <row r="61" spans="1:20" s="38" customFormat="1" ht="24.75" customHeight="1" outlineLevel="2" x14ac:dyDescent="0.35">
      <c r="A61" s="42" t="s">
        <v>380</v>
      </c>
      <c r="B61" s="28" t="s">
        <v>9</v>
      </c>
      <c r="C61" s="30">
        <v>2</v>
      </c>
      <c r="D61" s="116">
        <f t="shared" si="22"/>
        <v>0.74442538593481988</v>
      </c>
      <c r="E61" s="116">
        <f t="shared" si="23"/>
        <v>1.25557461406518</v>
      </c>
      <c r="F61" s="116"/>
      <c r="G61" s="57">
        <v>1</v>
      </c>
      <c r="H61" s="30">
        <v>11900</v>
      </c>
      <c r="I61" s="30"/>
      <c r="J61" s="30"/>
      <c r="K61" s="30"/>
      <c r="L61" s="30"/>
      <c r="M61" s="30">
        <f t="shared" si="24"/>
        <v>23800</v>
      </c>
      <c r="N61" s="31">
        <f t="shared" si="21"/>
        <v>23800</v>
      </c>
      <c r="O61" s="32">
        <f t="shared" si="18"/>
        <v>8858.6620926243559</v>
      </c>
      <c r="P61" s="32">
        <f t="shared" si="19"/>
        <v>14941.337907375642</v>
      </c>
      <c r="Q61" s="32">
        <f t="shared" si="20"/>
        <v>0</v>
      </c>
      <c r="R61" s="143">
        <f t="shared" si="14"/>
        <v>23800</v>
      </c>
      <c r="T61" s="143"/>
    </row>
    <row r="62" spans="1:20" s="38" customFormat="1" ht="24.75" customHeight="1" outlineLevel="2" x14ac:dyDescent="0.35">
      <c r="A62" s="42" t="s">
        <v>202</v>
      </c>
      <c r="B62" s="28" t="s">
        <v>9</v>
      </c>
      <c r="C62" s="30">
        <v>2</v>
      </c>
      <c r="D62" s="116">
        <f t="shared" si="22"/>
        <v>0.74442538593481988</v>
      </c>
      <c r="E62" s="116">
        <f t="shared" si="23"/>
        <v>1.25557461406518</v>
      </c>
      <c r="F62" s="116"/>
      <c r="G62" s="57">
        <v>1</v>
      </c>
      <c r="H62" s="30">
        <v>11900</v>
      </c>
      <c r="I62" s="30"/>
      <c r="J62" s="30"/>
      <c r="K62" s="30"/>
      <c r="L62" s="30"/>
      <c r="M62" s="30">
        <f t="shared" si="24"/>
        <v>23800</v>
      </c>
      <c r="N62" s="31">
        <f t="shared" si="21"/>
        <v>23800</v>
      </c>
      <c r="O62" s="32">
        <f t="shared" si="18"/>
        <v>8858.6620926243559</v>
      </c>
      <c r="P62" s="32">
        <f t="shared" si="19"/>
        <v>14941.337907375642</v>
      </c>
      <c r="Q62" s="32">
        <f t="shared" si="20"/>
        <v>0</v>
      </c>
      <c r="R62" s="143">
        <f t="shared" si="14"/>
        <v>23800</v>
      </c>
      <c r="T62" s="143"/>
    </row>
    <row r="63" spans="1:20" s="38" customFormat="1" ht="24.75" customHeight="1" outlineLevel="2" x14ac:dyDescent="0.35">
      <c r="A63" s="27" t="s">
        <v>203</v>
      </c>
      <c r="B63" s="28" t="s">
        <v>9</v>
      </c>
      <c r="C63" s="30">
        <v>1</v>
      </c>
      <c r="D63" s="116">
        <f t="shared" si="22"/>
        <v>0.37221269296740994</v>
      </c>
      <c r="E63" s="116">
        <f t="shared" si="23"/>
        <v>0.62778730703259</v>
      </c>
      <c r="F63" s="116"/>
      <c r="G63" s="57">
        <v>1</v>
      </c>
      <c r="H63" s="30">
        <v>2800</v>
      </c>
      <c r="I63" s="30">
        <v>2800</v>
      </c>
      <c r="J63" s="30">
        <v>0</v>
      </c>
      <c r="K63" s="30">
        <v>0</v>
      </c>
      <c r="L63" s="30">
        <v>109</v>
      </c>
      <c r="M63" s="30">
        <f t="shared" si="24"/>
        <v>2800</v>
      </c>
      <c r="N63" s="31">
        <f t="shared" si="21"/>
        <v>2800</v>
      </c>
      <c r="O63" s="32">
        <f t="shared" si="18"/>
        <v>1042.1955403087479</v>
      </c>
      <c r="P63" s="32">
        <f t="shared" si="19"/>
        <v>1757.8044596912521</v>
      </c>
      <c r="Q63" s="32">
        <f t="shared" si="20"/>
        <v>0</v>
      </c>
      <c r="R63" s="143">
        <f t="shared" si="14"/>
        <v>2800</v>
      </c>
      <c r="T63" s="143"/>
    </row>
    <row r="64" spans="1:20" s="38" customFormat="1" ht="24.75" customHeight="1" outlineLevel="2" x14ac:dyDescent="0.35">
      <c r="A64" s="42" t="s">
        <v>381</v>
      </c>
      <c r="B64" s="28" t="s">
        <v>9</v>
      </c>
      <c r="C64" s="30">
        <v>2</v>
      </c>
      <c r="D64" s="116">
        <f t="shared" si="22"/>
        <v>0.74442538593481988</v>
      </c>
      <c r="E64" s="116">
        <f t="shared" si="23"/>
        <v>1.25557461406518</v>
      </c>
      <c r="F64" s="116"/>
      <c r="G64" s="57">
        <v>1</v>
      </c>
      <c r="H64" s="30">
        <v>3500</v>
      </c>
      <c r="I64" s="30"/>
      <c r="J64" s="30"/>
      <c r="K64" s="30"/>
      <c r="L64" s="30"/>
      <c r="M64" s="30">
        <f t="shared" si="24"/>
        <v>7000</v>
      </c>
      <c r="N64" s="31">
        <f t="shared" si="21"/>
        <v>7000</v>
      </c>
      <c r="O64" s="32">
        <f t="shared" si="18"/>
        <v>2605.4888507718697</v>
      </c>
      <c r="P64" s="32">
        <f t="shared" si="19"/>
        <v>4394.5111492281303</v>
      </c>
      <c r="Q64" s="32">
        <f t="shared" si="20"/>
        <v>0</v>
      </c>
      <c r="R64" s="143">
        <f t="shared" si="14"/>
        <v>7000</v>
      </c>
      <c r="T64" s="143"/>
    </row>
    <row r="65" spans="1:20" s="38" customFormat="1" ht="24.75" customHeight="1" outlineLevel="2" x14ac:dyDescent="0.35">
      <c r="A65" s="27" t="s">
        <v>205</v>
      </c>
      <c r="B65" s="28" t="s">
        <v>9</v>
      </c>
      <c r="C65" s="30">
        <v>1</v>
      </c>
      <c r="D65" s="116">
        <f t="shared" si="22"/>
        <v>0.37221269296740994</v>
      </c>
      <c r="E65" s="116">
        <f t="shared" si="23"/>
        <v>0.62778730703259</v>
      </c>
      <c r="F65" s="116"/>
      <c r="G65" s="57">
        <v>1</v>
      </c>
      <c r="H65" s="30">
        <v>2800</v>
      </c>
      <c r="I65" s="30">
        <v>2800</v>
      </c>
      <c r="J65" s="30">
        <v>0</v>
      </c>
      <c r="K65" s="30">
        <v>0</v>
      </c>
      <c r="L65" s="30">
        <v>98</v>
      </c>
      <c r="M65" s="30">
        <f t="shared" si="24"/>
        <v>2800</v>
      </c>
      <c r="N65" s="31">
        <f t="shared" si="21"/>
        <v>2800</v>
      </c>
      <c r="O65" s="32">
        <f t="shared" si="18"/>
        <v>1042.1955403087479</v>
      </c>
      <c r="P65" s="32">
        <f t="shared" si="19"/>
        <v>1757.8044596912521</v>
      </c>
      <c r="Q65" s="32">
        <f t="shared" si="20"/>
        <v>0</v>
      </c>
      <c r="R65" s="143">
        <f t="shared" si="14"/>
        <v>2800</v>
      </c>
      <c r="T65" s="143"/>
    </row>
    <row r="66" spans="1:20" s="38" customFormat="1" ht="24.75" customHeight="1" outlineLevel="2" x14ac:dyDescent="0.35">
      <c r="A66" s="27" t="s">
        <v>206</v>
      </c>
      <c r="B66" s="28" t="s">
        <v>9</v>
      </c>
      <c r="C66" s="30">
        <v>3</v>
      </c>
      <c r="D66" s="116">
        <f t="shared" si="22"/>
        <v>1.1166380789022299</v>
      </c>
      <c r="E66" s="116">
        <f t="shared" si="23"/>
        <v>1.8833619210977699</v>
      </c>
      <c r="F66" s="116"/>
      <c r="G66" s="57">
        <v>1</v>
      </c>
      <c r="H66" s="30">
        <v>7200</v>
      </c>
      <c r="I66" s="30">
        <v>7200</v>
      </c>
      <c r="J66" s="30">
        <v>0</v>
      </c>
      <c r="K66" s="30">
        <v>0</v>
      </c>
      <c r="L66" s="30">
        <v>99</v>
      </c>
      <c r="M66" s="30">
        <f t="shared" si="24"/>
        <v>21600</v>
      </c>
      <c r="N66" s="31">
        <f t="shared" si="21"/>
        <v>21599.999999999996</v>
      </c>
      <c r="O66" s="32">
        <f t="shared" si="18"/>
        <v>8039.7941680960548</v>
      </c>
      <c r="P66" s="32">
        <f t="shared" si="19"/>
        <v>13560.205831903942</v>
      </c>
      <c r="Q66" s="32">
        <f t="shared" si="20"/>
        <v>0</v>
      </c>
      <c r="R66" s="143">
        <f t="shared" si="14"/>
        <v>21600</v>
      </c>
      <c r="T66" s="143"/>
    </row>
    <row r="67" spans="1:20" s="38" customFormat="1" ht="24.75" customHeight="1" outlineLevel="2" x14ac:dyDescent="0.35">
      <c r="A67" s="27" t="s">
        <v>207</v>
      </c>
      <c r="B67" s="28" t="s">
        <v>9</v>
      </c>
      <c r="C67" s="30">
        <v>3</v>
      </c>
      <c r="D67" s="116">
        <f t="shared" si="22"/>
        <v>1.1166380789022299</v>
      </c>
      <c r="E67" s="116">
        <f t="shared" si="23"/>
        <v>1.8833619210977699</v>
      </c>
      <c r="F67" s="116"/>
      <c r="G67" s="57">
        <v>1</v>
      </c>
      <c r="H67" s="30">
        <v>1400</v>
      </c>
      <c r="I67" s="30">
        <v>1400</v>
      </c>
      <c r="J67" s="30">
        <v>0</v>
      </c>
      <c r="K67" s="30">
        <v>0</v>
      </c>
      <c r="L67" s="30">
        <v>100</v>
      </c>
      <c r="M67" s="30">
        <f t="shared" si="24"/>
        <v>4200</v>
      </c>
      <c r="N67" s="31">
        <f t="shared" si="21"/>
        <v>4200</v>
      </c>
      <c r="O67" s="32">
        <f t="shared" si="18"/>
        <v>1563.2933104631218</v>
      </c>
      <c r="P67" s="32">
        <f t="shared" si="19"/>
        <v>2636.706689536878</v>
      </c>
      <c r="Q67" s="32">
        <f t="shared" si="20"/>
        <v>0</v>
      </c>
      <c r="R67" s="143">
        <f t="shared" si="14"/>
        <v>4200</v>
      </c>
      <c r="T67" s="143"/>
    </row>
    <row r="68" spans="1:20" s="38" customFormat="1" ht="24.75" customHeight="1" outlineLevel="2" x14ac:dyDescent="0.35">
      <c r="A68" s="27" t="s">
        <v>208</v>
      </c>
      <c r="B68" s="28" t="s">
        <v>9</v>
      </c>
      <c r="C68" s="30">
        <v>3</v>
      </c>
      <c r="D68" s="116">
        <f t="shared" si="22"/>
        <v>1.1166380789022299</v>
      </c>
      <c r="E68" s="116">
        <f t="shared" si="23"/>
        <v>1.8833619210977699</v>
      </c>
      <c r="F68" s="116"/>
      <c r="G68" s="57">
        <v>1</v>
      </c>
      <c r="H68" s="30">
        <v>1400</v>
      </c>
      <c r="I68" s="30">
        <v>1400</v>
      </c>
      <c r="J68" s="30">
        <v>0</v>
      </c>
      <c r="K68" s="30">
        <v>0</v>
      </c>
      <c r="L68" s="30">
        <v>101</v>
      </c>
      <c r="M68" s="30">
        <f t="shared" si="24"/>
        <v>4200</v>
      </c>
      <c r="N68" s="31">
        <f t="shared" si="21"/>
        <v>4200</v>
      </c>
      <c r="O68" s="32">
        <f t="shared" si="18"/>
        <v>1563.2933104631218</v>
      </c>
      <c r="P68" s="32">
        <f t="shared" si="19"/>
        <v>2636.706689536878</v>
      </c>
      <c r="Q68" s="32">
        <f t="shared" si="20"/>
        <v>0</v>
      </c>
      <c r="R68" s="143">
        <f t="shared" si="14"/>
        <v>4200</v>
      </c>
      <c r="T68" s="143"/>
    </row>
    <row r="69" spans="1:20" s="38" customFormat="1" ht="24.75" customHeight="1" outlineLevel="2" x14ac:dyDescent="0.35">
      <c r="A69" s="27" t="s">
        <v>209</v>
      </c>
      <c r="B69" s="28" t="s">
        <v>9</v>
      </c>
      <c r="C69" s="30">
        <v>2</v>
      </c>
      <c r="D69" s="116">
        <f t="shared" si="22"/>
        <v>0.74442538593481988</v>
      </c>
      <c r="E69" s="116">
        <f t="shared" si="23"/>
        <v>1.25557461406518</v>
      </c>
      <c r="F69" s="116"/>
      <c r="G69" s="57">
        <v>1</v>
      </c>
      <c r="H69" s="30">
        <v>6700</v>
      </c>
      <c r="I69" s="30">
        <v>6700</v>
      </c>
      <c r="J69" s="30">
        <v>0</v>
      </c>
      <c r="K69" s="30">
        <v>0</v>
      </c>
      <c r="L69" s="30">
        <v>102</v>
      </c>
      <c r="M69" s="30">
        <f t="shared" si="24"/>
        <v>13400</v>
      </c>
      <c r="N69" s="31">
        <f t="shared" si="21"/>
        <v>13400</v>
      </c>
      <c r="O69" s="32">
        <f t="shared" si="18"/>
        <v>4987.6500857632936</v>
      </c>
      <c r="P69" s="32">
        <f t="shared" si="19"/>
        <v>8412.3499142367054</v>
      </c>
      <c r="Q69" s="32">
        <f t="shared" si="20"/>
        <v>0</v>
      </c>
      <c r="R69" s="143">
        <f t="shared" si="14"/>
        <v>13400</v>
      </c>
      <c r="T69" s="143"/>
    </row>
    <row r="70" spans="1:20" s="38" customFormat="1" ht="24.75" customHeight="1" outlineLevel="2" x14ac:dyDescent="0.35">
      <c r="A70" s="27" t="s">
        <v>210</v>
      </c>
      <c r="B70" s="28" t="s">
        <v>9</v>
      </c>
      <c r="C70" s="30">
        <v>3</v>
      </c>
      <c r="D70" s="116">
        <f t="shared" si="22"/>
        <v>1.1166380789022299</v>
      </c>
      <c r="E70" s="116">
        <f t="shared" si="23"/>
        <v>1.8833619210977699</v>
      </c>
      <c r="F70" s="116"/>
      <c r="G70" s="57">
        <v>1</v>
      </c>
      <c r="H70" s="30">
        <v>4466.67</v>
      </c>
      <c r="I70" s="30">
        <v>4466.67</v>
      </c>
      <c r="J70" s="30">
        <v>0</v>
      </c>
      <c r="K70" s="30">
        <v>0</v>
      </c>
      <c r="L70" s="30">
        <v>103</v>
      </c>
      <c r="M70" s="30">
        <f t="shared" si="24"/>
        <v>13400.01</v>
      </c>
      <c r="N70" s="31">
        <f t="shared" si="21"/>
        <v>13400.009999999998</v>
      </c>
      <c r="O70" s="32">
        <f t="shared" si="18"/>
        <v>4987.6538078902231</v>
      </c>
      <c r="P70" s="32">
        <f t="shared" si="19"/>
        <v>8412.3561921097753</v>
      </c>
      <c r="Q70" s="32">
        <f t="shared" si="20"/>
        <v>0</v>
      </c>
      <c r="R70" s="143">
        <f t="shared" si="14"/>
        <v>13400.01</v>
      </c>
      <c r="T70" s="143"/>
    </row>
    <row r="71" spans="1:20" s="38" customFormat="1" ht="24.75" customHeight="1" outlineLevel="2" x14ac:dyDescent="0.35">
      <c r="A71" s="27" t="s">
        <v>210</v>
      </c>
      <c r="B71" s="28" t="s">
        <v>9</v>
      </c>
      <c r="C71" s="30">
        <v>3</v>
      </c>
      <c r="D71" s="116">
        <f t="shared" si="22"/>
        <v>1.1166380789022299</v>
      </c>
      <c r="E71" s="116">
        <f t="shared" si="23"/>
        <v>1.8833619210977699</v>
      </c>
      <c r="F71" s="116"/>
      <c r="G71" s="57">
        <v>1</v>
      </c>
      <c r="H71" s="30">
        <v>4466.67</v>
      </c>
      <c r="I71" s="30">
        <v>4466.67</v>
      </c>
      <c r="J71" s="30">
        <v>0</v>
      </c>
      <c r="K71" s="30">
        <v>0</v>
      </c>
      <c r="L71" s="30">
        <v>104</v>
      </c>
      <c r="M71" s="30">
        <f t="shared" si="24"/>
        <v>13400.01</v>
      </c>
      <c r="N71" s="31">
        <f t="shared" si="21"/>
        <v>13400.009999999998</v>
      </c>
      <c r="O71" s="32">
        <f t="shared" si="18"/>
        <v>4987.6538078902231</v>
      </c>
      <c r="P71" s="32">
        <f t="shared" si="19"/>
        <v>8412.3561921097753</v>
      </c>
      <c r="Q71" s="32">
        <f t="shared" si="20"/>
        <v>0</v>
      </c>
      <c r="R71" s="143">
        <f t="shared" si="14"/>
        <v>13400.01</v>
      </c>
      <c r="T71" s="143"/>
    </row>
    <row r="72" spans="1:20" s="38" customFormat="1" ht="24.75" customHeight="1" outlineLevel="2" x14ac:dyDescent="0.35">
      <c r="A72" s="27" t="s">
        <v>211</v>
      </c>
      <c r="B72" s="28" t="s">
        <v>9</v>
      </c>
      <c r="C72" s="30">
        <v>3</v>
      </c>
      <c r="D72" s="116">
        <f t="shared" si="22"/>
        <v>1.1166380789022299</v>
      </c>
      <c r="E72" s="116">
        <f t="shared" si="23"/>
        <v>1.8833619210977699</v>
      </c>
      <c r="F72" s="116"/>
      <c r="G72" s="57">
        <v>1</v>
      </c>
      <c r="H72" s="30">
        <v>1800</v>
      </c>
      <c r="I72" s="30">
        <v>1800</v>
      </c>
      <c r="J72" s="30">
        <v>0</v>
      </c>
      <c r="K72" s="30">
        <v>0</v>
      </c>
      <c r="L72" s="30">
        <v>105</v>
      </c>
      <c r="M72" s="30">
        <f t="shared" si="24"/>
        <v>5400</v>
      </c>
      <c r="N72" s="31">
        <f t="shared" si="21"/>
        <v>5399.9999999999991</v>
      </c>
      <c r="O72" s="32">
        <f t="shared" si="18"/>
        <v>2009.9485420240137</v>
      </c>
      <c r="P72" s="32">
        <f t="shared" si="19"/>
        <v>3390.0514579759856</v>
      </c>
      <c r="Q72" s="32">
        <f t="shared" si="20"/>
        <v>0</v>
      </c>
      <c r="R72" s="143">
        <f t="shared" si="14"/>
        <v>5400</v>
      </c>
      <c r="T72" s="143"/>
    </row>
    <row r="73" spans="1:20" s="38" customFormat="1" ht="24.75" customHeight="1" outlineLevel="2" x14ac:dyDescent="0.35">
      <c r="A73" s="27" t="s">
        <v>212</v>
      </c>
      <c r="B73" s="28" t="s">
        <v>9</v>
      </c>
      <c r="C73" s="30">
        <v>3</v>
      </c>
      <c r="D73" s="116">
        <f t="shared" si="22"/>
        <v>1.1166380789022299</v>
      </c>
      <c r="E73" s="116">
        <f t="shared" si="23"/>
        <v>1.8833619210977699</v>
      </c>
      <c r="F73" s="116"/>
      <c r="G73" s="57">
        <v>1</v>
      </c>
      <c r="H73" s="30">
        <v>1800</v>
      </c>
      <c r="I73" s="30">
        <v>1800</v>
      </c>
      <c r="J73" s="30">
        <v>0</v>
      </c>
      <c r="K73" s="30">
        <v>0</v>
      </c>
      <c r="L73" s="30">
        <v>106</v>
      </c>
      <c r="M73" s="30">
        <f t="shared" si="24"/>
        <v>5400</v>
      </c>
      <c r="N73" s="31">
        <f t="shared" si="21"/>
        <v>5399.9999999999991</v>
      </c>
      <c r="O73" s="32">
        <f t="shared" si="18"/>
        <v>2009.9485420240137</v>
      </c>
      <c r="P73" s="32">
        <f t="shared" si="19"/>
        <v>3390.0514579759856</v>
      </c>
      <c r="Q73" s="32">
        <f t="shared" si="20"/>
        <v>0</v>
      </c>
      <c r="R73" s="143">
        <f t="shared" si="14"/>
        <v>5400</v>
      </c>
      <c r="T73" s="143"/>
    </row>
    <row r="74" spans="1:20" s="38" customFormat="1" ht="24.75" customHeight="1" outlineLevel="2" x14ac:dyDescent="0.35">
      <c r="A74" s="27" t="s">
        <v>213</v>
      </c>
      <c r="B74" s="28" t="s">
        <v>11</v>
      </c>
      <c r="C74" s="30"/>
      <c r="D74" s="116"/>
      <c r="E74" s="116"/>
      <c r="F74" s="116">
        <v>1</v>
      </c>
      <c r="G74" s="57">
        <v>1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f t="shared" si="24"/>
        <v>0</v>
      </c>
      <c r="N74" s="31">
        <f t="shared" si="21"/>
        <v>0</v>
      </c>
      <c r="O74" s="32">
        <f t="shared" si="18"/>
        <v>0</v>
      </c>
      <c r="P74" s="32">
        <f t="shared" si="19"/>
        <v>0</v>
      </c>
      <c r="Q74" s="32">
        <f t="shared" si="20"/>
        <v>0</v>
      </c>
      <c r="R74" s="143">
        <f t="shared" si="14"/>
        <v>0</v>
      </c>
    </row>
    <row r="75" spans="1:20" s="38" customFormat="1" ht="24.75" customHeight="1" outlineLevel="2" x14ac:dyDescent="0.35">
      <c r="A75" s="27" t="s">
        <v>214</v>
      </c>
      <c r="B75" s="28" t="s">
        <v>9</v>
      </c>
      <c r="C75" s="30">
        <v>3</v>
      </c>
      <c r="D75" s="116">
        <f>217/(217+366)*C75</f>
        <v>1.1166380789022299</v>
      </c>
      <c r="E75" s="116">
        <f>366/(217+366)*C75</f>
        <v>1.8833619210977699</v>
      </c>
      <c r="F75" s="116"/>
      <c r="G75" s="57">
        <v>1</v>
      </c>
      <c r="H75" s="30">
        <v>3304</v>
      </c>
      <c r="I75" s="30">
        <v>3304</v>
      </c>
      <c r="J75" s="30">
        <v>0</v>
      </c>
      <c r="K75" s="30">
        <v>0</v>
      </c>
      <c r="L75" s="30">
        <v>107</v>
      </c>
      <c r="M75" s="30">
        <f t="shared" si="24"/>
        <v>9912</v>
      </c>
      <c r="N75" s="31">
        <f t="shared" si="21"/>
        <v>9912</v>
      </c>
      <c r="O75" s="32">
        <f t="shared" ref="O75:O106" si="25">D75*$H75</f>
        <v>3689.3722126929674</v>
      </c>
      <c r="P75" s="32">
        <f t="shared" ref="P75:P106" si="26">E75*$H75</f>
        <v>6222.6277873070321</v>
      </c>
      <c r="Q75" s="32">
        <f t="shared" ref="Q75:Q106" si="27">F75*$H75</f>
        <v>0</v>
      </c>
      <c r="R75" s="143">
        <f t="shared" si="14"/>
        <v>9912</v>
      </c>
      <c r="T75" s="143"/>
    </row>
    <row r="76" spans="1:20" s="38" customFormat="1" ht="24.75" customHeight="1" outlineLevel="2" x14ac:dyDescent="0.35">
      <c r="A76" s="27" t="s">
        <v>215</v>
      </c>
      <c r="B76" s="28" t="s">
        <v>9</v>
      </c>
      <c r="C76" s="30">
        <v>4</v>
      </c>
      <c r="D76" s="116">
        <f>217/(217+366)*C76</f>
        <v>1.4888507718696398</v>
      </c>
      <c r="E76" s="116">
        <f>366/(217+366)*C76</f>
        <v>2.51114922813036</v>
      </c>
      <c r="F76" s="116"/>
      <c r="G76" s="57">
        <v>1</v>
      </c>
      <c r="H76" s="30">
        <v>1250</v>
      </c>
      <c r="I76" s="30">
        <v>1250</v>
      </c>
      <c r="J76" s="30">
        <v>0</v>
      </c>
      <c r="K76" s="30">
        <v>0</v>
      </c>
      <c r="L76" s="30">
        <v>108</v>
      </c>
      <c r="M76" s="30">
        <f t="shared" si="24"/>
        <v>5000</v>
      </c>
      <c r="N76" s="31">
        <f t="shared" si="21"/>
        <v>5000</v>
      </c>
      <c r="O76" s="32">
        <f t="shared" si="25"/>
        <v>1861.0634648370497</v>
      </c>
      <c r="P76" s="32">
        <f t="shared" si="26"/>
        <v>3138.9365351629499</v>
      </c>
      <c r="Q76" s="32">
        <f t="shared" si="27"/>
        <v>0</v>
      </c>
      <c r="R76" s="143">
        <f t="shared" si="14"/>
        <v>5000</v>
      </c>
      <c r="T76" s="143"/>
    </row>
    <row r="77" spans="1:20" s="38" customFormat="1" ht="24.75" customHeight="1" outlineLevel="2" x14ac:dyDescent="0.35">
      <c r="A77" s="27" t="s">
        <v>216</v>
      </c>
      <c r="B77" s="28" t="s">
        <v>9</v>
      </c>
      <c r="C77" s="30">
        <v>3</v>
      </c>
      <c r="D77" s="116">
        <f>217/(217+366)*C77</f>
        <v>1.1166380789022299</v>
      </c>
      <c r="E77" s="116">
        <f>366/(217+366)*C77</f>
        <v>1.8833619210977699</v>
      </c>
      <c r="F77" s="116"/>
      <c r="G77" s="57">
        <v>1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f t="shared" si="24"/>
        <v>0</v>
      </c>
      <c r="N77" s="31">
        <f t="shared" si="21"/>
        <v>0</v>
      </c>
      <c r="O77" s="32">
        <f t="shared" si="25"/>
        <v>0</v>
      </c>
      <c r="P77" s="32">
        <f t="shared" si="26"/>
        <v>0</v>
      </c>
      <c r="Q77" s="32">
        <f t="shared" si="27"/>
        <v>0</v>
      </c>
      <c r="R77" s="143">
        <f t="shared" si="14"/>
        <v>0</v>
      </c>
      <c r="T77" s="143"/>
    </row>
    <row r="78" spans="1:20" s="114" customFormat="1" ht="24.75" customHeight="1" outlineLevel="2" x14ac:dyDescent="0.35">
      <c r="A78" s="34" t="s">
        <v>52</v>
      </c>
      <c r="B78" s="35" t="s">
        <v>3</v>
      </c>
      <c r="C78" s="47" t="s">
        <v>3</v>
      </c>
      <c r="D78" s="48" t="s">
        <v>3</v>
      </c>
      <c r="E78" s="48" t="s">
        <v>3</v>
      </c>
      <c r="F78" s="48" t="s">
        <v>3</v>
      </c>
      <c r="G78" s="47" t="s">
        <v>3</v>
      </c>
      <c r="H78" s="47" t="s">
        <v>3</v>
      </c>
      <c r="I78" s="47"/>
      <c r="J78" s="47"/>
      <c r="K78" s="47"/>
      <c r="L78" s="47"/>
      <c r="M78" s="146">
        <f>SUM(M79:M129)</f>
        <v>116818.18999999999</v>
      </c>
      <c r="N78" s="31" t="e">
        <f t="shared" si="21"/>
        <v>#VALUE!</v>
      </c>
      <c r="O78" s="32" t="e">
        <f t="shared" si="25"/>
        <v>#VALUE!</v>
      </c>
      <c r="P78" s="32" t="e">
        <f t="shared" si="26"/>
        <v>#VALUE!</v>
      </c>
      <c r="Q78" s="32" t="e">
        <f t="shared" si="27"/>
        <v>#VALUE!</v>
      </c>
      <c r="R78" s="143"/>
    </row>
    <row r="79" spans="1:20" s="38" customFormat="1" ht="24.75" customHeight="1" outlineLevel="2" x14ac:dyDescent="0.35">
      <c r="A79" s="150" t="s">
        <v>218</v>
      </c>
      <c r="B79" s="28" t="s">
        <v>21</v>
      </c>
      <c r="C79" s="30">
        <v>20</v>
      </c>
      <c r="D79" s="116">
        <f t="shared" ref="D79:D129" si="28">217/(217+366)*C79</f>
        <v>7.4442538593481986</v>
      </c>
      <c r="E79" s="116">
        <f t="shared" ref="E79:E129" si="29">366/(217+366)*C79</f>
        <v>12.555746140651801</v>
      </c>
      <c r="F79" s="116"/>
      <c r="G79" s="57">
        <v>1</v>
      </c>
      <c r="H79" s="30">
        <v>35.549999999999997</v>
      </c>
      <c r="I79" s="30">
        <v>35.549999999999997</v>
      </c>
      <c r="J79" s="30">
        <v>38</v>
      </c>
      <c r="K79" s="30">
        <v>38</v>
      </c>
      <c r="L79" s="30">
        <v>158</v>
      </c>
      <c r="M79" s="30">
        <f t="shared" ref="M79:M129" si="30">C79*H79</f>
        <v>711</v>
      </c>
      <c r="N79" s="31">
        <f t="shared" si="21"/>
        <v>711</v>
      </c>
      <c r="O79" s="32">
        <f t="shared" si="25"/>
        <v>264.64322469982847</v>
      </c>
      <c r="P79" s="32">
        <f t="shared" si="26"/>
        <v>446.35677530017148</v>
      </c>
      <c r="Q79" s="32">
        <f t="shared" si="27"/>
        <v>0</v>
      </c>
      <c r="R79" s="143">
        <f t="shared" si="14"/>
        <v>711</v>
      </c>
      <c r="T79" s="143"/>
    </row>
    <row r="80" spans="1:20" s="38" customFormat="1" ht="24.75" customHeight="1" outlineLevel="2" x14ac:dyDescent="0.35">
      <c r="A80" s="27" t="s">
        <v>219</v>
      </c>
      <c r="B80" s="28" t="s">
        <v>21</v>
      </c>
      <c r="C80" s="30">
        <v>20</v>
      </c>
      <c r="D80" s="116">
        <f t="shared" si="28"/>
        <v>7.4442538593481986</v>
      </c>
      <c r="E80" s="116">
        <f t="shared" si="29"/>
        <v>12.555746140651801</v>
      </c>
      <c r="F80" s="116"/>
      <c r="G80" s="57">
        <v>1</v>
      </c>
      <c r="H80" s="30">
        <v>12.98</v>
      </c>
      <c r="I80" s="30">
        <v>15.76</v>
      </c>
      <c r="J80" s="30">
        <v>12.07</v>
      </c>
      <c r="K80" s="30">
        <v>12.07</v>
      </c>
      <c r="L80" s="30">
        <v>110</v>
      </c>
      <c r="M80" s="30">
        <f t="shared" si="30"/>
        <v>259.60000000000002</v>
      </c>
      <c r="N80" s="31">
        <f t="shared" si="21"/>
        <v>259.60000000000002</v>
      </c>
      <c r="O80" s="32">
        <f t="shared" si="25"/>
        <v>96.62641509433962</v>
      </c>
      <c r="P80" s="32">
        <f t="shared" si="26"/>
        <v>162.97358490566037</v>
      </c>
      <c r="Q80" s="32">
        <f t="shared" si="27"/>
        <v>0</v>
      </c>
      <c r="R80" s="143">
        <f t="shared" si="14"/>
        <v>259.60000000000002</v>
      </c>
      <c r="T80" s="143"/>
    </row>
    <row r="81" spans="1:20" s="38" customFormat="1" ht="24.75" customHeight="1" outlineLevel="2" x14ac:dyDescent="0.35">
      <c r="A81" s="27" t="s">
        <v>220</v>
      </c>
      <c r="B81" s="28" t="s">
        <v>11</v>
      </c>
      <c r="C81" s="30">
        <v>100</v>
      </c>
      <c r="D81" s="116">
        <f t="shared" si="28"/>
        <v>37.221269296740992</v>
      </c>
      <c r="E81" s="116">
        <f t="shared" si="29"/>
        <v>62.778730703259001</v>
      </c>
      <c r="F81" s="116"/>
      <c r="G81" s="57">
        <v>1</v>
      </c>
      <c r="H81" s="30">
        <v>8.51</v>
      </c>
      <c r="I81" s="30">
        <v>6.37</v>
      </c>
      <c r="J81" s="30">
        <v>9.98</v>
      </c>
      <c r="K81" s="30">
        <v>9.98</v>
      </c>
      <c r="L81" s="30">
        <v>111</v>
      </c>
      <c r="M81" s="30">
        <f t="shared" si="30"/>
        <v>851</v>
      </c>
      <c r="N81" s="31">
        <f t="shared" si="21"/>
        <v>851</v>
      </c>
      <c r="O81" s="32">
        <f t="shared" si="25"/>
        <v>316.75300171526584</v>
      </c>
      <c r="P81" s="32">
        <f t="shared" si="26"/>
        <v>534.2469982847341</v>
      </c>
      <c r="Q81" s="32">
        <f t="shared" si="27"/>
        <v>0</v>
      </c>
      <c r="R81" s="143">
        <f t="shared" si="14"/>
        <v>851</v>
      </c>
      <c r="T81" s="143"/>
    </row>
    <row r="82" spans="1:20" s="38" customFormat="1" ht="24.75" customHeight="1" outlineLevel="2" x14ac:dyDescent="0.35">
      <c r="A82" s="27" t="s">
        <v>221</v>
      </c>
      <c r="B82" s="28" t="s">
        <v>11</v>
      </c>
      <c r="C82" s="30">
        <v>50</v>
      </c>
      <c r="D82" s="116">
        <f t="shared" si="28"/>
        <v>18.610634648370496</v>
      </c>
      <c r="E82" s="116">
        <f t="shared" si="29"/>
        <v>31.3893653516295</v>
      </c>
      <c r="F82" s="116"/>
      <c r="G82" s="57">
        <v>1</v>
      </c>
      <c r="H82" s="30">
        <v>11.8</v>
      </c>
      <c r="I82" s="30">
        <v>8.68</v>
      </c>
      <c r="J82" s="30">
        <v>12.78</v>
      </c>
      <c r="K82" s="30">
        <v>12.78</v>
      </c>
      <c r="L82" s="30">
        <v>112</v>
      </c>
      <c r="M82" s="30">
        <f t="shared" si="30"/>
        <v>590</v>
      </c>
      <c r="N82" s="31">
        <f t="shared" si="21"/>
        <v>590</v>
      </c>
      <c r="O82" s="32">
        <f t="shared" si="25"/>
        <v>219.60548885077188</v>
      </c>
      <c r="P82" s="32">
        <f t="shared" si="26"/>
        <v>370.39451114922815</v>
      </c>
      <c r="Q82" s="32">
        <f t="shared" si="27"/>
        <v>0</v>
      </c>
      <c r="R82" s="143">
        <f t="shared" si="14"/>
        <v>590</v>
      </c>
      <c r="T82" s="143"/>
    </row>
    <row r="83" spans="1:20" s="38" customFormat="1" ht="24.75" customHeight="1" outlineLevel="2" x14ac:dyDescent="0.35">
      <c r="A83" s="27" t="s">
        <v>222</v>
      </c>
      <c r="B83" s="28" t="s">
        <v>223</v>
      </c>
      <c r="C83" s="30">
        <v>10</v>
      </c>
      <c r="D83" s="116">
        <f t="shared" si="28"/>
        <v>3.7221269296740993</v>
      </c>
      <c r="E83" s="116">
        <f t="shared" si="29"/>
        <v>6.2778730703259003</v>
      </c>
      <c r="F83" s="116"/>
      <c r="G83" s="57">
        <v>1</v>
      </c>
      <c r="H83" s="30">
        <v>43.16</v>
      </c>
      <c r="I83" s="30">
        <v>25.76</v>
      </c>
      <c r="J83" s="30">
        <v>43.16</v>
      </c>
      <c r="K83" s="30">
        <v>54.01</v>
      </c>
      <c r="L83" s="30">
        <v>113</v>
      </c>
      <c r="M83" s="30">
        <f t="shared" si="30"/>
        <v>431.59999999999997</v>
      </c>
      <c r="N83" s="31">
        <f t="shared" si="21"/>
        <v>431.59999999999991</v>
      </c>
      <c r="O83" s="32">
        <f t="shared" si="25"/>
        <v>160.64699828473411</v>
      </c>
      <c r="P83" s="32">
        <f t="shared" si="26"/>
        <v>270.95300171526583</v>
      </c>
      <c r="Q83" s="32">
        <f t="shared" si="27"/>
        <v>0</v>
      </c>
      <c r="R83" s="143">
        <f t="shared" si="14"/>
        <v>431.59999999999997</v>
      </c>
      <c r="T83" s="143"/>
    </row>
    <row r="84" spans="1:20" s="38" customFormat="1" ht="24.75" customHeight="1" outlineLevel="2" x14ac:dyDescent="0.35">
      <c r="A84" s="27" t="s">
        <v>25</v>
      </c>
      <c r="B84" s="28" t="s">
        <v>223</v>
      </c>
      <c r="C84" s="30">
        <v>10</v>
      </c>
      <c r="D84" s="116">
        <f t="shared" si="28"/>
        <v>3.7221269296740993</v>
      </c>
      <c r="E84" s="116">
        <f t="shared" si="29"/>
        <v>6.2778730703259003</v>
      </c>
      <c r="F84" s="116"/>
      <c r="G84" s="57">
        <v>1</v>
      </c>
      <c r="H84" s="30">
        <v>21.08</v>
      </c>
      <c r="I84" s="30">
        <v>21.78</v>
      </c>
      <c r="J84" s="30">
        <v>17.27</v>
      </c>
      <c r="K84" s="30">
        <v>21.59</v>
      </c>
      <c r="L84" s="30">
        <v>114</v>
      </c>
      <c r="M84" s="30">
        <f t="shared" si="30"/>
        <v>210.79999999999998</v>
      </c>
      <c r="N84" s="31">
        <f t="shared" si="21"/>
        <v>210.79999999999998</v>
      </c>
      <c r="O84" s="32">
        <f t="shared" si="25"/>
        <v>78.46243567753001</v>
      </c>
      <c r="P84" s="32">
        <f t="shared" si="26"/>
        <v>132.33756432246997</v>
      </c>
      <c r="Q84" s="32">
        <f t="shared" si="27"/>
        <v>0</v>
      </c>
      <c r="R84" s="143">
        <f t="shared" si="14"/>
        <v>210.79999999999998</v>
      </c>
      <c r="T84" s="143"/>
    </row>
    <row r="85" spans="1:20" s="38" customFormat="1" ht="24.75" customHeight="1" outlineLevel="2" x14ac:dyDescent="0.35">
      <c r="A85" s="27" t="s">
        <v>224</v>
      </c>
      <c r="B85" s="28" t="s">
        <v>11</v>
      </c>
      <c r="C85" s="30">
        <v>10</v>
      </c>
      <c r="D85" s="116">
        <f t="shared" si="28"/>
        <v>3.7221269296740993</v>
      </c>
      <c r="E85" s="116">
        <f t="shared" si="29"/>
        <v>6.2778730703259003</v>
      </c>
      <c r="F85" s="116"/>
      <c r="G85" s="57">
        <v>1</v>
      </c>
      <c r="H85" s="30">
        <v>56.67</v>
      </c>
      <c r="I85" s="30">
        <v>49.09</v>
      </c>
      <c r="J85" s="30">
        <v>55.46</v>
      </c>
      <c r="K85" s="30">
        <v>55.46</v>
      </c>
      <c r="L85" s="30">
        <v>115</v>
      </c>
      <c r="M85" s="30">
        <f t="shared" si="30"/>
        <v>566.70000000000005</v>
      </c>
      <c r="N85" s="31">
        <f t="shared" si="21"/>
        <v>566.70000000000005</v>
      </c>
      <c r="O85" s="32">
        <f t="shared" si="25"/>
        <v>210.93293310463122</v>
      </c>
      <c r="P85" s="32">
        <f t="shared" si="26"/>
        <v>355.76706689536877</v>
      </c>
      <c r="Q85" s="32">
        <f t="shared" si="27"/>
        <v>0</v>
      </c>
      <c r="R85" s="143">
        <f t="shared" si="14"/>
        <v>566.70000000000005</v>
      </c>
      <c r="T85" s="143"/>
    </row>
    <row r="86" spans="1:20" s="38" customFormat="1" ht="24.75" customHeight="1" outlineLevel="2" x14ac:dyDescent="0.35">
      <c r="A86" s="27" t="s">
        <v>225</v>
      </c>
      <c r="B86" s="28" t="s">
        <v>21</v>
      </c>
      <c r="C86" s="30">
        <v>30</v>
      </c>
      <c r="D86" s="116">
        <f t="shared" si="28"/>
        <v>11.166380789022298</v>
      </c>
      <c r="E86" s="116">
        <f t="shared" si="29"/>
        <v>18.833619210977702</v>
      </c>
      <c r="F86" s="116"/>
      <c r="G86" s="57">
        <v>1</v>
      </c>
      <c r="H86" s="30">
        <v>225.53</v>
      </c>
      <c r="I86" s="30">
        <v>186.36</v>
      </c>
      <c r="J86" s="30">
        <v>612.79</v>
      </c>
      <c r="K86" s="30">
        <v>255.33</v>
      </c>
      <c r="L86" s="30">
        <v>116</v>
      </c>
      <c r="M86" s="30">
        <f t="shared" si="30"/>
        <v>6765.9</v>
      </c>
      <c r="N86" s="31">
        <f t="shared" si="21"/>
        <v>6765.9</v>
      </c>
      <c r="O86" s="32">
        <f t="shared" si="25"/>
        <v>2518.353859348199</v>
      </c>
      <c r="P86" s="32">
        <f t="shared" si="26"/>
        <v>4247.5461406518007</v>
      </c>
      <c r="Q86" s="32">
        <f t="shared" si="27"/>
        <v>0</v>
      </c>
      <c r="R86" s="143">
        <f t="shared" si="14"/>
        <v>6765.9</v>
      </c>
      <c r="T86" s="143"/>
    </row>
    <row r="87" spans="1:20" s="38" customFormat="1" ht="24.75" customHeight="1" outlineLevel="2" x14ac:dyDescent="0.35">
      <c r="A87" s="27" t="s">
        <v>226</v>
      </c>
      <c r="B87" s="28" t="s">
        <v>11</v>
      </c>
      <c r="C87" s="30">
        <v>30</v>
      </c>
      <c r="D87" s="116">
        <f t="shared" si="28"/>
        <v>11.166380789022298</v>
      </c>
      <c r="E87" s="116">
        <f t="shared" si="29"/>
        <v>18.833619210977702</v>
      </c>
      <c r="F87" s="116"/>
      <c r="G87" s="57">
        <v>1</v>
      </c>
      <c r="H87" s="30">
        <v>29.11</v>
      </c>
      <c r="I87" s="30">
        <v>26.66</v>
      </c>
      <c r="J87" s="30">
        <v>31.59</v>
      </c>
      <c r="K87" s="30">
        <v>31.59</v>
      </c>
      <c r="L87" s="30">
        <v>117</v>
      </c>
      <c r="M87" s="30">
        <f t="shared" si="30"/>
        <v>873.3</v>
      </c>
      <c r="N87" s="31">
        <f t="shared" si="21"/>
        <v>873.3</v>
      </c>
      <c r="O87" s="32">
        <f t="shared" si="25"/>
        <v>325.0533447684391</v>
      </c>
      <c r="P87" s="32">
        <f t="shared" si="26"/>
        <v>548.24665523156091</v>
      </c>
      <c r="Q87" s="32">
        <f t="shared" si="27"/>
        <v>0</v>
      </c>
      <c r="R87" s="143">
        <f t="shared" si="14"/>
        <v>873.3</v>
      </c>
      <c r="T87" s="143"/>
    </row>
    <row r="88" spans="1:20" s="38" customFormat="1" ht="24.75" customHeight="1" outlineLevel="2" x14ac:dyDescent="0.35">
      <c r="A88" s="27" t="s">
        <v>227</v>
      </c>
      <c r="B88" s="28" t="s">
        <v>11</v>
      </c>
      <c r="C88" s="30">
        <v>10</v>
      </c>
      <c r="D88" s="116">
        <f t="shared" si="28"/>
        <v>3.7221269296740993</v>
      </c>
      <c r="E88" s="116">
        <f t="shared" si="29"/>
        <v>6.2778730703259003</v>
      </c>
      <c r="F88" s="116"/>
      <c r="G88" s="57">
        <v>1</v>
      </c>
      <c r="H88" s="30">
        <v>90.32</v>
      </c>
      <c r="I88" s="30">
        <v>76.34</v>
      </c>
      <c r="J88" s="30">
        <v>101.36</v>
      </c>
      <c r="K88" s="30">
        <v>101.36</v>
      </c>
      <c r="L88" s="30">
        <v>118</v>
      </c>
      <c r="M88" s="30">
        <f t="shared" si="30"/>
        <v>903.19999999999993</v>
      </c>
      <c r="N88" s="31">
        <f t="shared" si="21"/>
        <v>903.19999999999993</v>
      </c>
      <c r="O88" s="32">
        <f t="shared" si="25"/>
        <v>336.18250428816464</v>
      </c>
      <c r="P88" s="32">
        <f t="shared" si="26"/>
        <v>567.01749571183529</v>
      </c>
      <c r="Q88" s="32">
        <f t="shared" si="27"/>
        <v>0</v>
      </c>
      <c r="R88" s="143">
        <f t="shared" si="14"/>
        <v>903.19999999999993</v>
      </c>
      <c r="T88" s="143"/>
    </row>
    <row r="89" spans="1:20" s="38" customFormat="1" ht="24.75" customHeight="1" outlineLevel="2" x14ac:dyDescent="0.35">
      <c r="A89" s="27" t="s">
        <v>228</v>
      </c>
      <c r="B89" s="28" t="s">
        <v>11</v>
      </c>
      <c r="C89" s="30">
        <v>10</v>
      </c>
      <c r="D89" s="116">
        <f t="shared" si="28"/>
        <v>3.7221269296740993</v>
      </c>
      <c r="E89" s="116">
        <f t="shared" si="29"/>
        <v>6.2778730703259003</v>
      </c>
      <c r="F89" s="116"/>
      <c r="G89" s="57">
        <v>1</v>
      </c>
      <c r="H89" s="30">
        <v>48.71</v>
      </c>
      <c r="I89" s="30">
        <v>41.62</v>
      </c>
      <c r="J89" s="30">
        <v>54.38</v>
      </c>
      <c r="K89" s="30">
        <v>54.38</v>
      </c>
      <c r="L89" s="30">
        <v>119</v>
      </c>
      <c r="M89" s="30">
        <f t="shared" si="30"/>
        <v>487.1</v>
      </c>
      <c r="N89" s="31">
        <f t="shared" si="21"/>
        <v>487.09999999999997</v>
      </c>
      <c r="O89" s="32">
        <f t="shared" si="25"/>
        <v>181.30480274442539</v>
      </c>
      <c r="P89" s="32">
        <f t="shared" si="26"/>
        <v>305.79519725557458</v>
      </c>
      <c r="Q89" s="32">
        <f t="shared" si="27"/>
        <v>0</v>
      </c>
      <c r="R89" s="143">
        <f t="shared" si="14"/>
        <v>487.1</v>
      </c>
      <c r="T89" s="143"/>
    </row>
    <row r="90" spans="1:20" s="38" customFormat="1" ht="24.75" customHeight="1" outlineLevel="2" x14ac:dyDescent="0.35">
      <c r="A90" s="27" t="s">
        <v>229</v>
      </c>
      <c r="B90" s="28" t="s">
        <v>230</v>
      </c>
      <c r="C90" s="30">
        <v>20</v>
      </c>
      <c r="D90" s="116">
        <f t="shared" si="28"/>
        <v>7.4442538593481986</v>
      </c>
      <c r="E90" s="116">
        <f t="shared" si="29"/>
        <v>12.555746140651801</v>
      </c>
      <c r="F90" s="116"/>
      <c r="G90" s="57">
        <v>1</v>
      </c>
      <c r="H90" s="30">
        <v>48.74</v>
      </c>
      <c r="I90" s="30">
        <v>42.61</v>
      </c>
      <c r="J90" s="30">
        <v>53.95</v>
      </c>
      <c r="K90" s="30">
        <v>53.95</v>
      </c>
      <c r="L90" s="30">
        <v>120</v>
      </c>
      <c r="M90" s="30">
        <f t="shared" si="30"/>
        <v>974.80000000000007</v>
      </c>
      <c r="N90" s="31">
        <f t="shared" si="21"/>
        <v>974.8</v>
      </c>
      <c r="O90" s="32">
        <f t="shared" si="25"/>
        <v>362.83293310463119</v>
      </c>
      <c r="P90" s="32">
        <f t="shared" si="26"/>
        <v>611.96706689536882</v>
      </c>
      <c r="Q90" s="32">
        <f t="shared" si="27"/>
        <v>0</v>
      </c>
      <c r="R90" s="143">
        <f t="shared" si="14"/>
        <v>974.80000000000007</v>
      </c>
      <c r="T90" s="143"/>
    </row>
    <row r="91" spans="1:20" s="38" customFormat="1" ht="24.75" customHeight="1" outlineLevel="2" x14ac:dyDescent="0.35">
      <c r="A91" s="27" t="s">
        <v>231</v>
      </c>
      <c r="B91" s="28" t="s">
        <v>232</v>
      </c>
      <c r="C91" s="30">
        <v>10</v>
      </c>
      <c r="D91" s="116">
        <f t="shared" si="28"/>
        <v>3.7221269296740993</v>
      </c>
      <c r="E91" s="116">
        <f t="shared" si="29"/>
        <v>6.2778730703259003</v>
      </c>
      <c r="F91" s="116"/>
      <c r="G91" s="57">
        <v>1</v>
      </c>
      <c r="H91" s="30">
        <v>65.88</v>
      </c>
      <c r="I91" s="30">
        <v>29.53</v>
      </c>
      <c r="J91" s="30">
        <v>87.55</v>
      </c>
      <c r="K91" s="30">
        <v>87.55</v>
      </c>
      <c r="L91" s="30">
        <v>121</v>
      </c>
      <c r="M91" s="30">
        <f t="shared" si="30"/>
        <v>658.8</v>
      </c>
      <c r="N91" s="31">
        <f t="shared" si="21"/>
        <v>658.8</v>
      </c>
      <c r="O91" s="32">
        <f t="shared" si="25"/>
        <v>245.21372212692964</v>
      </c>
      <c r="P91" s="32">
        <f t="shared" si="26"/>
        <v>413.58627787307029</v>
      </c>
      <c r="Q91" s="32">
        <f t="shared" si="27"/>
        <v>0</v>
      </c>
      <c r="R91" s="143">
        <f t="shared" si="14"/>
        <v>658.8</v>
      </c>
      <c r="T91" s="143"/>
    </row>
    <row r="92" spans="1:20" s="38" customFormat="1" ht="24.75" customHeight="1" outlineLevel="2" x14ac:dyDescent="0.35">
      <c r="A92" s="27" t="s">
        <v>26</v>
      </c>
      <c r="B92" s="28" t="s">
        <v>11</v>
      </c>
      <c r="C92" s="30">
        <v>3</v>
      </c>
      <c r="D92" s="116">
        <f t="shared" si="28"/>
        <v>1.1166380789022299</v>
      </c>
      <c r="E92" s="116">
        <f t="shared" si="29"/>
        <v>1.8833619210977699</v>
      </c>
      <c r="F92" s="116"/>
      <c r="G92" s="57">
        <v>1</v>
      </c>
      <c r="H92" s="30">
        <v>341.45</v>
      </c>
      <c r="I92" s="30">
        <v>333.92</v>
      </c>
      <c r="J92" s="30">
        <v>359.59</v>
      </c>
      <c r="K92" s="30">
        <v>359.59</v>
      </c>
      <c r="L92" s="30">
        <v>122</v>
      </c>
      <c r="M92" s="30">
        <f t="shared" si="30"/>
        <v>1024.3499999999999</v>
      </c>
      <c r="N92" s="31">
        <f t="shared" si="21"/>
        <v>1024.3499999999999</v>
      </c>
      <c r="O92" s="32">
        <f t="shared" si="25"/>
        <v>381.2760720411664</v>
      </c>
      <c r="P92" s="32">
        <f t="shared" si="26"/>
        <v>643.07392795883356</v>
      </c>
      <c r="Q92" s="32">
        <f t="shared" si="27"/>
        <v>0</v>
      </c>
      <c r="R92" s="143">
        <f t="shared" si="14"/>
        <v>1024.3499999999999</v>
      </c>
      <c r="T92" s="143"/>
    </row>
    <row r="93" spans="1:20" s="38" customFormat="1" ht="24.75" customHeight="1" outlineLevel="2" x14ac:dyDescent="0.35">
      <c r="A93" s="27" t="s">
        <v>233</v>
      </c>
      <c r="B93" s="28" t="s">
        <v>169</v>
      </c>
      <c r="C93" s="30">
        <v>10</v>
      </c>
      <c r="D93" s="116">
        <f t="shared" si="28"/>
        <v>3.7221269296740993</v>
      </c>
      <c r="E93" s="116">
        <f t="shared" si="29"/>
        <v>6.2778730703259003</v>
      </c>
      <c r="F93" s="116"/>
      <c r="G93" s="57">
        <v>1</v>
      </c>
      <c r="H93" s="30">
        <v>120.24</v>
      </c>
      <c r="I93" s="30">
        <v>99.54</v>
      </c>
      <c r="J93" s="30">
        <v>136.03</v>
      </c>
      <c r="K93" s="30">
        <v>136.03</v>
      </c>
      <c r="L93" s="30">
        <v>123</v>
      </c>
      <c r="M93" s="30">
        <f t="shared" si="30"/>
        <v>1202.3999999999999</v>
      </c>
      <c r="N93" s="31">
        <f t="shared" si="21"/>
        <v>1202.3999999999999</v>
      </c>
      <c r="O93" s="32">
        <f t="shared" si="25"/>
        <v>447.54854202401367</v>
      </c>
      <c r="P93" s="32">
        <f t="shared" si="26"/>
        <v>754.85145797598625</v>
      </c>
      <c r="Q93" s="32">
        <f t="shared" si="27"/>
        <v>0</v>
      </c>
      <c r="R93" s="143">
        <f t="shared" si="14"/>
        <v>1202.3999999999999</v>
      </c>
      <c r="T93" s="143"/>
    </row>
    <row r="94" spans="1:20" s="38" customFormat="1" ht="24.75" customHeight="1" outlineLevel="2" x14ac:dyDescent="0.35">
      <c r="A94" s="27" t="s">
        <v>234</v>
      </c>
      <c r="B94" s="28" t="s">
        <v>11</v>
      </c>
      <c r="C94" s="30">
        <v>50</v>
      </c>
      <c r="D94" s="116">
        <f t="shared" si="28"/>
        <v>18.610634648370496</v>
      </c>
      <c r="E94" s="116">
        <f t="shared" si="29"/>
        <v>31.3893653516295</v>
      </c>
      <c r="F94" s="116"/>
      <c r="G94" s="57">
        <v>1</v>
      </c>
      <c r="H94" s="30">
        <v>30.7</v>
      </c>
      <c r="I94" s="30">
        <v>15.8</v>
      </c>
      <c r="J94" s="30">
        <v>23.96</v>
      </c>
      <c r="K94" s="30">
        <v>23.96</v>
      </c>
      <c r="L94" s="30">
        <v>124</v>
      </c>
      <c r="M94" s="30">
        <f t="shared" si="30"/>
        <v>1535</v>
      </c>
      <c r="N94" s="31">
        <f t="shared" si="21"/>
        <v>1534.9999999999998</v>
      </c>
      <c r="O94" s="32">
        <f t="shared" si="25"/>
        <v>571.34648370497416</v>
      </c>
      <c r="P94" s="32">
        <f t="shared" si="26"/>
        <v>963.65351629502561</v>
      </c>
      <c r="Q94" s="32">
        <f t="shared" si="27"/>
        <v>0</v>
      </c>
      <c r="R94" s="143">
        <f t="shared" si="14"/>
        <v>1535</v>
      </c>
      <c r="T94" s="143"/>
    </row>
    <row r="95" spans="1:20" s="38" customFormat="1" ht="24.75" customHeight="1" outlineLevel="2" x14ac:dyDescent="0.35">
      <c r="A95" s="27" t="s">
        <v>24</v>
      </c>
      <c r="B95" s="28" t="s">
        <v>230</v>
      </c>
      <c r="C95" s="30">
        <v>80</v>
      </c>
      <c r="D95" s="116">
        <f t="shared" si="28"/>
        <v>29.777015437392794</v>
      </c>
      <c r="E95" s="116">
        <f t="shared" si="29"/>
        <v>50.222984562607202</v>
      </c>
      <c r="F95" s="116"/>
      <c r="G95" s="57">
        <v>1</v>
      </c>
      <c r="H95" s="30">
        <v>226.67</v>
      </c>
      <c r="I95" s="30">
        <v>220</v>
      </c>
      <c r="J95" s="30">
        <v>230</v>
      </c>
      <c r="K95" s="30">
        <v>230</v>
      </c>
      <c r="L95" s="30">
        <v>87</v>
      </c>
      <c r="M95" s="30">
        <f t="shared" si="30"/>
        <v>18133.599999999999</v>
      </c>
      <c r="N95" s="31">
        <f t="shared" si="21"/>
        <v>18133.599999999999</v>
      </c>
      <c r="O95" s="32">
        <f t="shared" si="25"/>
        <v>6749.5560891938239</v>
      </c>
      <c r="P95" s="32">
        <f t="shared" si="26"/>
        <v>11384.043910806175</v>
      </c>
      <c r="Q95" s="32">
        <f t="shared" si="27"/>
        <v>0</v>
      </c>
      <c r="R95" s="143">
        <f t="shared" si="14"/>
        <v>18133.599999999999</v>
      </c>
      <c r="T95" s="143"/>
    </row>
    <row r="96" spans="1:20" s="38" customFormat="1" ht="24.75" customHeight="1" outlineLevel="2" x14ac:dyDescent="0.35">
      <c r="A96" s="27" t="s">
        <v>236</v>
      </c>
      <c r="B96" s="28" t="s">
        <v>11</v>
      </c>
      <c r="C96" s="30">
        <v>50</v>
      </c>
      <c r="D96" s="116">
        <f t="shared" si="28"/>
        <v>18.610634648370496</v>
      </c>
      <c r="E96" s="116">
        <f t="shared" si="29"/>
        <v>31.3893653516295</v>
      </c>
      <c r="F96" s="116"/>
      <c r="G96" s="57">
        <v>1</v>
      </c>
      <c r="H96" s="30">
        <v>23.33</v>
      </c>
      <c r="I96" s="30">
        <v>9.99</v>
      </c>
      <c r="J96" s="30">
        <v>0</v>
      </c>
      <c r="K96" s="30">
        <v>0</v>
      </c>
      <c r="L96" s="30">
        <v>125</v>
      </c>
      <c r="M96" s="30">
        <f t="shared" si="30"/>
        <v>1166.5</v>
      </c>
      <c r="N96" s="31">
        <f t="shared" si="21"/>
        <v>1166.4999999999998</v>
      </c>
      <c r="O96" s="32">
        <f t="shared" si="25"/>
        <v>434.18610634648365</v>
      </c>
      <c r="P96" s="32">
        <f t="shared" si="26"/>
        <v>732.31389365351617</v>
      </c>
      <c r="Q96" s="32">
        <f t="shared" si="27"/>
        <v>0</v>
      </c>
      <c r="R96" s="143">
        <f t="shared" si="14"/>
        <v>1166.5</v>
      </c>
      <c r="T96" s="143"/>
    </row>
    <row r="97" spans="1:20" s="38" customFormat="1" ht="24.75" customHeight="1" outlineLevel="2" x14ac:dyDescent="0.35">
      <c r="A97" s="27" t="s">
        <v>237</v>
      </c>
      <c r="B97" s="28" t="s">
        <v>230</v>
      </c>
      <c r="C97" s="30">
        <v>36</v>
      </c>
      <c r="D97" s="116">
        <f t="shared" si="28"/>
        <v>13.399656946826758</v>
      </c>
      <c r="E97" s="116">
        <f t="shared" si="29"/>
        <v>22.600343053173241</v>
      </c>
      <c r="F97" s="116"/>
      <c r="G97" s="57">
        <v>1</v>
      </c>
      <c r="H97" s="30">
        <v>163.09</v>
      </c>
      <c r="I97" s="30">
        <v>106.34</v>
      </c>
      <c r="J97" s="30">
        <v>199.43</v>
      </c>
      <c r="K97" s="30">
        <v>199.43</v>
      </c>
      <c r="L97" s="30">
        <v>126</v>
      </c>
      <c r="M97" s="30">
        <f t="shared" si="30"/>
        <v>5871.24</v>
      </c>
      <c r="N97" s="31">
        <f t="shared" si="21"/>
        <v>5871.24</v>
      </c>
      <c r="O97" s="32">
        <f t="shared" si="25"/>
        <v>2185.350051457976</v>
      </c>
      <c r="P97" s="32">
        <f t="shared" si="26"/>
        <v>3685.8899485420238</v>
      </c>
      <c r="Q97" s="32">
        <f t="shared" si="27"/>
        <v>0</v>
      </c>
      <c r="R97" s="143">
        <f t="shared" si="14"/>
        <v>5871.24</v>
      </c>
      <c r="T97" s="143"/>
    </row>
    <row r="98" spans="1:20" s="38" customFormat="1" ht="24.75" customHeight="1" outlineLevel="2" x14ac:dyDescent="0.35">
      <c r="A98" s="150" t="s">
        <v>238</v>
      </c>
      <c r="B98" s="28" t="s">
        <v>230</v>
      </c>
      <c r="C98" s="30">
        <v>30</v>
      </c>
      <c r="D98" s="116">
        <f t="shared" si="28"/>
        <v>11.166380789022298</v>
      </c>
      <c r="E98" s="116">
        <f t="shared" si="29"/>
        <v>18.833619210977702</v>
      </c>
      <c r="F98" s="116"/>
      <c r="G98" s="57">
        <v>1</v>
      </c>
      <c r="H98" s="30">
        <v>152.94</v>
      </c>
      <c r="I98" s="30">
        <v>127</v>
      </c>
      <c r="J98" s="30">
        <v>209.66</v>
      </c>
      <c r="K98" s="30">
        <v>209.66</v>
      </c>
      <c r="L98" s="30">
        <v>127</v>
      </c>
      <c r="M98" s="30">
        <f t="shared" si="30"/>
        <v>4588.2</v>
      </c>
      <c r="N98" s="31">
        <f t="shared" si="21"/>
        <v>4588.2</v>
      </c>
      <c r="O98" s="32">
        <f t="shared" si="25"/>
        <v>1707.7862778730703</v>
      </c>
      <c r="P98" s="32">
        <f t="shared" si="26"/>
        <v>2880.4137221269298</v>
      </c>
      <c r="Q98" s="32">
        <f t="shared" si="27"/>
        <v>0</v>
      </c>
      <c r="R98" s="143">
        <f t="shared" si="14"/>
        <v>4588.2</v>
      </c>
      <c r="T98" s="143"/>
    </row>
    <row r="99" spans="1:20" s="38" customFormat="1" ht="24.75" customHeight="1" outlineLevel="2" x14ac:dyDescent="0.35">
      <c r="A99" s="27" t="s">
        <v>239</v>
      </c>
      <c r="B99" s="28" t="s">
        <v>11</v>
      </c>
      <c r="C99" s="30">
        <v>10</v>
      </c>
      <c r="D99" s="116">
        <f t="shared" si="28"/>
        <v>3.7221269296740993</v>
      </c>
      <c r="E99" s="116">
        <f t="shared" si="29"/>
        <v>6.2778730703259003</v>
      </c>
      <c r="F99" s="116"/>
      <c r="G99" s="57">
        <v>1</v>
      </c>
      <c r="H99" s="30">
        <v>80.17</v>
      </c>
      <c r="I99" s="30">
        <v>15.29</v>
      </c>
      <c r="J99" s="30">
        <v>63.45</v>
      </c>
      <c r="K99" s="30">
        <v>63.45</v>
      </c>
      <c r="L99" s="30">
        <v>128</v>
      </c>
      <c r="M99" s="30">
        <f t="shared" si="30"/>
        <v>801.7</v>
      </c>
      <c r="N99" s="31">
        <f t="shared" si="21"/>
        <v>801.7</v>
      </c>
      <c r="O99" s="32">
        <f t="shared" si="25"/>
        <v>298.40291595197255</v>
      </c>
      <c r="P99" s="32">
        <f t="shared" si="26"/>
        <v>503.29708404802744</v>
      </c>
      <c r="Q99" s="32">
        <f t="shared" si="27"/>
        <v>0</v>
      </c>
      <c r="R99" s="143">
        <f t="shared" si="14"/>
        <v>801.7</v>
      </c>
      <c r="T99" s="143"/>
    </row>
    <row r="100" spans="1:20" s="38" customFormat="1" ht="24.75" customHeight="1" outlineLevel="2" x14ac:dyDescent="0.35">
      <c r="A100" s="150" t="s">
        <v>240</v>
      </c>
      <c r="B100" s="28" t="s">
        <v>11</v>
      </c>
      <c r="C100" s="30">
        <v>10</v>
      </c>
      <c r="D100" s="116">
        <f t="shared" si="28"/>
        <v>3.7221269296740993</v>
      </c>
      <c r="E100" s="116">
        <f t="shared" si="29"/>
        <v>6.2778730703259003</v>
      </c>
      <c r="F100" s="116"/>
      <c r="G100" s="57">
        <v>1</v>
      </c>
      <c r="H100" s="30">
        <v>30.12</v>
      </c>
      <c r="I100" s="30">
        <v>16.09</v>
      </c>
      <c r="J100" s="30">
        <v>30.98</v>
      </c>
      <c r="K100" s="30">
        <v>30.98</v>
      </c>
      <c r="L100" s="30">
        <v>129</v>
      </c>
      <c r="M100" s="30">
        <f t="shared" si="30"/>
        <v>301.2</v>
      </c>
      <c r="N100" s="31">
        <f t="shared" si="21"/>
        <v>301.2</v>
      </c>
      <c r="O100" s="32">
        <f t="shared" si="25"/>
        <v>112.11046312178388</v>
      </c>
      <c r="P100" s="32">
        <f t="shared" si="26"/>
        <v>189.08953687821611</v>
      </c>
      <c r="Q100" s="32">
        <f t="shared" si="27"/>
        <v>0</v>
      </c>
      <c r="R100" s="143">
        <f t="shared" si="14"/>
        <v>301.2</v>
      </c>
      <c r="T100" s="143"/>
    </row>
    <row r="101" spans="1:20" s="38" customFormat="1" ht="24.75" customHeight="1" outlineLevel="2" x14ac:dyDescent="0.35">
      <c r="A101" s="27" t="s">
        <v>241</v>
      </c>
      <c r="B101" s="28" t="s">
        <v>11</v>
      </c>
      <c r="C101" s="30">
        <v>5</v>
      </c>
      <c r="D101" s="116">
        <f t="shared" si="28"/>
        <v>1.8610634648370497</v>
      </c>
      <c r="E101" s="116">
        <f t="shared" si="29"/>
        <v>3.1389365351629501</v>
      </c>
      <c r="F101" s="116"/>
      <c r="G101" s="57">
        <v>1</v>
      </c>
      <c r="H101" s="30">
        <v>120.49</v>
      </c>
      <c r="I101" s="30">
        <v>437.77</v>
      </c>
      <c r="J101" s="30">
        <v>659.56</v>
      </c>
      <c r="K101" s="30">
        <v>659.56</v>
      </c>
      <c r="L101" s="30">
        <v>130</v>
      </c>
      <c r="M101" s="30">
        <f t="shared" si="30"/>
        <v>602.44999999999993</v>
      </c>
      <c r="N101" s="31">
        <f t="shared" si="21"/>
        <v>602.44999999999993</v>
      </c>
      <c r="O101" s="32">
        <f t="shared" si="25"/>
        <v>224.23953687821611</v>
      </c>
      <c r="P101" s="32">
        <f t="shared" si="26"/>
        <v>378.21046312178385</v>
      </c>
      <c r="Q101" s="32">
        <f t="shared" si="27"/>
        <v>0</v>
      </c>
      <c r="R101" s="143">
        <f t="shared" si="14"/>
        <v>602.44999999999993</v>
      </c>
      <c r="T101" s="143"/>
    </row>
    <row r="102" spans="1:20" s="38" customFormat="1" ht="24.75" customHeight="1" outlineLevel="2" x14ac:dyDescent="0.35">
      <c r="A102" s="27" t="s">
        <v>242</v>
      </c>
      <c r="B102" s="28" t="s">
        <v>11</v>
      </c>
      <c r="C102" s="30">
        <v>5</v>
      </c>
      <c r="D102" s="116">
        <f t="shared" si="28"/>
        <v>1.8610634648370497</v>
      </c>
      <c r="E102" s="116">
        <f t="shared" si="29"/>
        <v>3.1389365351629501</v>
      </c>
      <c r="F102" s="116"/>
      <c r="G102" s="57">
        <v>1</v>
      </c>
      <c r="H102" s="30">
        <v>51.86</v>
      </c>
      <c r="I102" s="30">
        <v>114.31</v>
      </c>
      <c r="J102" s="30">
        <v>32.18</v>
      </c>
      <c r="K102" s="30">
        <v>32.18</v>
      </c>
      <c r="L102" s="30">
        <v>131</v>
      </c>
      <c r="M102" s="30">
        <f t="shared" si="30"/>
        <v>259.3</v>
      </c>
      <c r="N102" s="31">
        <f t="shared" si="21"/>
        <v>259.3</v>
      </c>
      <c r="O102" s="32">
        <f t="shared" si="25"/>
        <v>96.514751286449396</v>
      </c>
      <c r="P102" s="32">
        <f t="shared" si="26"/>
        <v>162.7852487135506</v>
      </c>
      <c r="Q102" s="32">
        <f t="shared" si="27"/>
        <v>0</v>
      </c>
      <c r="R102" s="143">
        <f t="shared" ref="R102:R129" si="31">(D102+E102+F102)*H102</f>
        <v>259.3</v>
      </c>
      <c r="T102" s="143"/>
    </row>
    <row r="103" spans="1:20" s="38" customFormat="1" ht="24.75" customHeight="1" outlineLevel="2" x14ac:dyDescent="0.35">
      <c r="A103" s="27" t="s">
        <v>243</v>
      </c>
      <c r="B103" s="28" t="s">
        <v>11</v>
      </c>
      <c r="C103" s="30">
        <v>10</v>
      </c>
      <c r="D103" s="116">
        <f t="shared" si="28"/>
        <v>3.7221269296740993</v>
      </c>
      <c r="E103" s="116">
        <f t="shared" si="29"/>
        <v>6.2778730703259003</v>
      </c>
      <c r="F103" s="116"/>
      <c r="G103" s="57">
        <v>1</v>
      </c>
      <c r="H103" s="30">
        <v>31.87</v>
      </c>
      <c r="I103" s="30">
        <v>30.87</v>
      </c>
      <c r="J103" s="30">
        <v>30.98</v>
      </c>
      <c r="K103" s="30">
        <v>30.98</v>
      </c>
      <c r="L103" s="30">
        <v>132</v>
      </c>
      <c r="M103" s="30">
        <f t="shared" si="30"/>
        <v>318.7</v>
      </c>
      <c r="N103" s="31">
        <f t="shared" si="21"/>
        <v>318.7</v>
      </c>
      <c r="O103" s="32">
        <f t="shared" si="25"/>
        <v>118.62418524871354</v>
      </c>
      <c r="P103" s="32">
        <f t="shared" si="26"/>
        <v>200.07581475128646</v>
      </c>
      <c r="Q103" s="32">
        <f t="shared" si="27"/>
        <v>0</v>
      </c>
      <c r="R103" s="143">
        <f t="shared" si="31"/>
        <v>318.7</v>
      </c>
      <c r="T103" s="143"/>
    </row>
    <row r="104" spans="1:20" s="38" customFormat="1" ht="24.75" customHeight="1" outlineLevel="2" x14ac:dyDescent="0.35">
      <c r="A104" s="27" t="s">
        <v>244</v>
      </c>
      <c r="B104" s="28" t="s">
        <v>11</v>
      </c>
      <c r="C104" s="30">
        <v>15</v>
      </c>
      <c r="D104" s="116">
        <f t="shared" si="28"/>
        <v>5.5831903945111492</v>
      </c>
      <c r="E104" s="116">
        <f t="shared" si="29"/>
        <v>9.4168096054888508</v>
      </c>
      <c r="F104" s="116"/>
      <c r="G104" s="57">
        <v>1</v>
      </c>
      <c r="H104" s="30">
        <v>20.309999999999999</v>
      </c>
      <c r="I104" s="30">
        <v>22.08</v>
      </c>
      <c r="J104" s="30">
        <v>20.23</v>
      </c>
      <c r="K104" s="30">
        <v>20.23</v>
      </c>
      <c r="L104" s="30">
        <v>133</v>
      </c>
      <c r="M104" s="30">
        <f t="shared" si="30"/>
        <v>304.64999999999998</v>
      </c>
      <c r="N104" s="31">
        <f t="shared" si="21"/>
        <v>304.64999999999998</v>
      </c>
      <c r="O104" s="32">
        <f t="shared" si="25"/>
        <v>113.39459691252144</v>
      </c>
      <c r="P104" s="32">
        <f t="shared" si="26"/>
        <v>191.25540308747856</v>
      </c>
      <c r="Q104" s="32">
        <f t="shared" si="27"/>
        <v>0</v>
      </c>
      <c r="R104" s="143">
        <f t="shared" si="31"/>
        <v>304.64999999999998</v>
      </c>
      <c r="T104" s="143"/>
    </row>
    <row r="105" spans="1:20" s="38" customFormat="1" ht="24.75" customHeight="1" outlineLevel="2" x14ac:dyDescent="0.35">
      <c r="A105" s="27" t="s">
        <v>245</v>
      </c>
      <c r="B105" s="28" t="s">
        <v>31</v>
      </c>
      <c r="C105" s="30">
        <v>10</v>
      </c>
      <c r="D105" s="116">
        <f t="shared" si="28"/>
        <v>3.7221269296740993</v>
      </c>
      <c r="E105" s="116">
        <f t="shared" si="29"/>
        <v>6.2778730703259003</v>
      </c>
      <c r="F105" s="116"/>
      <c r="G105" s="57">
        <v>1</v>
      </c>
      <c r="H105" s="30">
        <v>222.92</v>
      </c>
      <c r="I105" s="30">
        <v>215.53</v>
      </c>
      <c r="J105" s="30">
        <v>236.05</v>
      </c>
      <c r="K105" s="30">
        <v>236.05</v>
      </c>
      <c r="L105" s="30">
        <v>134</v>
      </c>
      <c r="M105" s="30">
        <f t="shared" si="30"/>
        <v>2229.1999999999998</v>
      </c>
      <c r="N105" s="31">
        <f t="shared" si="21"/>
        <v>2229.1999999999998</v>
      </c>
      <c r="O105" s="32">
        <f t="shared" si="25"/>
        <v>829.73653516295019</v>
      </c>
      <c r="P105" s="32">
        <f t="shared" si="26"/>
        <v>1399.4634648370495</v>
      </c>
      <c r="Q105" s="32">
        <f t="shared" si="27"/>
        <v>0</v>
      </c>
      <c r="R105" s="143">
        <f t="shared" si="31"/>
        <v>2229.1999999999998</v>
      </c>
      <c r="T105" s="143"/>
    </row>
    <row r="106" spans="1:20" s="38" customFormat="1" ht="24.75" customHeight="1" outlineLevel="2" x14ac:dyDescent="0.35">
      <c r="A106" s="27" t="s">
        <v>246</v>
      </c>
      <c r="B106" s="28" t="s">
        <v>247</v>
      </c>
      <c r="C106" s="30">
        <v>5</v>
      </c>
      <c r="D106" s="116">
        <f t="shared" si="28"/>
        <v>1.8610634648370497</v>
      </c>
      <c r="E106" s="116">
        <f t="shared" si="29"/>
        <v>3.1389365351629501</v>
      </c>
      <c r="F106" s="116"/>
      <c r="G106" s="57">
        <v>1</v>
      </c>
      <c r="H106" s="30">
        <v>216</v>
      </c>
      <c r="I106" s="30">
        <v>231.32</v>
      </c>
      <c r="J106" s="30">
        <v>217.14</v>
      </c>
      <c r="K106" s="30">
        <v>217.14</v>
      </c>
      <c r="L106" s="30">
        <v>135</v>
      </c>
      <c r="M106" s="30">
        <f t="shared" si="30"/>
        <v>1080</v>
      </c>
      <c r="N106" s="31">
        <f t="shared" si="21"/>
        <v>1080</v>
      </c>
      <c r="O106" s="32">
        <f t="shared" si="25"/>
        <v>401.98970840480274</v>
      </c>
      <c r="P106" s="32">
        <f t="shared" si="26"/>
        <v>678.01029159519726</v>
      </c>
      <c r="Q106" s="32">
        <f t="shared" si="27"/>
        <v>0</v>
      </c>
      <c r="R106" s="143">
        <f t="shared" si="31"/>
        <v>1080</v>
      </c>
      <c r="T106" s="143"/>
    </row>
    <row r="107" spans="1:20" s="38" customFormat="1" ht="24.75" customHeight="1" outlineLevel="2" x14ac:dyDescent="0.35">
      <c r="A107" s="27" t="s">
        <v>248</v>
      </c>
      <c r="B107" s="28" t="s">
        <v>11</v>
      </c>
      <c r="C107" s="30">
        <v>20</v>
      </c>
      <c r="D107" s="116">
        <f t="shared" si="28"/>
        <v>7.4442538593481986</v>
      </c>
      <c r="E107" s="116">
        <f t="shared" si="29"/>
        <v>12.555746140651801</v>
      </c>
      <c r="F107" s="116"/>
      <c r="G107" s="57">
        <v>1</v>
      </c>
      <c r="H107" s="30">
        <v>63.66</v>
      </c>
      <c r="I107" s="30">
        <v>34.5</v>
      </c>
      <c r="J107" s="30">
        <v>81.5</v>
      </c>
      <c r="K107" s="30">
        <v>81.5</v>
      </c>
      <c r="L107" s="30">
        <v>136</v>
      </c>
      <c r="M107" s="30">
        <f t="shared" si="30"/>
        <v>1273.1999999999998</v>
      </c>
      <c r="N107" s="31">
        <f t="shared" si="21"/>
        <v>1273.1999999999998</v>
      </c>
      <c r="O107" s="32">
        <f t="shared" ref="O107:O129" si="32">D107*$H107</f>
        <v>473.90120068610628</v>
      </c>
      <c r="P107" s="32">
        <f t="shared" ref="P107:P129" si="33">E107*$H107</f>
        <v>799.2987993138936</v>
      </c>
      <c r="Q107" s="32">
        <f t="shared" ref="Q107:Q129" si="34">F107*$H107</f>
        <v>0</v>
      </c>
      <c r="R107" s="143">
        <f t="shared" si="31"/>
        <v>1273.1999999999998</v>
      </c>
      <c r="T107" s="143"/>
    </row>
    <row r="108" spans="1:20" s="38" customFormat="1" ht="24.75" customHeight="1" outlineLevel="2" x14ac:dyDescent="0.35">
      <c r="A108" s="27" t="s">
        <v>249</v>
      </c>
      <c r="B108" s="28" t="s">
        <v>11</v>
      </c>
      <c r="C108" s="30">
        <v>20</v>
      </c>
      <c r="D108" s="116">
        <f t="shared" si="28"/>
        <v>7.4442538593481986</v>
      </c>
      <c r="E108" s="116">
        <f t="shared" si="29"/>
        <v>12.555746140651801</v>
      </c>
      <c r="F108" s="116"/>
      <c r="G108" s="57">
        <v>1</v>
      </c>
      <c r="H108" s="30">
        <v>132.1</v>
      </c>
      <c r="I108" s="30">
        <v>206.62</v>
      </c>
      <c r="J108" s="30">
        <v>98.78</v>
      </c>
      <c r="K108" s="30">
        <v>98.78</v>
      </c>
      <c r="L108" s="30">
        <v>137</v>
      </c>
      <c r="M108" s="30">
        <f t="shared" si="30"/>
        <v>2642</v>
      </c>
      <c r="N108" s="31">
        <f t="shared" si="21"/>
        <v>2641.9999999999995</v>
      </c>
      <c r="O108" s="32">
        <f t="shared" si="32"/>
        <v>983.38593481989699</v>
      </c>
      <c r="P108" s="32">
        <f t="shared" si="33"/>
        <v>1658.6140651801027</v>
      </c>
      <c r="Q108" s="32">
        <f t="shared" si="34"/>
        <v>0</v>
      </c>
      <c r="R108" s="143">
        <f t="shared" si="31"/>
        <v>2642</v>
      </c>
      <c r="T108" s="143"/>
    </row>
    <row r="109" spans="1:20" s="38" customFormat="1" ht="24.75" customHeight="1" outlineLevel="2" x14ac:dyDescent="0.35">
      <c r="A109" s="27" t="s">
        <v>250</v>
      </c>
      <c r="B109" s="28" t="s">
        <v>169</v>
      </c>
      <c r="C109" s="30">
        <v>20</v>
      </c>
      <c r="D109" s="116">
        <f t="shared" si="28"/>
        <v>7.4442538593481986</v>
      </c>
      <c r="E109" s="116">
        <f t="shared" si="29"/>
        <v>12.555746140651801</v>
      </c>
      <c r="F109" s="116"/>
      <c r="G109" s="57">
        <v>1</v>
      </c>
      <c r="H109" s="30">
        <v>25.57</v>
      </c>
      <c r="I109" s="30">
        <v>25.75</v>
      </c>
      <c r="J109" s="30">
        <v>26.54</v>
      </c>
      <c r="K109" s="30">
        <v>26.54</v>
      </c>
      <c r="L109" s="30">
        <v>138</v>
      </c>
      <c r="M109" s="30">
        <f t="shared" si="30"/>
        <v>511.4</v>
      </c>
      <c r="N109" s="31">
        <f t="shared" si="21"/>
        <v>511.4</v>
      </c>
      <c r="O109" s="32">
        <f t="shared" si="32"/>
        <v>190.34957118353344</v>
      </c>
      <c r="P109" s="32">
        <f t="shared" si="33"/>
        <v>321.05042881646654</v>
      </c>
      <c r="Q109" s="32">
        <f t="shared" si="34"/>
        <v>0</v>
      </c>
      <c r="R109" s="143">
        <f t="shared" si="31"/>
        <v>511.4</v>
      </c>
      <c r="T109" s="143"/>
    </row>
    <row r="110" spans="1:20" s="38" customFormat="1" ht="24.75" customHeight="1" outlineLevel="2" x14ac:dyDescent="0.35">
      <c r="A110" s="27" t="s">
        <v>251</v>
      </c>
      <c r="B110" s="28" t="s">
        <v>22</v>
      </c>
      <c r="C110" s="30">
        <v>10</v>
      </c>
      <c r="D110" s="116">
        <f t="shared" si="28"/>
        <v>3.7221269296740993</v>
      </c>
      <c r="E110" s="116">
        <f t="shared" si="29"/>
        <v>6.2778730703259003</v>
      </c>
      <c r="F110" s="116"/>
      <c r="G110" s="57">
        <v>1</v>
      </c>
      <c r="H110" s="30">
        <v>149.13999999999999</v>
      </c>
      <c r="I110" s="30">
        <v>150.9</v>
      </c>
      <c r="J110" s="30">
        <v>154.41</v>
      </c>
      <c r="K110" s="30">
        <v>154.41</v>
      </c>
      <c r="L110" s="30">
        <v>139</v>
      </c>
      <c r="M110" s="30">
        <f t="shared" si="30"/>
        <v>1491.3999999999999</v>
      </c>
      <c r="N110" s="31">
        <f t="shared" si="21"/>
        <v>1491.3999999999999</v>
      </c>
      <c r="O110" s="32">
        <f t="shared" si="32"/>
        <v>555.11801029159517</v>
      </c>
      <c r="P110" s="32">
        <f t="shared" si="33"/>
        <v>936.28198970840469</v>
      </c>
      <c r="Q110" s="32">
        <f t="shared" si="34"/>
        <v>0</v>
      </c>
      <c r="R110" s="143">
        <f t="shared" si="31"/>
        <v>1491.3999999999999</v>
      </c>
      <c r="T110" s="143"/>
    </row>
    <row r="111" spans="1:20" s="38" customFormat="1" ht="24.75" customHeight="1" outlineLevel="2" x14ac:dyDescent="0.35">
      <c r="A111" s="27" t="s">
        <v>251</v>
      </c>
      <c r="B111" s="28" t="s">
        <v>232</v>
      </c>
      <c r="C111" s="30">
        <v>5</v>
      </c>
      <c r="D111" s="116">
        <f t="shared" si="28"/>
        <v>1.8610634648370497</v>
      </c>
      <c r="E111" s="116">
        <f t="shared" si="29"/>
        <v>3.1389365351629501</v>
      </c>
      <c r="F111" s="116"/>
      <c r="G111" s="57">
        <v>1</v>
      </c>
      <c r="H111" s="30">
        <v>446.15</v>
      </c>
      <c r="I111" s="30">
        <v>576.17999999999995</v>
      </c>
      <c r="J111" s="30">
        <v>397.01</v>
      </c>
      <c r="K111" s="30">
        <v>397.01</v>
      </c>
      <c r="L111" s="30">
        <v>140</v>
      </c>
      <c r="M111" s="30">
        <f t="shared" si="30"/>
        <v>2230.75</v>
      </c>
      <c r="N111" s="31">
        <f t="shared" si="21"/>
        <v>2230.75</v>
      </c>
      <c r="O111" s="32">
        <f t="shared" si="32"/>
        <v>830.31346483704965</v>
      </c>
      <c r="P111" s="32">
        <f t="shared" si="33"/>
        <v>1400.4365351629501</v>
      </c>
      <c r="Q111" s="32">
        <f t="shared" si="34"/>
        <v>0</v>
      </c>
      <c r="R111" s="143">
        <f t="shared" si="31"/>
        <v>2230.75</v>
      </c>
      <c r="T111" s="143"/>
    </row>
    <row r="112" spans="1:20" s="38" customFormat="1" ht="24.75" customHeight="1" outlineLevel="2" x14ac:dyDescent="0.35">
      <c r="A112" s="27" t="s">
        <v>253</v>
      </c>
      <c r="B112" s="28" t="s">
        <v>169</v>
      </c>
      <c r="C112" s="30">
        <v>30</v>
      </c>
      <c r="D112" s="116">
        <f t="shared" si="28"/>
        <v>11.166380789022298</v>
      </c>
      <c r="E112" s="116">
        <f t="shared" si="29"/>
        <v>18.833619210977702</v>
      </c>
      <c r="F112" s="116"/>
      <c r="G112" s="57">
        <v>1</v>
      </c>
      <c r="H112" s="30">
        <v>67.78</v>
      </c>
      <c r="I112" s="30">
        <v>67.92</v>
      </c>
      <c r="J112" s="30">
        <v>70.52</v>
      </c>
      <c r="K112" s="30">
        <v>70.52</v>
      </c>
      <c r="L112" s="30">
        <v>141</v>
      </c>
      <c r="M112" s="30">
        <f t="shared" si="30"/>
        <v>2033.4</v>
      </c>
      <c r="N112" s="31">
        <f t="shared" si="21"/>
        <v>2033.4</v>
      </c>
      <c r="O112" s="32">
        <f t="shared" si="32"/>
        <v>756.85728987993139</v>
      </c>
      <c r="P112" s="32">
        <f t="shared" si="33"/>
        <v>1276.5427101200687</v>
      </c>
      <c r="Q112" s="32">
        <f t="shared" si="34"/>
        <v>0</v>
      </c>
      <c r="R112" s="143">
        <f t="shared" si="31"/>
        <v>2033.4</v>
      </c>
      <c r="T112" s="143"/>
    </row>
    <row r="113" spans="1:20" s="38" customFormat="1" ht="24.75" customHeight="1" outlineLevel="2" x14ac:dyDescent="0.35">
      <c r="A113" s="27" t="s">
        <v>254</v>
      </c>
      <c r="B113" s="28" t="s">
        <v>11</v>
      </c>
      <c r="C113" s="30">
        <v>30</v>
      </c>
      <c r="D113" s="116">
        <f t="shared" si="28"/>
        <v>11.166380789022298</v>
      </c>
      <c r="E113" s="116">
        <f t="shared" si="29"/>
        <v>18.833619210977702</v>
      </c>
      <c r="F113" s="116"/>
      <c r="G113" s="57">
        <v>1</v>
      </c>
      <c r="H113" s="30">
        <v>70.489999999999995</v>
      </c>
      <c r="I113" s="30">
        <v>67.760000000000005</v>
      </c>
      <c r="J113" s="30">
        <v>74.849999999999994</v>
      </c>
      <c r="K113" s="30">
        <v>74.849999999999994</v>
      </c>
      <c r="L113" s="30">
        <v>142</v>
      </c>
      <c r="M113" s="30">
        <f t="shared" si="30"/>
        <v>2114.6999999999998</v>
      </c>
      <c r="N113" s="31">
        <f t="shared" si="21"/>
        <v>2114.6999999999998</v>
      </c>
      <c r="O113" s="32">
        <f t="shared" si="32"/>
        <v>787.11818181818171</v>
      </c>
      <c r="P113" s="32">
        <f t="shared" si="33"/>
        <v>1327.5818181818181</v>
      </c>
      <c r="Q113" s="32">
        <f t="shared" si="34"/>
        <v>0</v>
      </c>
      <c r="R113" s="143">
        <f t="shared" si="31"/>
        <v>2114.6999999999998</v>
      </c>
      <c r="T113" s="143"/>
    </row>
    <row r="114" spans="1:20" s="38" customFormat="1" ht="24.75" customHeight="1" outlineLevel="2" x14ac:dyDescent="0.35">
      <c r="A114" s="27" t="s">
        <v>255</v>
      </c>
      <c r="B114" s="28" t="s">
        <v>11</v>
      </c>
      <c r="C114" s="30">
        <v>10</v>
      </c>
      <c r="D114" s="116">
        <f t="shared" si="28"/>
        <v>3.7221269296740993</v>
      </c>
      <c r="E114" s="116">
        <f t="shared" si="29"/>
        <v>6.2778730703259003</v>
      </c>
      <c r="F114" s="116"/>
      <c r="G114" s="57">
        <v>1</v>
      </c>
      <c r="H114" s="30">
        <v>166.78</v>
      </c>
      <c r="I114" s="30">
        <v>158</v>
      </c>
      <c r="J114" s="30">
        <v>178.29</v>
      </c>
      <c r="K114" s="30">
        <v>178.29</v>
      </c>
      <c r="L114" s="30">
        <v>143</v>
      </c>
      <c r="M114" s="30">
        <f t="shared" si="30"/>
        <v>1667.8</v>
      </c>
      <c r="N114" s="31">
        <f t="shared" si="21"/>
        <v>1667.8</v>
      </c>
      <c r="O114" s="32">
        <f t="shared" si="32"/>
        <v>620.77632933104633</v>
      </c>
      <c r="P114" s="32">
        <f t="shared" si="33"/>
        <v>1047.0236706689536</v>
      </c>
      <c r="Q114" s="32">
        <f t="shared" si="34"/>
        <v>0</v>
      </c>
      <c r="R114" s="143">
        <f t="shared" si="31"/>
        <v>1667.8</v>
      </c>
      <c r="T114" s="143"/>
    </row>
    <row r="115" spans="1:20" s="38" customFormat="1" ht="24.75" customHeight="1" outlineLevel="2" x14ac:dyDescent="0.35">
      <c r="A115" s="27" t="s">
        <v>256</v>
      </c>
      <c r="B115" s="28" t="s">
        <v>11</v>
      </c>
      <c r="C115" s="30">
        <v>15</v>
      </c>
      <c r="D115" s="116">
        <f t="shared" si="28"/>
        <v>5.5831903945111492</v>
      </c>
      <c r="E115" s="116">
        <f t="shared" si="29"/>
        <v>9.4168096054888508</v>
      </c>
      <c r="F115" s="116"/>
      <c r="G115" s="57">
        <v>1</v>
      </c>
      <c r="H115" s="30">
        <v>147.88999999999999</v>
      </c>
      <c r="I115" s="30">
        <v>135</v>
      </c>
      <c r="J115" s="30">
        <v>154.44</v>
      </c>
      <c r="K115" s="30">
        <v>154.44</v>
      </c>
      <c r="L115" s="30">
        <v>144</v>
      </c>
      <c r="M115" s="30">
        <f t="shared" si="30"/>
        <v>2218.35</v>
      </c>
      <c r="N115" s="31">
        <f t="shared" si="21"/>
        <v>2218.3499999999995</v>
      </c>
      <c r="O115" s="32">
        <f t="shared" si="32"/>
        <v>825.69802744425374</v>
      </c>
      <c r="P115" s="32">
        <f t="shared" si="33"/>
        <v>1392.6519725557459</v>
      </c>
      <c r="Q115" s="32">
        <f t="shared" si="34"/>
        <v>0</v>
      </c>
      <c r="R115" s="143">
        <f t="shared" si="31"/>
        <v>2218.35</v>
      </c>
      <c r="T115" s="143"/>
    </row>
    <row r="116" spans="1:20" s="38" customFormat="1" ht="24.75" customHeight="1" outlineLevel="2" x14ac:dyDescent="0.35">
      <c r="A116" s="27" t="s">
        <v>257</v>
      </c>
      <c r="B116" s="28" t="s">
        <v>11</v>
      </c>
      <c r="C116" s="30">
        <v>100</v>
      </c>
      <c r="D116" s="116">
        <f t="shared" si="28"/>
        <v>37.221269296740992</v>
      </c>
      <c r="E116" s="116">
        <f t="shared" si="29"/>
        <v>62.778730703259001</v>
      </c>
      <c r="F116" s="116"/>
      <c r="G116" s="57">
        <v>1</v>
      </c>
      <c r="H116" s="30">
        <v>8.51</v>
      </c>
      <c r="I116" s="30">
        <v>6.37</v>
      </c>
      <c r="J116" s="30">
        <v>9.98</v>
      </c>
      <c r="K116" s="30">
        <v>9.98</v>
      </c>
      <c r="L116" s="30">
        <v>145</v>
      </c>
      <c r="M116" s="30">
        <f t="shared" si="30"/>
        <v>851</v>
      </c>
      <c r="N116" s="31">
        <f t="shared" si="21"/>
        <v>851</v>
      </c>
      <c r="O116" s="32">
        <f t="shared" si="32"/>
        <v>316.75300171526584</v>
      </c>
      <c r="P116" s="32">
        <f t="shared" si="33"/>
        <v>534.2469982847341</v>
      </c>
      <c r="Q116" s="32">
        <f t="shared" si="34"/>
        <v>0</v>
      </c>
      <c r="R116" s="143">
        <f t="shared" si="31"/>
        <v>851</v>
      </c>
      <c r="T116" s="143"/>
    </row>
    <row r="117" spans="1:20" s="38" customFormat="1" ht="24.75" customHeight="1" outlineLevel="2" x14ac:dyDescent="0.35">
      <c r="A117" s="27" t="s">
        <v>258</v>
      </c>
      <c r="B117" s="28" t="s">
        <v>169</v>
      </c>
      <c r="C117" s="30">
        <v>50</v>
      </c>
      <c r="D117" s="116">
        <f t="shared" si="28"/>
        <v>18.610634648370496</v>
      </c>
      <c r="E117" s="116">
        <f t="shared" si="29"/>
        <v>31.3893653516295</v>
      </c>
      <c r="F117" s="116"/>
      <c r="G117" s="57">
        <v>1</v>
      </c>
      <c r="H117" s="30">
        <v>56.4</v>
      </c>
      <c r="I117" s="30">
        <v>49.19</v>
      </c>
      <c r="J117" s="30">
        <v>0</v>
      </c>
      <c r="K117" s="30">
        <v>0</v>
      </c>
      <c r="L117" s="30">
        <v>146</v>
      </c>
      <c r="M117" s="30">
        <f t="shared" si="30"/>
        <v>2820</v>
      </c>
      <c r="N117" s="31">
        <f t="shared" si="21"/>
        <v>2820</v>
      </c>
      <c r="O117" s="32">
        <f t="shared" si="32"/>
        <v>1049.6397941680959</v>
      </c>
      <c r="P117" s="32">
        <f t="shared" si="33"/>
        <v>1770.3602058319038</v>
      </c>
      <c r="Q117" s="32">
        <f t="shared" si="34"/>
        <v>0</v>
      </c>
      <c r="R117" s="143">
        <f t="shared" si="31"/>
        <v>2820</v>
      </c>
      <c r="T117" s="143"/>
    </row>
    <row r="118" spans="1:20" s="38" customFormat="1" ht="24.75" customHeight="1" outlineLevel="2" x14ac:dyDescent="0.35">
      <c r="A118" s="27" t="s">
        <v>259</v>
      </c>
      <c r="B118" s="28" t="s">
        <v>11</v>
      </c>
      <c r="C118" s="30">
        <v>20</v>
      </c>
      <c r="D118" s="116">
        <f t="shared" si="28"/>
        <v>7.4442538593481986</v>
      </c>
      <c r="E118" s="116">
        <f t="shared" si="29"/>
        <v>12.555746140651801</v>
      </c>
      <c r="F118" s="116"/>
      <c r="G118" s="57">
        <v>1</v>
      </c>
      <c r="H118" s="30">
        <v>604</v>
      </c>
      <c r="I118" s="30">
        <v>589.24</v>
      </c>
      <c r="J118" s="30">
        <v>0</v>
      </c>
      <c r="K118" s="30">
        <v>0</v>
      </c>
      <c r="L118" s="30">
        <v>147</v>
      </c>
      <c r="M118" s="30">
        <f t="shared" si="30"/>
        <v>12080</v>
      </c>
      <c r="N118" s="31">
        <f t="shared" si="21"/>
        <v>12080</v>
      </c>
      <c r="O118" s="32">
        <f t="shared" si="32"/>
        <v>4496.3293310463123</v>
      </c>
      <c r="P118" s="32">
        <f t="shared" si="33"/>
        <v>7583.6706689536877</v>
      </c>
      <c r="Q118" s="32">
        <f t="shared" si="34"/>
        <v>0</v>
      </c>
      <c r="R118" s="143">
        <f t="shared" si="31"/>
        <v>12080</v>
      </c>
      <c r="T118" s="143"/>
    </row>
    <row r="119" spans="1:20" s="38" customFormat="1" ht="24.75" customHeight="1" outlineLevel="2" x14ac:dyDescent="0.35">
      <c r="A119" s="27" t="s">
        <v>260</v>
      </c>
      <c r="B119" s="28" t="s">
        <v>11</v>
      </c>
      <c r="C119" s="30">
        <v>40</v>
      </c>
      <c r="D119" s="116">
        <f t="shared" si="28"/>
        <v>14.888507718696397</v>
      </c>
      <c r="E119" s="116">
        <f t="shared" si="29"/>
        <v>25.111492281303601</v>
      </c>
      <c r="F119" s="116"/>
      <c r="G119" s="57">
        <v>1</v>
      </c>
      <c r="H119" s="30">
        <v>15.32</v>
      </c>
      <c r="I119" s="30">
        <v>14.81</v>
      </c>
      <c r="J119" s="30">
        <v>0</v>
      </c>
      <c r="K119" s="30">
        <v>0</v>
      </c>
      <c r="L119" s="30">
        <v>148</v>
      </c>
      <c r="M119" s="30">
        <f t="shared" si="30"/>
        <v>612.79999999999995</v>
      </c>
      <c r="N119" s="31">
        <f t="shared" si="21"/>
        <v>612.79999999999995</v>
      </c>
      <c r="O119" s="32">
        <f t="shared" si="32"/>
        <v>228.0919382504288</v>
      </c>
      <c r="P119" s="32">
        <f t="shared" si="33"/>
        <v>384.70806174957119</v>
      </c>
      <c r="Q119" s="32">
        <f t="shared" si="34"/>
        <v>0</v>
      </c>
      <c r="R119" s="143">
        <f t="shared" si="31"/>
        <v>612.79999999999995</v>
      </c>
      <c r="T119" s="143"/>
    </row>
    <row r="120" spans="1:20" s="38" customFormat="1" ht="24.75" customHeight="1" outlineLevel="2" x14ac:dyDescent="0.35">
      <c r="A120" s="27" t="s">
        <v>261</v>
      </c>
      <c r="B120" s="28" t="s">
        <v>11</v>
      </c>
      <c r="C120" s="30">
        <v>20</v>
      </c>
      <c r="D120" s="116">
        <f t="shared" si="28"/>
        <v>7.4442538593481986</v>
      </c>
      <c r="E120" s="116">
        <f t="shared" si="29"/>
        <v>12.555746140651801</v>
      </c>
      <c r="F120" s="116"/>
      <c r="G120" s="57">
        <v>1</v>
      </c>
      <c r="H120" s="30">
        <v>195.02</v>
      </c>
      <c r="I120" s="30">
        <v>188.05</v>
      </c>
      <c r="J120" s="30">
        <v>0</v>
      </c>
      <c r="K120" s="30">
        <v>0</v>
      </c>
      <c r="L120" s="30">
        <v>149</v>
      </c>
      <c r="M120" s="30">
        <f t="shared" si="30"/>
        <v>3900.4</v>
      </c>
      <c r="N120" s="31">
        <f t="shared" si="21"/>
        <v>3900.4</v>
      </c>
      <c r="O120" s="32">
        <f t="shared" si="32"/>
        <v>1451.7783876500857</v>
      </c>
      <c r="P120" s="32">
        <f t="shared" si="33"/>
        <v>2448.6216123499144</v>
      </c>
      <c r="Q120" s="32">
        <f t="shared" si="34"/>
        <v>0</v>
      </c>
      <c r="R120" s="143">
        <f t="shared" si="31"/>
        <v>3900.4</v>
      </c>
      <c r="T120" s="143"/>
    </row>
    <row r="121" spans="1:20" s="38" customFormat="1" ht="24.75" customHeight="1" outlineLevel="2" x14ac:dyDescent="0.35">
      <c r="A121" s="27" t="s">
        <v>262</v>
      </c>
      <c r="B121" s="28" t="s">
        <v>11</v>
      </c>
      <c r="C121" s="30">
        <v>40</v>
      </c>
      <c r="D121" s="116">
        <f t="shared" si="28"/>
        <v>14.888507718696397</v>
      </c>
      <c r="E121" s="116">
        <f t="shared" si="29"/>
        <v>25.111492281303601</v>
      </c>
      <c r="F121" s="116"/>
      <c r="G121" s="57">
        <v>1</v>
      </c>
      <c r="H121" s="30">
        <v>30.45</v>
      </c>
      <c r="I121" s="30">
        <v>29.86</v>
      </c>
      <c r="J121" s="30">
        <v>32.020000000000003</v>
      </c>
      <c r="K121" s="30">
        <v>32.020000000000003</v>
      </c>
      <c r="L121" s="30">
        <v>150</v>
      </c>
      <c r="M121" s="30">
        <f t="shared" si="30"/>
        <v>1218</v>
      </c>
      <c r="N121" s="31">
        <f t="shared" si="21"/>
        <v>1218</v>
      </c>
      <c r="O121" s="32">
        <f t="shared" si="32"/>
        <v>453.35506003430527</v>
      </c>
      <c r="P121" s="32">
        <f t="shared" si="33"/>
        <v>764.64493996569468</v>
      </c>
      <c r="Q121" s="32">
        <f t="shared" si="34"/>
        <v>0</v>
      </c>
      <c r="R121" s="143">
        <f t="shared" si="31"/>
        <v>1218</v>
      </c>
      <c r="T121" s="143"/>
    </row>
    <row r="122" spans="1:20" s="38" customFormat="1" ht="24.75" customHeight="1" outlineLevel="2" x14ac:dyDescent="0.35">
      <c r="A122" s="27" t="s">
        <v>263</v>
      </c>
      <c r="B122" s="28" t="s">
        <v>11</v>
      </c>
      <c r="C122" s="30">
        <v>20</v>
      </c>
      <c r="D122" s="116">
        <f t="shared" si="28"/>
        <v>7.4442538593481986</v>
      </c>
      <c r="E122" s="116">
        <f t="shared" si="29"/>
        <v>12.555746140651801</v>
      </c>
      <c r="F122" s="116"/>
      <c r="G122" s="57">
        <v>1</v>
      </c>
      <c r="H122" s="30">
        <v>122</v>
      </c>
      <c r="I122" s="30">
        <v>76.23</v>
      </c>
      <c r="J122" s="30">
        <v>164.03</v>
      </c>
      <c r="K122" s="30">
        <v>164.03</v>
      </c>
      <c r="L122" s="30">
        <v>151</v>
      </c>
      <c r="M122" s="30">
        <f t="shared" si="30"/>
        <v>2440</v>
      </c>
      <c r="N122" s="31">
        <f t="shared" si="21"/>
        <v>2440</v>
      </c>
      <c r="O122" s="32">
        <f t="shared" si="32"/>
        <v>908.19897084048023</v>
      </c>
      <c r="P122" s="32">
        <f t="shared" si="33"/>
        <v>1531.8010291595197</v>
      </c>
      <c r="Q122" s="32">
        <f t="shared" si="34"/>
        <v>0</v>
      </c>
      <c r="R122" s="143">
        <f t="shared" si="31"/>
        <v>2440</v>
      </c>
      <c r="T122" s="143"/>
    </row>
    <row r="123" spans="1:20" s="38" customFormat="1" ht="24.75" customHeight="1" outlineLevel="2" x14ac:dyDescent="0.35">
      <c r="A123" s="27" t="s">
        <v>264</v>
      </c>
      <c r="B123" s="28" t="s">
        <v>11</v>
      </c>
      <c r="C123" s="30">
        <v>20</v>
      </c>
      <c r="D123" s="116">
        <f t="shared" si="28"/>
        <v>7.4442538593481986</v>
      </c>
      <c r="E123" s="116">
        <f t="shared" si="29"/>
        <v>12.555746140651801</v>
      </c>
      <c r="F123" s="116"/>
      <c r="G123" s="57">
        <v>1</v>
      </c>
      <c r="H123" s="30">
        <v>216.12</v>
      </c>
      <c r="I123" s="30">
        <v>256.54000000000002</v>
      </c>
      <c r="J123" s="30">
        <v>158.43</v>
      </c>
      <c r="K123" s="30">
        <v>158.43</v>
      </c>
      <c r="L123" s="30">
        <v>152</v>
      </c>
      <c r="M123" s="30">
        <f t="shared" si="30"/>
        <v>4322.3999999999996</v>
      </c>
      <c r="N123" s="31">
        <f t="shared" si="21"/>
        <v>4322.3999999999996</v>
      </c>
      <c r="O123" s="32">
        <f t="shared" si="32"/>
        <v>1608.8521440823326</v>
      </c>
      <c r="P123" s="32">
        <f t="shared" si="33"/>
        <v>2713.5478559176672</v>
      </c>
      <c r="Q123" s="32">
        <f t="shared" si="34"/>
        <v>0</v>
      </c>
      <c r="R123" s="143">
        <f t="shared" si="31"/>
        <v>4322.3999999999996</v>
      </c>
      <c r="T123" s="143"/>
    </row>
    <row r="124" spans="1:20" s="38" customFormat="1" ht="24.75" customHeight="1" outlineLevel="2" x14ac:dyDescent="0.35">
      <c r="A124" s="27" t="s">
        <v>265</v>
      </c>
      <c r="B124" s="28" t="s">
        <v>21</v>
      </c>
      <c r="C124" s="30">
        <v>5</v>
      </c>
      <c r="D124" s="116">
        <f t="shared" si="28"/>
        <v>1.8610634648370497</v>
      </c>
      <c r="E124" s="116">
        <f t="shared" si="29"/>
        <v>3.1389365351629501</v>
      </c>
      <c r="F124" s="116"/>
      <c r="G124" s="57">
        <v>1</v>
      </c>
      <c r="H124" s="30">
        <v>97.77</v>
      </c>
      <c r="I124" s="30">
        <v>88.98</v>
      </c>
      <c r="J124" s="30">
        <v>106.42</v>
      </c>
      <c r="K124" s="30">
        <v>106.42</v>
      </c>
      <c r="L124" s="30">
        <v>153</v>
      </c>
      <c r="M124" s="30">
        <f t="shared" si="30"/>
        <v>488.84999999999997</v>
      </c>
      <c r="N124" s="31">
        <f t="shared" si="21"/>
        <v>488.85</v>
      </c>
      <c r="O124" s="32">
        <f t="shared" si="32"/>
        <v>181.95617495711835</v>
      </c>
      <c r="P124" s="32">
        <f t="shared" si="33"/>
        <v>306.89382504288164</v>
      </c>
      <c r="Q124" s="32">
        <f t="shared" si="34"/>
        <v>0</v>
      </c>
      <c r="R124" s="143">
        <f t="shared" si="31"/>
        <v>488.84999999999997</v>
      </c>
      <c r="T124" s="143"/>
    </row>
    <row r="125" spans="1:20" s="38" customFormat="1" ht="24.75" customHeight="1" outlineLevel="2" x14ac:dyDescent="0.35">
      <c r="A125" s="27" t="s">
        <v>351</v>
      </c>
      <c r="B125" s="28" t="s">
        <v>230</v>
      </c>
      <c r="C125" s="30">
        <v>5</v>
      </c>
      <c r="D125" s="116">
        <f t="shared" si="28"/>
        <v>1.8610634648370497</v>
      </c>
      <c r="E125" s="116">
        <f t="shared" si="29"/>
        <v>3.1389365351629501</v>
      </c>
      <c r="F125" s="116"/>
      <c r="G125" s="57">
        <v>1</v>
      </c>
      <c r="H125" s="30">
        <v>426.42</v>
      </c>
      <c r="I125" s="30">
        <v>620</v>
      </c>
      <c r="J125" s="30">
        <v>628</v>
      </c>
      <c r="K125" s="30">
        <v>630</v>
      </c>
      <c r="L125" s="30">
        <v>85</v>
      </c>
      <c r="M125" s="30">
        <f t="shared" si="30"/>
        <v>2132.1</v>
      </c>
      <c r="N125" s="31">
        <f t="shared" si="21"/>
        <v>2132.1</v>
      </c>
      <c r="O125" s="32">
        <f t="shared" si="32"/>
        <v>793.59468267581474</v>
      </c>
      <c r="P125" s="32">
        <f t="shared" si="33"/>
        <v>1338.5053173241852</v>
      </c>
      <c r="Q125" s="32">
        <f t="shared" si="34"/>
        <v>0</v>
      </c>
      <c r="R125" s="143">
        <f t="shared" si="31"/>
        <v>2132.1</v>
      </c>
      <c r="T125" s="143"/>
    </row>
    <row r="126" spans="1:20" s="38" customFormat="1" ht="24.75" customHeight="1" outlineLevel="2" x14ac:dyDescent="0.35">
      <c r="A126" s="27" t="s">
        <v>322</v>
      </c>
      <c r="B126" s="28" t="s">
        <v>11</v>
      </c>
      <c r="C126" s="30">
        <v>20</v>
      </c>
      <c r="D126" s="116">
        <f t="shared" si="28"/>
        <v>7.4442538593481986</v>
      </c>
      <c r="E126" s="116">
        <f t="shared" si="29"/>
        <v>12.555746140651801</v>
      </c>
      <c r="F126" s="116"/>
      <c r="G126" s="57">
        <v>1</v>
      </c>
      <c r="H126" s="30">
        <v>10.8</v>
      </c>
      <c r="I126" s="30">
        <v>7.91</v>
      </c>
      <c r="J126" s="30">
        <v>12.74</v>
      </c>
      <c r="K126" s="30">
        <v>12.74</v>
      </c>
      <c r="L126" s="30">
        <v>154</v>
      </c>
      <c r="M126" s="30">
        <f t="shared" si="30"/>
        <v>216</v>
      </c>
      <c r="N126" s="31">
        <f t="shared" si="21"/>
        <v>216</v>
      </c>
      <c r="O126" s="32">
        <f t="shared" si="32"/>
        <v>80.397941680960557</v>
      </c>
      <c r="P126" s="32">
        <f t="shared" si="33"/>
        <v>135.60205831903946</v>
      </c>
      <c r="Q126" s="32">
        <f t="shared" si="34"/>
        <v>0</v>
      </c>
      <c r="R126" s="143">
        <f t="shared" si="31"/>
        <v>216</v>
      </c>
      <c r="T126" s="143"/>
    </row>
    <row r="127" spans="1:20" s="38" customFormat="1" ht="24.75" customHeight="1" outlineLevel="2" x14ac:dyDescent="0.35">
      <c r="A127" s="27" t="s">
        <v>352</v>
      </c>
      <c r="B127" s="28" t="s">
        <v>21</v>
      </c>
      <c r="C127" s="30">
        <v>5</v>
      </c>
      <c r="D127" s="116">
        <f t="shared" si="28"/>
        <v>1.8610634648370497</v>
      </c>
      <c r="E127" s="116">
        <f t="shared" si="29"/>
        <v>3.1389365351629501</v>
      </c>
      <c r="F127" s="116"/>
      <c r="G127" s="57">
        <v>1</v>
      </c>
      <c r="H127" s="30">
        <v>684.48</v>
      </c>
      <c r="I127" s="30">
        <v>483.19</v>
      </c>
      <c r="J127" s="30">
        <v>817.83</v>
      </c>
      <c r="K127" s="30">
        <v>817.83</v>
      </c>
      <c r="L127" s="30">
        <v>155</v>
      </c>
      <c r="M127" s="30">
        <f t="shared" si="30"/>
        <v>3422.4</v>
      </c>
      <c r="N127" s="31">
        <f t="shared" si="21"/>
        <v>3422.4</v>
      </c>
      <c r="O127" s="32">
        <f t="shared" si="32"/>
        <v>1273.8607204116638</v>
      </c>
      <c r="P127" s="32">
        <f t="shared" si="33"/>
        <v>2148.5392795883363</v>
      </c>
      <c r="Q127" s="32">
        <f t="shared" si="34"/>
        <v>0</v>
      </c>
      <c r="R127" s="143">
        <f t="shared" si="31"/>
        <v>3422.4</v>
      </c>
      <c r="T127" s="143"/>
    </row>
    <row r="128" spans="1:20" s="38" customFormat="1" ht="24.75" customHeight="1" outlineLevel="2" x14ac:dyDescent="0.35">
      <c r="A128" s="27" t="s">
        <v>324</v>
      </c>
      <c r="B128" s="28" t="s">
        <v>21</v>
      </c>
      <c r="C128" s="30">
        <v>5</v>
      </c>
      <c r="D128" s="116">
        <f t="shared" si="28"/>
        <v>1.8610634648370497</v>
      </c>
      <c r="E128" s="116">
        <f t="shared" si="29"/>
        <v>3.1389365351629501</v>
      </c>
      <c r="F128" s="116"/>
      <c r="G128" s="57">
        <v>1</v>
      </c>
      <c r="H128" s="30">
        <v>2429.4499999999998</v>
      </c>
      <c r="I128" s="30">
        <v>1756.98</v>
      </c>
      <c r="J128" s="30">
        <v>2880.91</v>
      </c>
      <c r="K128" s="30">
        <v>2880.91</v>
      </c>
      <c r="L128" s="30">
        <v>156</v>
      </c>
      <c r="M128" s="30">
        <f t="shared" si="30"/>
        <v>12147.25</v>
      </c>
      <c r="N128" s="31">
        <f t="shared" si="21"/>
        <v>12147.25</v>
      </c>
      <c r="O128" s="32">
        <f t="shared" si="32"/>
        <v>4521.3606346483703</v>
      </c>
      <c r="P128" s="32">
        <f t="shared" si="33"/>
        <v>7625.8893653516288</v>
      </c>
      <c r="Q128" s="32">
        <f t="shared" si="34"/>
        <v>0</v>
      </c>
      <c r="R128" s="143">
        <f t="shared" si="31"/>
        <v>12147.25</v>
      </c>
      <c r="T128" s="143"/>
    </row>
    <row r="129" spans="1:20" s="38" customFormat="1" ht="24.75" customHeight="1" outlineLevel="2" x14ac:dyDescent="0.35">
      <c r="A129" s="27" t="s">
        <v>325</v>
      </c>
      <c r="B129" s="28" t="s">
        <v>11</v>
      </c>
      <c r="C129" s="30">
        <v>10</v>
      </c>
      <c r="D129" s="116">
        <f t="shared" si="28"/>
        <v>3.7221269296740993</v>
      </c>
      <c r="E129" s="116">
        <f t="shared" si="29"/>
        <v>6.2778730703259003</v>
      </c>
      <c r="F129" s="116"/>
      <c r="G129" s="57">
        <v>1</v>
      </c>
      <c r="H129" s="30">
        <v>28.17</v>
      </c>
      <c r="I129" s="30">
        <v>21.01</v>
      </c>
      <c r="J129" s="30">
        <v>33.06</v>
      </c>
      <c r="K129" s="30">
        <v>33.06</v>
      </c>
      <c r="L129" s="30">
        <v>157</v>
      </c>
      <c r="M129" s="30">
        <f t="shared" si="30"/>
        <v>281.70000000000005</v>
      </c>
      <c r="N129" s="31">
        <f t="shared" si="21"/>
        <v>281.70000000000005</v>
      </c>
      <c r="O129" s="32">
        <f t="shared" si="32"/>
        <v>104.85231560891938</v>
      </c>
      <c r="P129" s="32">
        <f t="shared" si="33"/>
        <v>176.84768439108063</v>
      </c>
      <c r="Q129" s="32">
        <f t="shared" si="34"/>
        <v>0</v>
      </c>
      <c r="R129" s="143">
        <f t="shared" si="31"/>
        <v>281.70000000000005</v>
      </c>
      <c r="T129" s="143"/>
    </row>
    <row r="130" spans="1:20" s="41" customFormat="1" ht="56.25" customHeight="1" x14ac:dyDescent="0.35">
      <c r="A130" s="18" t="s">
        <v>12</v>
      </c>
      <c r="B130" s="19" t="s">
        <v>3</v>
      </c>
      <c r="C130" s="25">
        <f>C131+C140+C160+C163+C169+C172+C177</f>
        <v>130503.66</v>
      </c>
      <c r="D130" s="140">
        <f>D131+D140+D160+D163+D169+D172+D177</f>
        <v>48575.118730703252</v>
      </c>
      <c r="E130" s="140">
        <f>E131+E140+E160+E163+E169+E172+E177</f>
        <v>81928.541269296737</v>
      </c>
      <c r="F130" s="140">
        <f>F131+F140+F160+F163+F169+F172+F177</f>
        <v>14241.76</v>
      </c>
      <c r="G130" s="112" t="s">
        <v>3</v>
      </c>
      <c r="H130" s="112" t="s">
        <v>3</v>
      </c>
      <c r="I130" s="112"/>
      <c r="J130" s="112"/>
      <c r="K130" s="112"/>
      <c r="L130" s="112"/>
      <c r="M130" s="112">
        <f>M131+M140+M160+M163+M169+M172+M177</f>
        <v>3633305.6939999997</v>
      </c>
      <c r="N130" s="31">
        <f>SUM(O130:Q130)</f>
        <v>11759952.581119033</v>
      </c>
      <c r="O130" s="22">
        <f>O131+O140+O160+O163+O169+O172+O177</f>
        <v>3570826.4139187648</v>
      </c>
      <c r="P130" s="22">
        <f>P131+P140+P160+P163+P169+P172+P177</f>
        <v>6022684.182001235</v>
      </c>
      <c r="Q130" s="22">
        <f>Q131+Q140+Q160+Q163+Q169+Q172+Q177</f>
        <v>2166441.9851990319</v>
      </c>
      <c r="R130" s="145"/>
      <c r="T130" s="143"/>
    </row>
    <row r="131" spans="1:20" s="41" customFormat="1" ht="32.25" customHeight="1" outlineLevel="1" x14ac:dyDescent="0.35">
      <c r="A131" s="23" t="s">
        <v>13</v>
      </c>
      <c r="B131" s="24" t="s">
        <v>3</v>
      </c>
      <c r="C131" s="25">
        <f>SUM(C132:C139)</f>
        <v>119559.26</v>
      </c>
      <c r="D131" s="139">
        <f>SUM(D132:D139)</f>
        <v>44501.47413379074</v>
      </c>
      <c r="E131" s="139">
        <f>SUM(E132:E139)</f>
        <v>75057.785866209277</v>
      </c>
      <c r="F131" s="139">
        <f>SUM(F132:F139)</f>
        <v>13920.16</v>
      </c>
      <c r="G131" s="112" t="s">
        <v>3</v>
      </c>
      <c r="H131" s="112" t="s">
        <v>3</v>
      </c>
      <c r="I131" s="112"/>
      <c r="J131" s="112"/>
      <c r="K131" s="112"/>
      <c r="L131" s="112"/>
      <c r="M131" s="112">
        <f>SUM(M132:M139)</f>
        <v>2567269.69</v>
      </c>
      <c r="N131" s="31">
        <f>SUM(O131:Q131)</f>
        <v>2552215.1085237311</v>
      </c>
      <c r="O131" s="26">
        <f>SUM(O132:O139)</f>
        <v>927770.1859519725</v>
      </c>
      <c r="P131" s="26">
        <f>SUM(P132:P139)</f>
        <v>1564810.5440480271</v>
      </c>
      <c r="Q131" s="26">
        <f>SUM(Q132:Q139)</f>
        <v>59634.378523731764</v>
      </c>
      <c r="R131" s="145"/>
      <c r="T131" s="143"/>
    </row>
    <row r="132" spans="1:20" s="38" customFormat="1" ht="14" outlineLevel="2" x14ac:dyDescent="0.35">
      <c r="A132" s="43" t="s">
        <v>40</v>
      </c>
      <c r="B132" s="44" t="s">
        <v>41</v>
      </c>
      <c r="C132" s="30">
        <f>338.59+108.44+166.13+3.84+5.13+0.52</f>
        <v>622.65</v>
      </c>
      <c r="D132" s="116">
        <f t="shared" ref="D132:D139" si="35">217/(217+366)*C132</f>
        <v>231.7582332761578</v>
      </c>
      <c r="E132" s="116">
        <f t="shared" ref="E132:E137" si="36">366/(217+366)*C132</f>
        <v>390.89176672384212</v>
      </c>
      <c r="F132" s="116"/>
      <c r="G132" s="57">
        <v>1</v>
      </c>
      <c r="H132" s="30">
        <f>(1042096.03+336354.56+515922.42+11880.59+15901.13+1639.98)/C132</f>
        <v>3089.6887657592547</v>
      </c>
      <c r="I132" s="30"/>
      <c r="J132" s="30"/>
      <c r="K132" s="30"/>
      <c r="L132" s="30"/>
      <c r="M132" s="30">
        <f t="shared" ref="M132:M139" si="37">C132*H132</f>
        <v>1923794.71</v>
      </c>
      <c r="N132" s="31">
        <f>SUM(O132:Q132)</f>
        <v>1923794.7099999997</v>
      </c>
      <c r="O132" s="32">
        <f>D132*$H132</f>
        <v>716060.80972555745</v>
      </c>
      <c r="P132" s="32">
        <f>E132*$H132</f>
        <v>1207733.9002744423</v>
      </c>
      <c r="Q132" s="32">
        <f>F132*$H132</f>
        <v>0</v>
      </c>
      <c r="R132" s="143">
        <f t="shared" ref="R132:R139" si="38">(D132+E132+F132)*H132</f>
        <v>1923794.7099999995</v>
      </c>
      <c r="T132" s="143"/>
    </row>
    <row r="133" spans="1:20" s="38" customFormat="1" ht="14" outlineLevel="2" x14ac:dyDescent="0.35">
      <c r="A133" s="43" t="s">
        <v>366</v>
      </c>
      <c r="B133" s="44" t="s">
        <v>41</v>
      </c>
      <c r="C133" s="30"/>
      <c r="D133" s="116">
        <f t="shared" si="35"/>
        <v>0</v>
      </c>
      <c r="E133" s="116">
        <f>366/(217+366)*C133</f>
        <v>0</v>
      </c>
      <c r="F133" s="116">
        <f>239.48+3.47</f>
        <v>242.95</v>
      </c>
      <c r="G133" s="57">
        <v>1</v>
      </c>
      <c r="H133" s="30">
        <f>(934309.76+13537.89)/F133</f>
        <v>3901.4103725046307</v>
      </c>
      <c r="I133" s="30"/>
      <c r="J133" s="30"/>
      <c r="K133" s="30"/>
      <c r="L133" s="30"/>
      <c r="M133" s="30">
        <f t="shared" si="37"/>
        <v>0</v>
      </c>
      <c r="N133" s="31"/>
      <c r="O133" s="32"/>
      <c r="P133" s="32"/>
      <c r="Q133" s="32"/>
      <c r="R133" s="143">
        <f t="shared" si="38"/>
        <v>947847.65</v>
      </c>
      <c r="T133" s="143"/>
    </row>
    <row r="134" spans="1:20" s="38" customFormat="1" ht="14" outlineLevel="2" x14ac:dyDescent="0.35">
      <c r="A134" s="43" t="s">
        <v>42</v>
      </c>
      <c r="B134" s="44" t="s">
        <v>37</v>
      </c>
      <c r="C134" s="30">
        <f>64.1+79.77+33.74</f>
        <v>177.61</v>
      </c>
      <c r="D134" s="116">
        <f t="shared" si="35"/>
        <v>66.108696397941685</v>
      </c>
      <c r="E134" s="116">
        <f t="shared" si="36"/>
        <v>111.50130360205831</v>
      </c>
      <c r="F134" s="116">
        <v>46</v>
      </c>
      <c r="G134" s="57">
        <v>1</v>
      </c>
      <c r="H134" s="30">
        <f>(1241.62+1545.14+653.54)/C134</f>
        <v>19.36996790721243</v>
      </c>
      <c r="I134" s="30"/>
      <c r="J134" s="30"/>
      <c r="K134" s="30"/>
      <c r="L134" s="30"/>
      <c r="M134" s="30">
        <f t="shared" si="37"/>
        <v>3440.3</v>
      </c>
      <c r="N134" s="31">
        <f>SUM(O134:Q134)</f>
        <v>4331.3185237317712</v>
      </c>
      <c r="O134" s="32">
        <f t="shared" ref="O134:Q135" si="39">D134*$H134</f>
        <v>1280.5233276157805</v>
      </c>
      <c r="P134" s="32">
        <f t="shared" si="39"/>
        <v>2159.7766723842192</v>
      </c>
      <c r="Q134" s="32">
        <f t="shared" si="39"/>
        <v>891.01852373177178</v>
      </c>
      <c r="R134" s="143">
        <f t="shared" si="38"/>
        <v>4331.3185237317721</v>
      </c>
      <c r="T134" s="143"/>
    </row>
    <row r="135" spans="1:20" s="38" customFormat="1" ht="14" outlineLevel="2" x14ac:dyDescent="0.35">
      <c r="A135" s="43" t="s">
        <v>369</v>
      </c>
      <c r="B135" s="44" t="s">
        <v>43</v>
      </c>
      <c r="C135" s="30">
        <f>38708+32407+32463</f>
        <v>103578</v>
      </c>
      <c r="D135" s="116">
        <f t="shared" si="35"/>
        <v>38553.046312178391</v>
      </c>
      <c r="E135" s="116">
        <f t="shared" si="36"/>
        <v>65024.953687821609</v>
      </c>
      <c r="F135" s="116">
        <v>11232</v>
      </c>
      <c r="G135" s="57">
        <v>1</v>
      </c>
      <c r="H135" s="30">
        <f>(202442.84+169488.61+169781.49)/C135</f>
        <v>5.2299999999999995</v>
      </c>
      <c r="I135" s="30"/>
      <c r="J135" s="30"/>
      <c r="K135" s="30"/>
      <c r="L135" s="30"/>
      <c r="M135" s="30">
        <f t="shared" si="37"/>
        <v>541712.93999999994</v>
      </c>
      <c r="N135" s="31">
        <f>SUM(O135:Q135)</f>
        <v>600456.29999999993</v>
      </c>
      <c r="O135" s="32">
        <f t="shared" si="39"/>
        <v>201632.43221269298</v>
      </c>
      <c r="P135" s="32">
        <f t="shared" si="39"/>
        <v>340080.50778730697</v>
      </c>
      <c r="Q135" s="32">
        <f t="shared" si="39"/>
        <v>58743.359999999993</v>
      </c>
      <c r="R135" s="143">
        <f t="shared" si="38"/>
        <v>600456.29999999993</v>
      </c>
      <c r="T135" s="143"/>
    </row>
    <row r="136" spans="1:20" s="38" customFormat="1" ht="14" outlineLevel="2" x14ac:dyDescent="0.35">
      <c r="A136" s="43" t="s">
        <v>368</v>
      </c>
      <c r="B136" s="44" t="s">
        <v>43</v>
      </c>
      <c r="C136" s="30">
        <f>8572+2916+2762</f>
        <v>14250</v>
      </c>
      <c r="D136" s="116">
        <f t="shared" si="35"/>
        <v>5304.0308747855915</v>
      </c>
      <c r="E136" s="116">
        <f>366/(217+366)*C136</f>
        <v>8945.9691252144075</v>
      </c>
      <c r="F136" s="116">
        <v>2258</v>
      </c>
      <c r="G136" s="57">
        <v>1</v>
      </c>
      <c r="H136" s="30">
        <f>(44488.68+15134.04+14334.78)/C136</f>
        <v>5.19</v>
      </c>
      <c r="I136" s="30"/>
      <c r="J136" s="30"/>
      <c r="K136" s="30"/>
      <c r="L136" s="30"/>
      <c r="M136" s="30">
        <f t="shared" si="37"/>
        <v>73957.5</v>
      </c>
      <c r="N136" s="31"/>
      <c r="O136" s="32"/>
      <c r="P136" s="32"/>
      <c r="Q136" s="32"/>
      <c r="R136" s="143">
        <f t="shared" si="38"/>
        <v>85676.52</v>
      </c>
      <c r="T136" s="143"/>
    </row>
    <row r="137" spans="1:20" s="38" customFormat="1" ht="14" outlineLevel="2" x14ac:dyDescent="0.35">
      <c r="A137" s="43" t="s">
        <v>44</v>
      </c>
      <c r="B137" s="44" t="s">
        <v>37</v>
      </c>
      <c r="C137" s="30">
        <f>417+30+46</f>
        <v>493</v>
      </c>
      <c r="D137" s="116">
        <f t="shared" si="35"/>
        <v>183.5008576329331</v>
      </c>
      <c r="E137" s="116">
        <f t="shared" si="36"/>
        <v>309.4991423670669</v>
      </c>
      <c r="F137" s="116"/>
      <c r="G137" s="57">
        <v>1</v>
      </c>
      <c r="H137" s="30">
        <f>(8132.02+592.2+908.04+11352.19+1596.77+1051.56)/C137</f>
        <v>47.936673427991899</v>
      </c>
      <c r="I137" s="30"/>
      <c r="J137" s="30"/>
      <c r="K137" s="30"/>
      <c r="L137" s="30"/>
      <c r="M137" s="30">
        <f t="shared" si="37"/>
        <v>23632.780000000006</v>
      </c>
      <c r="N137" s="31">
        <f>SUM(O137:Q137)</f>
        <v>23632.780000000006</v>
      </c>
      <c r="O137" s="32">
        <f>D137*$H137</f>
        <v>8796.4206861063485</v>
      </c>
      <c r="P137" s="32">
        <f>E137*$H137</f>
        <v>14836.359313893658</v>
      </c>
      <c r="Q137" s="32">
        <f>F137*$H137</f>
        <v>0</v>
      </c>
      <c r="R137" s="143">
        <f t="shared" si="38"/>
        <v>23632.780000000006</v>
      </c>
      <c r="T137" s="143"/>
    </row>
    <row r="138" spans="1:20" s="38" customFormat="1" ht="26" outlineLevel="2" x14ac:dyDescent="0.35">
      <c r="A138" s="43" t="s">
        <v>367</v>
      </c>
      <c r="B138" s="44" t="s">
        <v>37</v>
      </c>
      <c r="C138" s="30"/>
      <c r="D138" s="116">
        <f t="shared" si="35"/>
        <v>0</v>
      </c>
      <c r="E138" s="116">
        <f>366/(217+366)*C138</f>
        <v>0</v>
      </c>
      <c r="F138" s="116">
        <f>141.21</f>
        <v>141.21</v>
      </c>
      <c r="G138" s="57">
        <v>1</v>
      </c>
      <c r="H138" s="30">
        <f>(2762.4+3530.11)/F138</f>
        <v>44.561362509737272</v>
      </c>
      <c r="I138" s="30"/>
      <c r="J138" s="30"/>
      <c r="K138" s="30"/>
      <c r="L138" s="30"/>
      <c r="M138" s="30">
        <f t="shared" si="37"/>
        <v>0</v>
      </c>
      <c r="N138" s="31"/>
      <c r="O138" s="32"/>
      <c r="P138" s="32"/>
      <c r="Q138" s="32"/>
      <c r="R138" s="143">
        <f t="shared" si="38"/>
        <v>6292.51</v>
      </c>
      <c r="T138" s="143"/>
    </row>
    <row r="139" spans="1:20" s="38" customFormat="1" ht="14" outlineLevel="2" x14ac:dyDescent="0.35">
      <c r="A139" s="43" t="s">
        <v>45</v>
      </c>
      <c r="B139" s="44" t="s">
        <v>37</v>
      </c>
      <c r="C139" s="30">
        <v>438</v>
      </c>
      <c r="D139" s="116">
        <f t="shared" si="35"/>
        <v>163.02915951972557</v>
      </c>
      <c r="E139" s="116">
        <f>366/(217+366)*C139</f>
        <v>274.97084048027443</v>
      </c>
      <c r="F139" s="116"/>
      <c r="G139" s="57">
        <v>1</v>
      </c>
      <c r="H139" s="30">
        <f>731.46/C139</f>
        <v>1.6700000000000002</v>
      </c>
      <c r="I139" s="30"/>
      <c r="J139" s="30"/>
      <c r="K139" s="30"/>
      <c r="L139" s="30"/>
      <c r="M139" s="30">
        <f t="shared" si="37"/>
        <v>731.46</v>
      </c>
      <c r="N139" s="31"/>
      <c r="O139" s="32"/>
      <c r="P139" s="32"/>
      <c r="Q139" s="32"/>
      <c r="R139" s="143">
        <f t="shared" si="38"/>
        <v>731.46</v>
      </c>
      <c r="T139" s="143"/>
    </row>
    <row r="140" spans="1:20" s="41" customFormat="1" ht="76.5" customHeight="1" outlineLevel="1" x14ac:dyDescent="0.35">
      <c r="A140" s="23" t="s">
        <v>14</v>
      </c>
      <c r="B140" s="24" t="s">
        <v>3</v>
      </c>
      <c r="C140" s="25">
        <f>SUM(C141:C159)</f>
        <v>9734.9000000000015</v>
      </c>
      <c r="D140" s="139">
        <f>SUM(D141:D159)</f>
        <v>3623.4533447684398</v>
      </c>
      <c r="E140" s="139">
        <f>SUM(E141:E159)</f>
        <v>6111.4466552315607</v>
      </c>
      <c r="F140" s="139">
        <f>SUM(F141:F159)</f>
        <v>263.10000000000002</v>
      </c>
      <c r="G140" s="112" t="s">
        <v>3</v>
      </c>
      <c r="H140" s="112" t="s">
        <v>3</v>
      </c>
      <c r="I140" s="112"/>
      <c r="J140" s="112"/>
      <c r="K140" s="112"/>
      <c r="L140" s="112"/>
      <c r="M140" s="112">
        <f>SUM(M141:M159)</f>
        <v>700028.57399999979</v>
      </c>
      <c r="N140" s="31">
        <f>SUM(O140:Q140)</f>
        <v>749028.44400000002</v>
      </c>
      <c r="O140" s="26">
        <f>SUM(O141:O159)</f>
        <v>260559.52068267579</v>
      </c>
      <c r="P140" s="26">
        <f>SUM(P141:P159)</f>
        <v>439469.05331732426</v>
      </c>
      <c r="Q140" s="26">
        <f>SUM(Q141:Q159)</f>
        <v>48999.869999999995</v>
      </c>
      <c r="R140" s="145"/>
    </row>
    <row r="141" spans="1:20" s="33" customFormat="1" ht="24.75" customHeight="1" outlineLevel="2" x14ac:dyDescent="0.35">
      <c r="A141" s="162" t="s">
        <v>28</v>
      </c>
      <c r="B141" s="163" t="s">
        <v>29</v>
      </c>
      <c r="C141" s="161">
        <v>980.9</v>
      </c>
      <c r="D141" s="164">
        <f t="shared" ref="D141:D159" si="40">217/(217+366)*C141</f>
        <v>365.10343053173239</v>
      </c>
      <c r="E141" s="164">
        <f t="shared" ref="E141:E159" si="41">366/(217+366)*C141</f>
        <v>615.79656946826753</v>
      </c>
      <c r="F141" s="164">
        <v>238.6</v>
      </c>
      <c r="G141" s="165">
        <v>1</v>
      </c>
      <c r="H141" s="161">
        <v>1.65</v>
      </c>
      <c r="I141" s="161">
        <v>1.25</v>
      </c>
      <c r="J141" s="161">
        <v>1.8</v>
      </c>
      <c r="K141" s="161">
        <v>1.9</v>
      </c>
      <c r="L141" s="161">
        <v>56</v>
      </c>
      <c r="M141" s="161">
        <f>C141*H141</f>
        <v>1618.4849999999999</v>
      </c>
      <c r="N141" s="31">
        <f>SUM(O141:Q141)</f>
        <v>2012.1749999999997</v>
      </c>
      <c r="O141" s="32">
        <f t="shared" ref="O141:O159" si="42">D141*$H141</f>
        <v>602.42066037735844</v>
      </c>
      <c r="P141" s="32">
        <f t="shared" ref="P141:P159" si="43">E141*$H141</f>
        <v>1016.0643396226413</v>
      </c>
      <c r="Q141" s="32">
        <f t="shared" ref="Q141:Q159" si="44">F141*$H141</f>
        <v>393.69</v>
      </c>
      <c r="R141" s="143">
        <f>(D141+E141+F141)*H141</f>
        <v>2012.1749999999995</v>
      </c>
      <c r="T141" s="143"/>
    </row>
    <row r="142" spans="1:20" s="33" customFormat="1" ht="24.75" customHeight="1" outlineLevel="2" x14ac:dyDescent="0.35">
      <c r="A142" s="162" t="s">
        <v>30</v>
      </c>
      <c r="B142" s="163" t="s">
        <v>29</v>
      </c>
      <c r="C142" s="161">
        <v>980.9</v>
      </c>
      <c r="D142" s="164">
        <f t="shared" si="40"/>
        <v>365.10343053173239</v>
      </c>
      <c r="E142" s="164">
        <f t="shared" si="41"/>
        <v>615.79656946826753</v>
      </c>
      <c r="F142" s="164"/>
      <c r="G142" s="165">
        <v>1</v>
      </c>
      <c r="H142" s="161">
        <v>3.64</v>
      </c>
      <c r="I142" s="161">
        <v>2.99</v>
      </c>
      <c r="J142" s="161">
        <v>3.93</v>
      </c>
      <c r="K142" s="161">
        <v>4</v>
      </c>
      <c r="L142" s="161">
        <v>57</v>
      </c>
      <c r="M142" s="161">
        <f t="shared" ref="M142:M159" si="45">C142*H142</f>
        <v>3570.4760000000001</v>
      </c>
      <c r="N142" s="31">
        <f>SUM(O142:Q142)</f>
        <v>3570.4759999999997</v>
      </c>
      <c r="O142" s="32">
        <f t="shared" si="42"/>
        <v>1328.976487135506</v>
      </c>
      <c r="P142" s="32">
        <f t="shared" si="43"/>
        <v>2241.4995128644937</v>
      </c>
      <c r="Q142" s="32">
        <f t="shared" si="44"/>
        <v>0</v>
      </c>
      <c r="R142" s="143">
        <f t="shared" ref="R142:R159" si="46">(D142+E142+F142)*H142</f>
        <v>3570.4759999999997</v>
      </c>
      <c r="T142" s="143"/>
    </row>
    <row r="143" spans="1:20" s="33" customFormat="1" ht="24.75" customHeight="1" outlineLevel="2" x14ac:dyDescent="0.35">
      <c r="A143" s="27" t="s">
        <v>32</v>
      </c>
      <c r="B143" s="28" t="s">
        <v>284</v>
      </c>
      <c r="C143" s="30">
        <v>12</v>
      </c>
      <c r="D143" s="116">
        <f t="shared" si="40"/>
        <v>4.4665523156089195</v>
      </c>
      <c r="E143" s="116">
        <f t="shared" si="41"/>
        <v>7.5334476843910796</v>
      </c>
      <c r="F143" s="116"/>
      <c r="G143" s="57">
        <v>1</v>
      </c>
      <c r="H143" s="30">
        <v>1459.44</v>
      </c>
      <c r="I143" s="30">
        <v>1459.44</v>
      </c>
      <c r="J143" s="30">
        <v>0</v>
      </c>
      <c r="K143" s="30">
        <v>0</v>
      </c>
      <c r="L143" s="30">
        <v>92</v>
      </c>
      <c r="M143" s="30">
        <f t="shared" si="45"/>
        <v>17513.28</v>
      </c>
      <c r="N143" s="31">
        <f t="shared" ref="N143:N159" si="47">SUM(O143:Q143)</f>
        <v>17513.28</v>
      </c>
      <c r="O143" s="32">
        <f t="shared" si="42"/>
        <v>6518.6651114922815</v>
      </c>
      <c r="P143" s="32">
        <f t="shared" si="43"/>
        <v>10994.614888507718</v>
      </c>
      <c r="Q143" s="32">
        <f t="shared" si="44"/>
        <v>0</v>
      </c>
      <c r="R143" s="143">
        <f t="shared" si="46"/>
        <v>17513.28</v>
      </c>
      <c r="T143" s="143"/>
    </row>
    <row r="144" spans="1:20" s="33" customFormat="1" ht="24.75" customHeight="1" outlineLevel="2" x14ac:dyDescent="0.35">
      <c r="A144" s="27" t="s">
        <v>285</v>
      </c>
      <c r="B144" s="28" t="s">
        <v>284</v>
      </c>
      <c r="C144" s="30">
        <v>12</v>
      </c>
      <c r="D144" s="116">
        <f t="shared" si="40"/>
        <v>4.4665523156089195</v>
      </c>
      <c r="E144" s="116">
        <f t="shared" si="41"/>
        <v>7.5334476843910796</v>
      </c>
      <c r="F144" s="116"/>
      <c r="G144" s="57">
        <v>1</v>
      </c>
      <c r="H144" s="30">
        <v>4482.67</v>
      </c>
      <c r="I144" s="30">
        <v>4482.67</v>
      </c>
      <c r="J144" s="30">
        <v>0</v>
      </c>
      <c r="K144" s="30">
        <v>0</v>
      </c>
      <c r="L144" s="30">
        <v>91</v>
      </c>
      <c r="M144" s="30">
        <f t="shared" si="45"/>
        <v>53792.04</v>
      </c>
      <c r="N144" s="31">
        <f t="shared" si="47"/>
        <v>53792.039999999994</v>
      </c>
      <c r="O144" s="32">
        <f t="shared" si="42"/>
        <v>20022.080068610634</v>
      </c>
      <c r="P144" s="32">
        <f t="shared" si="43"/>
        <v>33769.959931389363</v>
      </c>
      <c r="Q144" s="32">
        <f t="shared" si="44"/>
        <v>0</v>
      </c>
      <c r="R144" s="143">
        <f t="shared" si="46"/>
        <v>53792.04</v>
      </c>
      <c r="T144" s="143"/>
    </row>
    <row r="145" spans="1:20" s="33" customFormat="1" ht="24.75" customHeight="1" outlineLevel="2" x14ac:dyDescent="0.35">
      <c r="A145" s="27" t="s">
        <v>286</v>
      </c>
      <c r="B145" s="28" t="s">
        <v>284</v>
      </c>
      <c r="C145" s="30">
        <v>12</v>
      </c>
      <c r="D145" s="116">
        <f t="shared" si="40"/>
        <v>4.4665523156089195</v>
      </c>
      <c r="E145" s="116">
        <f t="shared" si="41"/>
        <v>7.5334476843910796</v>
      </c>
      <c r="F145" s="116"/>
      <c r="G145" s="57">
        <v>1</v>
      </c>
      <c r="H145" s="30">
        <v>7847.4</v>
      </c>
      <c r="I145" s="30">
        <v>7042.2</v>
      </c>
      <c r="J145" s="30">
        <v>7500</v>
      </c>
      <c r="K145" s="30">
        <v>9000</v>
      </c>
      <c r="L145" s="30">
        <v>90</v>
      </c>
      <c r="M145" s="30">
        <f t="shared" si="45"/>
        <v>94168.799999999988</v>
      </c>
      <c r="N145" s="31">
        <f t="shared" si="47"/>
        <v>94168.799999999988</v>
      </c>
      <c r="O145" s="32">
        <f t="shared" si="42"/>
        <v>35050.822641509432</v>
      </c>
      <c r="P145" s="32">
        <f t="shared" si="43"/>
        <v>59117.977358490556</v>
      </c>
      <c r="Q145" s="32">
        <f t="shared" si="44"/>
        <v>0</v>
      </c>
      <c r="R145" s="143">
        <f t="shared" si="46"/>
        <v>94168.799999999988</v>
      </c>
      <c r="T145" s="143"/>
    </row>
    <row r="146" spans="1:20" s="33" customFormat="1" ht="24.75" customHeight="1" outlineLevel="2" x14ac:dyDescent="0.35">
      <c r="A146" s="27" t="s">
        <v>38</v>
      </c>
      <c r="B146" s="28" t="s">
        <v>284</v>
      </c>
      <c r="C146" s="30">
        <v>12</v>
      </c>
      <c r="D146" s="116">
        <f t="shared" si="40"/>
        <v>4.4665523156089195</v>
      </c>
      <c r="E146" s="116">
        <f t="shared" si="41"/>
        <v>7.5334476843910796</v>
      </c>
      <c r="F146" s="116">
        <v>12</v>
      </c>
      <c r="G146" s="57">
        <v>1</v>
      </c>
      <c r="H146" s="30">
        <v>2562.92</v>
      </c>
      <c r="I146" s="30">
        <v>6566.24</v>
      </c>
      <c r="J146" s="30">
        <v>7500</v>
      </c>
      <c r="K146" s="30">
        <v>9000</v>
      </c>
      <c r="L146" s="30">
        <v>94</v>
      </c>
      <c r="M146" s="30">
        <f t="shared" si="45"/>
        <v>30755.040000000001</v>
      </c>
      <c r="N146" s="31">
        <f t="shared" si="47"/>
        <v>61510.080000000002</v>
      </c>
      <c r="O146" s="32">
        <f t="shared" si="42"/>
        <v>11447.416260720413</v>
      </c>
      <c r="P146" s="32">
        <f t="shared" si="43"/>
        <v>19307.623739279585</v>
      </c>
      <c r="Q146" s="32">
        <f t="shared" si="44"/>
        <v>30755.040000000001</v>
      </c>
      <c r="R146" s="143">
        <f t="shared" si="46"/>
        <v>61510.080000000002</v>
      </c>
      <c r="T146" s="143"/>
    </row>
    <row r="147" spans="1:20" s="33" customFormat="1" ht="24.75" customHeight="1" outlineLevel="2" x14ac:dyDescent="0.35">
      <c r="A147" s="27" t="s">
        <v>33</v>
      </c>
      <c r="B147" s="28" t="s">
        <v>284</v>
      </c>
      <c r="C147" s="30">
        <v>12</v>
      </c>
      <c r="D147" s="116">
        <f t="shared" si="40"/>
        <v>4.4665523156089195</v>
      </c>
      <c r="E147" s="116">
        <f t="shared" si="41"/>
        <v>7.5334476843910796</v>
      </c>
      <c r="F147" s="116"/>
      <c r="G147" s="57">
        <v>1</v>
      </c>
      <c r="H147" s="30">
        <v>1469.31</v>
      </c>
      <c r="I147" s="30">
        <v>15334.9</v>
      </c>
      <c r="J147" s="30">
        <v>18000</v>
      </c>
      <c r="K147" s="30">
        <v>19560</v>
      </c>
      <c r="L147" s="30">
        <v>50</v>
      </c>
      <c r="M147" s="30">
        <f t="shared" si="45"/>
        <v>17631.72</v>
      </c>
      <c r="N147" s="31">
        <f t="shared" si="47"/>
        <v>17631.719999999998</v>
      </c>
      <c r="O147" s="32">
        <f t="shared" si="42"/>
        <v>6562.749982847341</v>
      </c>
      <c r="P147" s="32">
        <f t="shared" si="43"/>
        <v>11068.970017152657</v>
      </c>
      <c r="Q147" s="32">
        <f t="shared" si="44"/>
        <v>0</v>
      </c>
      <c r="R147" s="143">
        <f t="shared" si="46"/>
        <v>17631.72</v>
      </c>
      <c r="T147" s="143"/>
    </row>
    <row r="148" spans="1:20" s="33" customFormat="1" ht="24.75" customHeight="1" outlineLevel="2" x14ac:dyDescent="0.35">
      <c r="A148" s="27" t="s">
        <v>287</v>
      </c>
      <c r="B148" s="28" t="s">
        <v>284</v>
      </c>
      <c r="C148" s="30">
        <v>24</v>
      </c>
      <c r="D148" s="116">
        <f t="shared" si="40"/>
        <v>8.933104631217839</v>
      </c>
      <c r="E148" s="116">
        <f t="shared" si="41"/>
        <v>15.066895368782159</v>
      </c>
      <c r="F148" s="116">
        <v>12</v>
      </c>
      <c r="G148" s="57">
        <v>1</v>
      </c>
      <c r="H148" s="30">
        <v>1460.47</v>
      </c>
      <c r="I148" s="30">
        <v>17525.64</v>
      </c>
      <c r="J148" s="30">
        <v>23040</v>
      </c>
      <c r="K148" s="30">
        <v>25200</v>
      </c>
      <c r="L148" s="30">
        <v>51</v>
      </c>
      <c r="M148" s="30">
        <f t="shared" si="45"/>
        <v>35051.279999999999</v>
      </c>
      <c r="N148" s="31">
        <f>SUM(O148:Q148)</f>
        <v>52576.92</v>
      </c>
      <c r="O148" s="32">
        <f t="shared" si="42"/>
        <v>13046.531320754717</v>
      </c>
      <c r="P148" s="32">
        <f t="shared" si="43"/>
        <v>22004.74867924528</v>
      </c>
      <c r="Q148" s="32">
        <f t="shared" si="44"/>
        <v>17525.64</v>
      </c>
      <c r="R148" s="143">
        <f t="shared" si="46"/>
        <v>52576.92</v>
      </c>
      <c r="T148" s="143"/>
    </row>
    <row r="149" spans="1:20" s="33" customFormat="1" ht="24.75" customHeight="1" outlineLevel="2" x14ac:dyDescent="0.35">
      <c r="A149" s="27" t="s">
        <v>288</v>
      </c>
      <c r="B149" s="28" t="s">
        <v>37</v>
      </c>
      <c r="C149" s="30">
        <v>48</v>
      </c>
      <c r="D149" s="116">
        <f t="shared" si="40"/>
        <v>17.866209262435678</v>
      </c>
      <c r="E149" s="116">
        <f t="shared" si="41"/>
        <v>30.133790737564318</v>
      </c>
      <c r="F149" s="116">
        <v>0.5</v>
      </c>
      <c r="G149" s="57">
        <v>1</v>
      </c>
      <c r="H149" s="30">
        <v>651</v>
      </c>
      <c r="I149" s="30">
        <v>651</v>
      </c>
      <c r="J149" s="30">
        <v>0</v>
      </c>
      <c r="K149" s="30">
        <v>0</v>
      </c>
      <c r="L149" s="30">
        <v>52</v>
      </c>
      <c r="M149" s="30">
        <f t="shared" si="45"/>
        <v>31248</v>
      </c>
      <c r="N149" s="31">
        <f t="shared" si="47"/>
        <v>31573.499999999996</v>
      </c>
      <c r="O149" s="32">
        <f t="shared" si="42"/>
        <v>11630.902229845626</v>
      </c>
      <c r="P149" s="32">
        <f t="shared" si="43"/>
        <v>19617.097770154371</v>
      </c>
      <c r="Q149" s="32">
        <f t="shared" si="44"/>
        <v>325.5</v>
      </c>
      <c r="R149" s="143">
        <f t="shared" si="46"/>
        <v>31573.5</v>
      </c>
      <c r="T149" s="143"/>
    </row>
    <row r="150" spans="1:20" s="33" customFormat="1" ht="24.75" customHeight="1" outlineLevel="2" x14ac:dyDescent="0.35">
      <c r="A150" s="27" t="s">
        <v>289</v>
      </c>
      <c r="B150" s="28" t="s">
        <v>29</v>
      </c>
      <c r="C150" s="30">
        <v>1835.8</v>
      </c>
      <c r="D150" s="116">
        <f t="shared" si="40"/>
        <v>683.30806174957115</v>
      </c>
      <c r="E150" s="116">
        <f t="shared" si="41"/>
        <v>1152.4919382504288</v>
      </c>
      <c r="F150" s="116"/>
      <c r="G150" s="57">
        <v>1</v>
      </c>
      <c r="H150" s="30">
        <v>43.34</v>
      </c>
      <c r="I150" s="30">
        <v>34</v>
      </c>
      <c r="J150" s="30">
        <v>46</v>
      </c>
      <c r="K150" s="30">
        <v>50</v>
      </c>
      <c r="L150" s="30">
        <v>93</v>
      </c>
      <c r="M150" s="30">
        <f t="shared" si="45"/>
        <v>79563.572</v>
      </c>
      <c r="N150" s="31">
        <f t="shared" si="47"/>
        <v>79563.572</v>
      </c>
      <c r="O150" s="32">
        <f t="shared" si="42"/>
        <v>29614.571396226416</v>
      </c>
      <c r="P150" s="32">
        <f t="shared" si="43"/>
        <v>49949.000603773587</v>
      </c>
      <c r="Q150" s="32">
        <f t="shared" si="44"/>
        <v>0</v>
      </c>
      <c r="R150" s="143">
        <f t="shared" si="46"/>
        <v>79563.572</v>
      </c>
      <c r="T150" s="143"/>
    </row>
    <row r="151" spans="1:20" s="33" customFormat="1" ht="24.75" customHeight="1" outlineLevel="2" x14ac:dyDescent="0.35">
      <c r="A151" s="27" t="s">
        <v>290</v>
      </c>
      <c r="B151" s="28" t="s">
        <v>10</v>
      </c>
      <c r="C151" s="30">
        <v>2</v>
      </c>
      <c r="D151" s="116">
        <f t="shared" si="40"/>
        <v>0.74442538593481988</v>
      </c>
      <c r="E151" s="116">
        <f t="shared" si="41"/>
        <v>1.25557461406518</v>
      </c>
      <c r="F151" s="116"/>
      <c r="G151" s="57">
        <v>1</v>
      </c>
      <c r="H151" s="30">
        <v>9651.64</v>
      </c>
      <c r="I151" s="30">
        <v>9651.64</v>
      </c>
      <c r="J151" s="30">
        <v>19303.28</v>
      </c>
      <c r="K151" s="30">
        <v>0</v>
      </c>
      <c r="L151" s="30">
        <v>60</v>
      </c>
      <c r="M151" s="30">
        <f t="shared" si="45"/>
        <v>19303.28</v>
      </c>
      <c r="N151" s="31">
        <f t="shared" si="47"/>
        <v>19303.28</v>
      </c>
      <c r="O151" s="32">
        <f t="shared" si="42"/>
        <v>7184.9258319039445</v>
      </c>
      <c r="P151" s="32">
        <f t="shared" si="43"/>
        <v>12118.354168096053</v>
      </c>
      <c r="Q151" s="32">
        <f t="shared" si="44"/>
        <v>0</v>
      </c>
      <c r="R151" s="143">
        <f t="shared" si="46"/>
        <v>19303.28</v>
      </c>
      <c r="T151" s="143"/>
    </row>
    <row r="152" spans="1:20" s="33" customFormat="1" ht="24.75" customHeight="1" outlineLevel="2" x14ac:dyDescent="0.35">
      <c r="A152" s="27" t="s">
        <v>291</v>
      </c>
      <c r="B152" s="28" t="s">
        <v>10</v>
      </c>
      <c r="C152" s="30">
        <v>1</v>
      </c>
      <c r="D152" s="116">
        <f t="shared" si="40"/>
        <v>0.37221269296740994</v>
      </c>
      <c r="E152" s="116">
        <f t="shared" si="41"/>
        <v>0.62778730703259</v>
      </c>
      <c r="F152" s="116"/>
      <c r="G152" s="57">
        <v>1</v>
      </c>
      <c r="H152" s="30">
        <v>12666.67</v>
      </c>
      <c r="I152" s="30">
        <v>11000</v>
      </c>
      <c r="J152" s="30">
        <v>12000</v>
      </c>
      <c r="K152" s="30">
        <v>15000</v>
      </c>
      <c r="L152" s="30">
        <v>58</v>
      </c>
      <c r="M152" s="30">
        <f t="shared" si="45"/>
        <v>12666.67</v>
      </c>
      <c r="N152" s="31">
        <f t="shared" si="47"/>
        <v>12666.669999999998</v>
      </c>
      <c r="O152" s="32">
        <f t="shared" si="42"/>
        <v>4714.6953516295025</v>
      </c>
      <c r="P152" s="32">
        <f t="shared" si="43"/>
        <v>7951.9746483704967</v>
      </c>
      <c r="Q152" s="32">
        <f t="shared" si="44"/>
        <v>0</v>
      </c>
      <c r="R152" s="143">
        <f t="shared" si="46"/>
        <v>12666.67</v>
      </c>
      <c r="T152" s="143"/>
    </row>
    <row r="153" spans="1:20" s="33" customFormat="1" ht="24.75" customHeight="1" outlineLevel="2" x14ac:dyDescent="0.35">
      <c r="A153" s="27" t="s">
        <v>292</v>
      </c>
      <c r="B153" s="28" t="s">
        <v>10</v>
      </c>
      <c r="C153" s="30">
        <v>3</v>
      </c>
      <c r="D153" s="116">
        <f t="shared" si="40"/>
        <v>1.1166380789022299</v>
      </c>
      <c r="E153" s="116">
        <f t="shared" si="41"/>
        <v>1.8833619210977699</v>
      </c>
      <c r="F153" s="116"/>
      <c r="G153" s="57">
        <v>1</v>
      </c>
      <c r="H153" s="30">
        <v>13548</v>
      </c>
      <c r="I153" s="30">
        <v>9299</v>
      </c>
      <c r="J153" s="30">
        <v>14590</v>
      </c>
      <c r="K153" s="30">
        <v>16755</v>
      </c>
      <c r="L153" s="30">
        <v>88</v>
      </c>
      <c r="M153" s="30">
        <f t="shared" si="45"/>
        <v>40644</v>
      </c>
      <c r="N153" s="31">
        <f t="shared" si="47"/>
        <v>40644</v>
      </c>
      <c r="O153" s="32">
        <f t="shared" si="42"/>
        <v>15128.21269296741</v>
      </c>
      <c r="P153" s="32">
        <f t="shared" si="43"/>
        <v>25515.787307032588</v>
      </c>
      <c r="Q153" s="32">
        <f t="shared" si="44"/>
        <v>0</v>
      </c>
      <c r="R153" s="143">
        <f t="shared" si="46"/>
        <v>40644</v>
      </c>
      <c r="T153" s="143"/>
    </row>
    <row r="154" spans="1:20" s="33" customFormat="1" ht="24.75" customHeight="1" outlineLevel="2" x14ac:dyDescent="0.35">
      <c r="A154" s="27" t="s">
        <v>294</v>
      </c>
      <c r="B154" s="28" t="s">
        <v>295</v>
      </c>
      <c r="C154" s="30">
        <v>0</v>
      </c>
      <c r="D154" s="116">
        <f t="shared" si="40"/>
        <v>0</v>
      </c>
      <c r="E154" s="116">
        <f t="shared" si="41"/>
        <v>0</v>
      </c>
      <c r="F154" s="116"/>
      <c r="G154" s="57">
        <v>1</v>
      </c>
      <c r="H154" s="30">
        <v>2600</v>
      </c>
      <c r="I154" s="30">
        <v>2500</v>
      </c>
      <c r="J154" s="30">
        <v>2600</v>
      </c>
      <c r="K154" s="30">
        <v>2700</v>
      </c>
      <c r="L154" s="30">
        <v>89</v>
      </c>
      <c r="M154" s="30">
        <f t="shared" si="45"/>
        <v>0</v>
      </c>
      <c r="N154" s="31">
        <f t="shared" si="47"/>
        <v>0</v>
      </c>
      <c r="O154" s="32">
        <f t="shared" si="42"/>
        <v>0</v>
      </c>
      <c r="P154" s="32">
        <f t="shared" si="43"/>
        <v>0</v>
      </c>
      <c r="Q154" s="32">
        <f t="shared" si="44"/>
        <v>0</v>
      </c>
      <c r="R154" s="143">
        <f t="shared" si="46"/>
        <v>0</v>
      </c>
      <c r="T154" s="143"/>
    </row>
    <row r="155" spans="1:20" s="33" customFormat="1" ht="24.75" customHeight="1" outlineLevel="2" x14ac:dyDescent="0.35">
      <c r="A155" s="27" t="s">
        <v>296</v>
      </c>
      <c r="B155" s="28" t="s">
        <v>29</v>
      </c>
      <c r="C155" s="30">
        <v>0</v>
      </c>
      <c r="D155" s="116">
        <f t="shared" si="40"/>
        <v>0</v>
      </c>
      <c r="E155" s="116">
        <f t="shared" si="41"/>
        <v>0</v>
      </c>
      <c r="F155" s="116"/>
      <c r="G155" s="57">
        <v>1</v>
      </c>
      <c r="H155" s="30">
        <v>15000</v>
      </c>
      <c r="I155" s="30">
        <v>0</v>
      </c>
      <c r="J155" s="30">
        <v>0</v>
      </c>
      <c r="K155" s="30">
        <v>0</v>
      </c>
      <c r="L155" s="30">
        <v>0</v>
      </c>
      <c r="M155" s="30">
        <f t="shared" si="45"/>
        <v>0</v>
      </c>
      <c r="N155" s="31">
        <f t="shared" si="47"/>
        <v>0</v>
      </c>
      <c r="O155" s="32">
        <f t="shared" si="42"/>
        <v>0</v>
      </c>
      <c r="P155" s="32">
        <f t="shared" si="43"/>
        <v>0</v>
      </c>
      <c r="Q155" s="32">
        <f t="shared" si="44"/>
        <v>0</v>
      </c>
      <c r="R155" s="143">
        <f t="shared" si="46"/>
        <v>0</v>
      </c>
      <c r="T155" s="143"/>
    </row>
    <row r="156" spans="1:20" s="33" customFormat="1" ht="24.75" customHeight="1" outlineLevel="2" x14ac:dyDescent="0.35">
      <c r="A156" s="27" t="s">
        <v>297</v>
      </c>
      <c r="B156" s="28" t="s">
        <v>10</v>
      </c>
      <c r="C156" s="30">
        <v>1</v>
      </c>
      <c r="D156" s="116">
        <f t="shared" si="40"/>
        <v>0.37221269296740994</v>
      </c>
      <c r="E156" s="116">
        <f t="shared" si="41"/>
        <v>0.62778730703259</v>
      </c>
      <c r="F156" s="116"/>
      <c r="G156" s="57">
        <v>1</v>
      </c>
      <c r="H156" s="30">
        <v>23582.16</v>
      </c>
      <c r="I156" s="30">
        <v>23582.16</v>
      </c>
      <c r="J156" s="30">
        <v>0</v>
      </c>
      <c r="K156" s="30">
        <v>0</v>
      </c>
      <c r="L156" s="30">
        <v>53</v>
      </c>
      <c r="M156" s="30">
        <f t="shared" si="45"/>
        <v>23582.16</v>
      </c>
      <c r="N156" s="31">
        <f t="shared" si="47"/>
        <v>23582.159999999996</v>
      </c>
      <c r="O156" s="32">
        <f t="shared" si="42"/>
        <v>8777.5792795883353</v>
      </c>
      <c r="P156" s="32">
        <f t="shared" si="43"/>
        <v>14804.580720411663</v>
      </c>
      <c r="Q156" s="32">
        <f t="shared" si="44"/>
        <v>0</v>
      </c>
      <c r="R156" s="143">
        <f t="shared" si="46"/>
        <v>23582.16</v>
      </c>
      <c r="T156" s="143"/>
    </row>
    <row r="157" spans="1:20" s="33" customFormat="1" ht="24.75" customHeight="1" outlineLevel="2" x14ac:dyDescent="0.35">
      <c r="A157" s="27" t="s">
        <v>298</v>
      </c>
      <c r="B157" s="28" t="s">
        <v>29</v>
      </c>
      <c r="C157" s="30">
        <v>5341.2000000000007</v>
      </c>
      <c r="D157" s="116">
        <f t="shared" si="40"/>
        <v>1988.0624356775302</v>
      </c>
      <c r="E157" s="116">
        <f t="shared" si="41"/>
        <v>3353.1375643224701</v>
      </c>
      <c r="F157" s="116"/>
      <c r="G157" s="57">
        <v>1</v>
      </c>
      <c r="H157" s="30">
        <v>25.48</v>
      </c>
      <c r="I157" s="30">
        <v>25.48</v>
      </c>
      <c r="J157" s="30">
        <v>0</v>
      </c>
      <c r="K157" s="30">
        <v>0</v>
      </c>
      <c r="L157" s="30">
        <v>54</v>
      </c>
      <c r="M157" s="30">
        <f t="shared" si="45"/>
        <v>136093.77600000001</v>
      </c>
      <c r="N157" s="31">
        <f t="shared" si="47"/>
        <v>136093.77600000001</v>
      </c>
      <c r="O157" s="32">
        <f t="shared" si="42"/>
        <v>50655.83086106347</v>
      </c>
      <c r="P157" s="32">
        <f t="shared" si="43"/>
        <v>85437.945138936542</v>
      </c>
      <c r="Q157" s="32">
        <f t="shared" si="44"/>
        <v>0</v>
      </c>
      <c r="R157" s="143">
        <f t="shared" si="46"/>
        <v>136093.77600000001</v>
      </c>
      <c r="T157" s="143"/>
    </row>
    <row r="158" spans="1:20" s="33" customFormat="1" ht="24.75" customHeight="1" outlineLevel="2" x14ac:dyDescent="0.35">
      <c r="A158" s="27" t="s">
        <v>299</v>
      </c>
      <c r="B158" s="28" t="s">
        <v>29</v>
      </c>
      <c r="C158" s="30">
        <v>445.1</v>
      </c>
      <c r="D158" s="116">
        <f t="shared" si="40"/>
        <v>165.67186963979418</v>
      </c>
      <c r="E158" s="116">
        <f t="shared" si="41"/>
        <v>279.42813036020584</v>
      </c>
      <c r="F158" s="116"/>
      <c r="G158" s="57">
        <v>1</v>
      </c>
      <c r="H158" s="30">
        <v>19.45</v>
      </c>
      <c r="I158" s="30">
        <v>19.45</v>
      </c>
      <c r="J158" s="30">
        <v>0</v>
      </c>
      <c r="K158" s="30">
        <v>0</v>
      </c>
      <c r="L158" s="30">
        <v>55</v>
      </c>
      <c r="M158" s="30">
        <f t="shared" si="45"/>
        <v>8657.1949999999997</v>
      </c>
      <c r="N158" s="31">
        <f t="shared" si="47"/>
        <v>8657.1949999999997</v>
      </c>
      <c r="O158" s="32">
        <f t="shared" si="42"/>
        <v>3222.3178644939967</v>
      </c>
      <c r="P158" s="32">
        <f t="shared" si="43"/>
        <v>5434.8771355060035</v>
      </c>
      <c r="Q158" s="32">
        <f t="shared" si="44"/>
        <v>0</v>
      </c>
      <c r="R158" s="143">
        <f t="shared" si="46"/>
        <v>8657.1949999999997</v>
      </c>
      <c r="T158" s="143"/>
    </row>
    <row r="159" spans="1:20" s="33" customFormat="1" ht="24.75" customHeight="1" outlineLevel="2" x14ac:dyDescent="0.35">
      <c r="A159" s="27" t="s">
        <v>300</v>
      </c>
      <c r="B159" s="28" t="s">
        <v>187</v>
      </c>
      <c r="C159" s="30">
        <v>12</v>
      </c>
      <c r="D159" s="116">
        <f t="shared" si="40"/>
        <v>4.4665523156089195</v>
      </c>
      <c r="E159" s="116">
        <f t="shared" si="41"/>
        <v>7.5334476843910796</v>
      </c>
      <c r="F159" s="116"/>
      <c r="G159" s="57">
        <v>1</v>
      </c>
      <c r="H159" s="30">
        <v>7847.4</v>
      </c>
      <c r="I159" s="30">
        <v>7874.4</v>
      </c>
      <c r="J159" s="30">
        <v>0</v>
      </c>
      <c r="K159" s="30">
        <v>0</v>
      </c>
      <c r="L159" s="30">
        <v>94</v>
      </c>
      <c r="M159" s="30">
        <f t="shared" si="45"/>
        <v>94168.799999999988</v>
      </c>
      <c r="N159" s="31">
        <f t="shared" si="47"/>
        <v>94168.799999999988</v>
      </c>
      <c r="O159" s="32">
        <f t="shared" si="42"/>
        <v>35050.822641509432</v>
      </c>
      <c r="P159" s="32">
        <f t="shared" si="43"/>
        <v>59117.977358490556</v>
      </c>
      <c r="Q159" s="32">
        <f t="shared" si="44"/>
        <v>0</v>
      </c>
      <c r="R159" s="143">
        <f t="shared" si="46"/>
        <v>94168.799999999988</v>
      </c>
      <c r="T159" s="143"/>
    </row>
    <row r="160" spans="1:20" ht="104.25" customHeight="1" outlineLevel="1" x14ac:dyDescent="0.35">
      <c r="A160" s="23" t="s">
        <v>15</v>
      </c>
      <c r="B160" s="24" t="s">
        <v>3</v>
      </c>
      <c r="C160" s="25">
        <f>SUM(C161:C162)</f>
        <v>0</v>
      </c>
      <c r="D160" s="139">
        <f>SUM(D161:D162)</f>
        <v>0</v>
      </c>
      <c r="E160" s="139">
        <f>SUM(E161:E162)</f>
        <v>0</v>
      </c>
      <c r="F160" s="139">
        <f>SUM(F161:F162)</f>
        <v>0</v>
      </c>
      <c r="G160" s="112" t="s">
        <v>3</v>
      </c>
      <c r="H160" s="112" t="s">
        <v>3</v>
      </c>
      <c r="I160" s="112"/>
      <c r="J160" s="112"/>
      <c r="K160" s="112"/>
      <c r="L160" s="112"/>
      <c r="M160" s="112">
        <f>SUM(M161:M162)</f>
        <v>0</v>
      </c>
      <c r="N160" s="31">
        <f t="shared" ref="N160:N179" si="48">SUM(O160:Q160)</f>
        <v>0</v>
      </c>
      <c r="O160" s="26">
        <f>SUM(O161:O162)</f>
        <v>0</v>
      </c>
      <c r="P160" s="26">
        <f>SUM(P161:P162)</f>
        <v>0</v>
      </c>
      <c r="Q160" s="26">
        <f>SUM(Q161:Q162)</f>
        <v>0</v>
      </c>
    </row>
    <row r="161" spans="1:20" s="38" customFormat="1" ht="24.75" customHeight="1" outlineLevel="2" x14ac:dyDescent="0.35">
      <c r="A161" s="27"/>
      <c r="B161" s="28"/>
      <c r="C161" s="30"/>
      <c r="D161" s="116"/>
      <c r="E161" s="116"/>
      <c r="F161" s="116"/>
      <c r="G161" s="57"/>
      <c r="H161" s="30"/>
      <c r="I161" s="30"/>
      <c r="J161" s="30"/>
      <c r="K161" s="30"/>
      <c r="L161" s="30"/>
      <c r="M161" s="146"/>
      <c r="N161" s="31">
        <f t="shared" si="48"/>
        <v>0</v>
      </c>
      <c r="O161" s="32"/>
      <c r="P161" s="32"/>
      <c r="Q161" s="32"/>
      <c r="R161" s="144"/>
    </row>
    <row r="162" spans="1:20" s="38" customFormat="1" ht="24.75" customHeight="1" outlineLevel="2" x14ac:dyDescent="0.35">
      <c r="A162" s="27"/>
      <c r="B162" s="28"/>
      <c r="C162" s="30"/>
      <c r="D162" s="116"/>
      <c r="E162" s="116"/>
      <c r="F162" s="116"/>
      <c r="G162" s="57"/>
      <c r="H162" s="30"/>
      <c r="I162" s="30"/>
      <c r="J162" s="30"/>
      <c r="K162" s="30"/>
      <c r="L162" s="30"/>
      <c r="M162" s="146"/>
      <c r="N162" s="31">
        <f t="shared" si="48"/>
        <v>0</v>
      </c>
      <c r="O162" s="32"/>
      <c r="P162" s="32"/>
      <c r="Q162" s="32"/>
      <c r="R162" s="144"/>
    </row>
    <row r="163" spans="1:20" ht="34.5" customHeight="1" outlineLevel="1" x14ac:dyDescent="0.35">
      <c r="A163" s="23" t="s">
        <v>16</v>
      </c>
      <c r="B163" s="24" t="s">
        <v>3</v>
      </c>
      <c r="C163" s="25">
        <f>SUM(C164:C168)</f>
        <v>3</v>
      </c>
      <c r="D163" s="139">
        <f>SUM(D164:D168)</f>
        <v>1.1166380789022299</v>
      </c>
      <c r="E163" s="139">
        <f>SUM(E164:E168)</f>
        <v>1.8833619210977699</v>
      </c>
      <c r="F163" s="139">
        <f>SUM(F164:F168)</f>
        <v>2</v>
      </c>
      <c r="G163" s="112" t="s">
        <v>3</v>
      </c>
      <c r="H163" s="112" t="s">
        <v>3</v>
      </c>
      <c r="I163" s="112"/>
      <c r="J163" s="112"/>
      <c r="K163" s="112"/>
      <c r="L163" s="112"/>
      <c r="M163" s="112">
        <f>SUM(M164:M168)</f>
        <v>99653.91</v>
      </c>
      <c r="N163" s="31">
        <f t="shared" si="48"/>
        <v>121247.90999999999</v>
      </c>
      <c r="O163" s="26">
        <f>SUM(O164:O168)</f>
        <v>37092.450205831905</v>
      </c>
      <c r="P163" s="26">
        <f>SUM(P164:P168)</f>
        <v>62561.459794168084</v>
      </c>
      <c r="Q163" s="26">
        <f>SUM(Q164:Q168)</f>
        <v>21594</v>
      </c>
      <c r="T163" s="143"/>
    </row>
    <row r="164" spans="1:20" ht="24.75" customHeight="1" outlineLevel="2" x14ac:dyDescent="0.35">
      <c r="A164" s="39" t="s">
        <v>304</v>
      </c>
      <c r="B164" s="28" t="s">
        <v>350</v>
      </c>
      <c r="C164" s="30">
        <v>1</v>
      </c>
      <c r="D164" s="116">
        <f>217/(217+366)*C164</f>
        <v>0.37221269296740994</v>
      </c>
      <c r="E164" s="116">
        <f>366/(217+366)*C164</f>
        <v>0.62778730703259</v>
      </c>
      <c r="F164" s="116"/>
      <c r="G164" s="113">
        <v>1</v>
      </c>
      <c r="H164" s="30">
        <f>5359.56</f>
        <v>5359.56</v>
      </c>
      <c r="I164" s="30">
        <v>5359.56</v>
      </c>
      <c r="J164" s="30">
        <v>0</v>
      </c>
      <c r="K164" s="30">
        <v>0</v>
      </c>
      <c r="L164" s="30">
        <v>0</v>
      </c>
      <c r="M164" s="30">
        <f>C164*H164</f>
        <v>5359.56</v>
      </c>
      <c r="N164" s="31">
        <f t="shared" si="48"/>
        <v>5359.56</v>
      </c>
      <c r="O164" s="32">
        <f t="shared" ref="O164:Q168" si="49">D164*$H164</f>
        <v>1994.8962607204119</v>
      </c>
      <c r="P164" s="32">
        <f t="shared" si="49"/>
        <v>3364.6637392795883</v>
      </c>
      <c r="Q164" s="32">
        <f t="shared" si="49"/>
        <v>0</v>
      </c>
      <c r="R164" s="143">
        <f>(D164+E164+F164)*H164</f>
        <v>5359.56</v>
      </c>
      <c r="T164" s="143"/>
    </row>
    <row r="165" spans="1:20" ht="24.75" customHeight="1" outlineLevel="2" x14ac:dyDescent="0.35">
      <c r="A165" s="39" t="s">
        <v>362</v>
      </c>
      <c r="B165" s="28" t="s">
        <v>350</v>
      </c>
      <c r="C165" s="30">
        <v>1</v>
      </c>
      <c r="D165" s="116">
        <f>217/(217+366)*C165</f>
        <v>0.37221269296740994</v>
      </c>
      <c r="E165" s="116">
        <f>366/(217+366)*C165</f>
        <v>0.62778730703259</v>
      </c>
      <c r="F165" s="116"/>
      <c r="G165" s="113">
        <v>1</v>
      </c>
      <c r="H165" s="30">
        <f>14018.4+21600</f>
        <v>35618.400000000001</v>
      </c>
      <c r="I165" s="30">
        <v>35618.400000000001</v>
      </c>
      <c r="J165" s="30">
        <v>0</v>
      </c>
      <c r="K165" s="30">
        <v>0</v>
      </c>
      <c r="L165" s="30">
        <v>0</v>
      </c>
      <c r="M165" s="30">
        <f>C165*H165</f>
        <v>35618.400000000001</v>
      </c>
      <c r="N165" s="31">
        <f t="shared" si="48"/>
        <v>35618.400000000001</v>
      </c>
      <c r="O165" s="32">
        <f t="shared" si="49"/>
        <v>13257.620583190395</v>
      </c>
      <c r="P165" s="32">
        <f t="shared" si="49"/>
        <v>22360.779416809604</v>
      </c>
      <c r="Q165" s="32">
        <f t="shared" si="49"/>
        <v>0</v>
      </c>
      <c r="R165" s="143">
        <f>(D165+E165+F165)*H165</f>
        <v>35618.400000000001</v>
      </c>
      <c r="T165" s="143"/>
    </row>
    <row r="166" spans="1:20" ht="24.75" customHeight="1" outlineLevel="2" x14ac:dyDescent="0.35">
      <c r="A166" s="39" t="s">
        <v>363</v>
      </c>
      <c r="B166" s="28" t="s">
        <v>350</v>
      </c>
      <c r="C166" s="30"/>
      <c r="D166" s="116"/>
      <c r="E166" s="116"/>
      <c r="F166" s="116">
        <v>1</v>
      </c>
      <c r="G166" s="113">
        <v>1</v>
      </c>
      <c r="H166" s="30">
        <f>7434</f>
        <v>7434</v>
      </c>
      <c r="I166" s="30">
        <v>7434</v>
      </c>
      <c r="J166" s="30">
        <v>0</v>
      </c>
      <c r="K166" s="30">
        <v>0</v>
      </c>
      <c r="L166" s="30">
        <v>0</v>
      </c>
      <c r="M166" s="30">
        <f>C166*H166</f>
        <v>0</v>
      </c>
      <c r="N166" s="31">
        <f t="shared" si="48"/>
        <v>7434</v>
      </c>
      <c r="O166" s="32">
        <f t="shared" si="49"/>
        <v>0</v>
      </c>
      <c r="P166" s="32">
        <f t="shared" si="49"/>
        <v>0</v>
      </c>
      <c r="Q166" s="32">
        <f t="shared" si="49"/>
        <v>7434</v>
      </c>
      <c r="R166" s="143">
        <f>(D166+E166+F166)*H166</f>
        <v>7434</v>
      </c>
      <c r="T166" s="143"/>
    </row>
    <row r="167" spans="1:20" ht="24.75" customHeight="1" outlineLevel="2" x14ac:dyDescent="0.35">
      <c r="A167" s="39" t="s">
        <v>360</v>
      </c>
      <c r="B167" s="28" t="s">
        <v>350</v>
      </c>
      <c r="C167" s="30">
        <v>1</v>
      </c>
      <c r="D167" s="116">
        <f>217/(217+366)*C167</f>
        <v>0.37221269296740994</v>
      </c>
      <c r="E167" s="116">
        <f>366/(217+366)*C167</f>
        <v>0.62778730703259</v>
      </c>
      <c r="F167" s="116"/>
      <c r="G167" s="113">
        <v>1</v>
      </c>
      <c r="H167" s="30">
        <f>58675.95</f>
        <v>58675.95</v>
      </c>
      <c r="I167" s="30">
        <v>58675.95</v>
      </c>
      <c r="J167" s="30">
        <v>0</v>
      </c>
      <c r="K167" s="30">
        <v>0</v>
      </c>
      <c r="L167" s="30">
        <v>0</v>
      </c>
      <c r="M167" s="30">
        <f>C167*H167</f>
        <v>58675.95</v>
      </c>
      <c r="N167" s="31">
        <f t="shared" si="48"/>
        <v>58675.94999999999</v>
      </c>
      <c r="O167" s="32">
        <f t="shared" si="49"/>
        <v>21839.933361921096</v>
      </c>
      <c r="P167" s="32">
        <f t="shared" si="49"/>
        <v>36836.016638078894</v>
      </c>
      <c r="Q167" s="32">
        <f t="shared" si="49"/>
        <v>0</v>
      </c>
      <c r="R167" s="143">
        <f>(D167+E167+F167)*H167</f>
        <v>58675.95</v>
      </c>
      <c r="T167" s="143"/>
    </row>
    <row r="168" spans="1:20" ht="24.75" customHeight="1" outlineLevel="2" x14ac:dyDescent="0.35">
      <c r="A168" s="39" t="s">
        <v>361</v>
      </c>
      <c r="B168" s="28" t="s">
        <v>350</v>
      </c>
      <c r="C168" s="30"/>
      <c r="D168" s="116"/>
      <c r="E168" s="116"/>
      <c r="F168" s="116">
        <v>1</v>
      </c>
      <c r="G168" s="113">
        <v>1</v>
      </c>
      <c r="H168" s="30">
        <f>14160</f>
        <v>14160</v>
      </c>
      <c r="I168" s="30">
        <v>14160</v>
      </c>
      <c r="J168" s="30">
        <v>0</v>
      </c>
      <c r="K168" s="30">
        <v>0</v>
      </c>
      <c r="L168" s="30">
        <v>0</v>
      </c>
      <c r="M168" s="30">
        <f>C168*H168</f>
        <v>0</v>
      </c>
      <c r="N168" s="31">
        <f t="shared" si="48"/>
        <v>14160</v>
      </c>
      <c r="O168" s="32">
        <f t="shared" si="49"/>
        <v>0</v>
      </c>
      <c r="P168" s="32">
        <f t="shared" si="49"/>
        <v>0</v>
      </c>
      <c r="Q168" s="32">
        <f t="shared" si="49"/>
        <v>14160</v>
      </c>
      <c r="R168" s="143">
        <f>(D168+E168+F168)*H168</f>
        <v>14160</v>
      </c>
      <c r="T168" s="143"/>
    </row>
    <row r="169" spans="1:20" ht="44.25" customHeight="1" outlineLevel="1" x14ac:dyDescent="0.35">
      <c r="A169" s="23" t="s">
        <v>17</v>
      </c>
      <c r="B169" s="24" t="s">
        <v>3</v>
      </c>
      <c r="C169" s="25">
        <f>SUM(C170:C171)</f>
        <v>0</v>
      </c>
      <c r="D169" s="139">
        <f>SUM(D170:D171)</f>
        <v>0</v>
      </c>
      <c r="E169" s="139">
        <f>SUM(E170:E171)</f>
        <v>0</v>
      </c>
      <c r="F169" s="139">
        <f>SUM(F170:F171)</f>
        <v>0</v>
      </c>
      <c r="G169" s="112" t="s">
        <v>3</v>
      </c>
      <c r="H169" s="112" t="s">
        <v>3</v>
      </c>
      <c r="I169" s="112"/>
      <c r="J169" s="112"/>
      <c r="K169" s="112"/>
      <c r="L169" s="112"/>
      <c r="M169" s="112">
        <f>SUM(M170:M171)</f>
        <v>0</v>
      </c>
      <c r="N169" s="31">
        <f t="shared" si="48"/>
        <v>0</v>
      </c>
      <c r="O169" s="26">
        <f>SUM(O170:O171)</f>
        <v>0</v>
      </c>
      <c r="P169" s="26">
        <f>SUM(P170:P171)</f>
        <v>0</v>
      </c>
      <c r="Q169" s="26">
        <f>SUM(Q170:Q171)</f>
        <v>0</v>
      </c>
    </row>
    <row r="170" spans="1:20" s="33" customFormat="1" ht="24.75" customHeight="1" outlineLevel="2" x14ac:dyDescent="0.35">
      <c r="A170" s="27"/>
      <c r="B170" s="28"/>
      <c r="C170" s="30"/>
      <c r="D170" s="116"/>
      <c r="E170" s="116"/>
      <c r="F170" s="116"/>
      <c r="G170" s="57"/>
      <c r="H170" s="30"/>
      <c r="I170" s="30"/>
      <c r="J170" s="30"/>
      <c r="K170" s="30"/>
      <c r="L170" s="30"/>
      <c r="M170" s="146"/>
      <c r="N170" s="31">
        <f t="shared" si="48"/>
        <v>0</v>
      </c>
      <c r="O170" s="32"/>
      <c r="P170" s="32"/>
      <c r="Q170" s="32"/>
      <c r="R170" s="143"/>
    </row>
    <row r="171" spans="1:20" s="33" customFormat="1" ht="24.75" customHeight="1" outlineLevel="2" x14ac:dyDescent="0.35">
      <c r="A171" s="27"/>
      <c r="B171" s="28"/>
      <c r="C171" s="30"/>
      <c r="D171" s="116"/>
      <c r="E171" s="116"/>
      <c r="F171" s="116"/>
      <c r="G171" s="57"/>
      <c r="H171" s="30"/>
      <c r="I171" s="30"/>
      <c r="J171" s="30"/>
      <c r="K171" s="30"/>
      <c r="L171" s="30"/>
      <c r="M171" s="146"/>
      <c r="N171" s="31">
        <f t="shared" si="48"/>
        <v>0</v>
      </c>
      <c r="O171" s="32"/>
      <c r="P171" s="32"/>
      <c r="Q171" s="32"/>
      <c r="R171" s="143"/>
    </row>
    <row r="172" spans="1:20" ht="111" customHeight="1" outlineLevel="1" x14ac:dyDescent="0.35">
      <c r="A172" s="23" t="s">
        <v>18</v>
      </c>
      <c r="B172" s="24" t="s">
        <v>3</v>
      </c>
      <c r="C172" s="25">
        <f>SUM(C173:C176)</f>
        <v>23.5</v>
      </c>
      <c r="D172" s="139">
        <f>SUM(D173:D176)</f>
        <v>8.7469982847341328</v>
      </c>
      <c r="E172" s="139">
        <f>SUM(E173:E176)</f>
        <v>14.753001715265865</v>
      </c>
      <c r="F172" s="139">
        <f>SUM(F173:F176)</f>
        <v>7.5</v>
      </c>
      <c r="G172" s="112" t="s">
        <v>3</v>
      </c>
      <c r="H172" s="112" t="s">
        <v>3</v>
      </c>
      <c r="I172" s="112"/>
      <c r="J172" s="112"/>
      <c r="K172" s="112"/>
      <c r="L172" s="112"/>
      <c r="M172" s="112"/>
      <c r="N172" s="31">
        <f t="shared" si="48"/>
        <v>8337461.1185952993</v>
      </c>
      <c r="O172" s="26">
        <f>SUM(O173:O176)</f>
        <v>2345404.2570782844</v>
      </c>
      <c r="P172" s="26">
        <f>SUM(P173:P176)</f>
        <v>3955843.1248417152</v>
      </c>
      <c r="Q172" s="26">
        <f>SUM(Q173:Q176)</f>
        <v>2036213.7366752999</v>
      </c>
    </row>
    <row r="173" spans="1:20" s="33" customFormat="1" ht="39.75" customHeight="1" outlineLevel="2" x14ac:dyDescent="0.35">
      <c r="A173" s="27" t="s">
        <v>346</v>
      </c>
      <c r="B173" s="28" t="s">
        <v>342</v>
      </c>
      <c r="C173" s="30">
        <v>2</v>
      </c>
      <c r="D173" s="116">
        <f>217/(217+366)*C173</f>
        <v>0.74442538593481988</v>
      </c>
      <c r="E173" s="116">
        <f>366/(217+366)*C173</f>
        <v>1.25557461406518</v>
      </c>
      <c r="F173" s="116"/>
      <c r="G173" s="57">
        <v>1</v>
      </c>
      <c r="H173" s="30">
        <f>1524633.57352/C173</f>
        <v>762316.78676000005</v>
      </c>
      <c r="I173" s="30"/>
      <c r="J173" s="30"/>
      <c r="K173" s="30"/>
      <c r="L173" s="30"/>
      <c r="M173" s="30"/>
      <c r="N173" s="31">
        <f t="shared" si="48"/>
        <v>1524633.5735200001</v>
      </c>
      <c r="O173" s="32">
        <f t="shared" ref="O173:Q176" si="50">D173*$H173</f>
        <v>567487.9681884048</v>
      </c>
      <c r="P173" s="32">
        <f t="shared" si="50"/>
        <v>957145.60533159517</v>
      </c>
      <c r="Q173" s="32">
        <f t="shared" si="50"/>
        <v>0</v>
      </c>
      <c r="R173" s="143">
        <f>(D173+E173+F173)*H173</f>
        <v>1524633.5735200001</v>
      </c>
    </row>
    <row r="174" spans="1:20" s="33" customFormat="1" ht="39.75" customHeight="1" outlineLevel="2" x14ac:dyDescent="0.35">
      <c r="A174" s="27" t="s">
        <v>347</v>
      </c>
      <c r="B174" s="28" t="s">
        <v>342</v>
      </c>
      <c r="C174" s="30"/>
      <c r="D174" s="116"/>
      <c r="E174" s="116"/>
      <c r="F174" s="116">
        <v>1</v>
      </c>
      <c r="G174" s="57">
        <v>1</v>
      </c>
      <c r="H174" s="30">
        <f>649974.3366753/F174</f>
        <v>649974.33667530003</v>
      </c>
      <c r="I174" s="30"/>
      <c r="J174" s="30"/>
      <c r="K174" s="30"/>
      <c r="L174" s="30"/>
      <c r="M174" s="30"/>
      <c r="N174" s="31">
        <f t="shared" si="48"/>
        <v>649974.33667530003</v>
      </c>
      <c r="O174" s="32">
        <f t="shared" si="50"/>
        <v>0</v>
      </c>
      <c r="P174" s="32">
        <f t="shared" si="50"/>
        <v>0</v>
      </c>
      <c r="Q174" s="32">
        <f t="shared" si="50"/>
        <v>649974.33667530003</v>
      </c>
      <c r="R174" s="143">
        <f>(D174+E174+F174)*H174</f>
        <v>649974.33667530003</v>
      </c>
    </row>
    <row r="175" spans="1:20" s="33" customFormat="1" ht="25.5" customHeight="1" outlineLevel="2" x14ac:dyDescent="0.35">
      <c r="A175" s="27" t="s">
        <v>348</v>
      </c>
      <c r="B175" s="28" t="s">
        <v>342</v>
      </c>
      <c r="C175" s="30">
        <v>21.5</v>
      </c>
      <c r="D175" s="116">
        <f>217/(217+366)*C175</f>
        <v>8.002572898799313</v>
      </c>
      <c r="E175" s="116">
        <f>366/(217+366)*C175</f>
        <v>13.497427101200685</v>
      </c>
      <c r="F175" s="116"/>
      <c r="G175" s="57">
        <v>1</v>
      </c>
      <c r="H175" s="30">
        <f>4776613.8084/C175</f>
        <v>222168.08411162792</v>
      </c>
      <c r="I175" s="30"/>
      <c r="J175" s="30"/>
      <c r="K175" s="30"/>
      <c r="L175" s="30"/>
      <c r="M175" s="30"/>
      <c r="N175" s="31">
        <f t="shared" si="48"/>
        <v>4776613.8083999995</v>
      </c>
      <c r="O175" s="32">
        <f t="shared" si="50"/>
        <v>1777916.2888898798</v>
      </c>
      <c r="P175" s="32">
        <f t="shared" si="50"/>
        <v>2998697.5195101202</v>
      </c>
      <c r="Q175" s="32">
        <f t="shared" si="50"/>
        <v>0</v>
      </c>
      <c r="R175" s="143">
        <f>(D175+E175+F175)*H175</f>
        <v>4776613.8084000004</v>
      </c>
    </row>
    <row r="176" spans="1:20" s="33" customFormat="1" ht="25.5" customHeight="1" outlineLevel="2" x14ac:dyDescent="0.35">
      <c r="A176" s="27" t="s">
        <v>349</v>
      </c>
      <c r="B176" s="28" t="s">
        <v>342</v>
      </c>
      <c r="C176" s="30"/>
      <c r="D176" s="116"/>
      <c r="E176" s="116"/>
      <c r="F176" s="116">
        <v>6.5</v>
      </c>
      <c r="G176" s="57">
        <v>1</v>
      </c>
      <c r="H176" s="30">
        <f>1386239.4/F176</f>
        <v>213267.59999999998</v>
      </c>
      <c r="I176" s="30"/>
      <c r="J176" s="30"/>
      <c r="K176" s="30"/>
      <c r="L176" s="30"/>
      <c r="M176" s="30"/>
      <c r="N176" s="31">
        <f t="shared" si="48"/>
        <v>1386239.4</v>
      </c>
      <c r="O176" s="32">
        <f t="shared" si="50"/>
        <v>0</v>
      </c>
      <c r="P176" s="32">
        <f t="shared" si="50"/>
        <v>0</v>
      </c>
      <c r="Q176" s="32">
        <f t="shared" si="50"/>
        <v>1386239.4</v>
      </c>
      <c r="R176" s="143">
        <f>(D176+E176+F176)*H176</f>
        <v>1386239.4</v>
      </c>
    </row>
    <row r="177" spans="1:20" ht="56.25" customHeight="1" outlineLevel="1" x14ac:dyDescent="0.35">
      <c r="A177" s="23" t="s">
        <v>19</v>
      </c>
      <c r="B177" s="24" t="s">
        <v>3</v>
      </c>
      <c r="C177" s="25">
        <f>SUM(C178:C220)</f>
        <v>1183</v>
      </c>
      <c r="D177" s="139">
        <f>SUM(D178:D220)</f>
        <v>440.32761578044602</v>
      </c>
      <c r="E177" s="139">
        <f>SUM(E178:E220)</f>
        <v>742.67238421955403</v>
      </c>
      <c r="F177" s="139">
        <f>SUM(F178:F220)</f>
        <v>49</v>
      </c>
      <c r="G177" s="112" t="s">
        <v>3</v>
      </c>
      <c r="H177" s="112" t="s">
        <v>3</v>
      </c>
      <c r="I177" s="112"/>
      <c r="J177" s="112"/>
      <c r="K177" s="112"/>
      <c r="L177" s="112"/>
      <c r="M177" s="112">
        <f>M178+M188+M189+M190+M191+M192+M193+M201+M211+M220</f>
        <v>266353.51999999996</v>
      </c>
      <c r="N177" s="31">
        <f t="shared" si="48"/>
        <v>0</v>
      </c>
      <c r="O177" s="26"/>
      <c r="P177" s="26"/>
      <c r="Q177" s="26"/>
    </row>
    <row r="178" spans="1:20" s="36" customFormat="1" ht="39.75" customHeight="1" outlineLevel="2" x14ac:dyDescent="0.35">
      <c r="A178" s="34" t="s">
        <v>53</v>
      </c>
      <c r="B178" s="35" t="s">
        <v>3</v>
      </c>
      <c r="C178" s="47" t="s">
        <v>3</v>
      </c>
      <c r="D178" s="48" t="s">
        <v>3</v>
      </c>
      <c r="E178" s="48" t="s">
        <v>3</v>
      </c>
      <c r="F178" s="48" t="s">
        <v>3</v>
      </c>
      <c r="G178" s="47" t="s">
        <v>3</v>
      </c>
      <c r="H178" s="47" t="s">
        <v>3</v>
      </c>
      <c r="I178" s="47"/>
      <c r="J178" s="47"/>
      <c r="K178" s="47"/>
      <c r="L178" s="47"/>
      <c r="M178" s="146">
        <f>SUM(M179:M187)</f>
        <v>31085.02</v>
      </c>
      <c r="N178" s="31" t="e">
        <f t="shared" si="48"/>
        <v>#VALUE!</v>
      </c>
      <c r="O178" s="32" t="e">
        <f t="shared" ref="O178:O220" si="51">D178*$H178</f>
        <v>#VALUE!</v>
      </c>
      <c r="P178" s="32" t="e">
        <f t="shared" ref="P178:P220" si="52">E178*$H178</f>
        <v>#VALUE!</v>
      </c>
      <c r="Q178" s="32" t="e">
        <f t="shared" ref="Q178:Q220" si="53">F178*$H178</f>
        <v>#VALUE!</v>
      </c>
      <c r="R178" s="143"/>
    </row>
    <row r="179" spans="1:20" s="33" customFormat="1" ht="24.75" customHeight="1" outlineLevel="2" x14ac:dyDescent="0.35">
      <c r="A179" s="27" t="s">
        <v>267</v>
      </c>
      <c r="B179" s="28" t="s">
        <v>11</v>
      </c>
      <c r="C179" s="30">
        <v>35</v>
      </c>
      <c r="D179" s="116">
        <f t="shared" ref="D179:D188" si="54">217/(217+366)*C179</f>
        <v>13.027444253859349</v>
      </c>
      <c r="E179" s="116">
        <f t="shared" ref="E179:E188" si="55">366/(217+366)*C179</f>
        <v>21.97255574614065</v>
      </c>
      <c r="F179" s="116"/>
      <c r="G179" s="57">
        <v>1</v>
      </c>
      <c r="H179" s="30">
        <v>31.34</v>
      </c>
      <c r="I179" s="30">
        <v>30</v>
      </c>
      <c r="J179" s="30">
        <v>31</v>
      </c>
      <c r="K179" s="30">
        <v>33</v>
      </c>
      <c r="L179" s="30">
        <v>77</v>
      </c>
      <c r="M179" s="30">
        <f t="shared" ref="M179:M192" si="56">C179*H179</f>
        <v>1096.9000000000001</v>
      </c>
      <c r="N179" s="31">
        <f t="shared" si="48"/>
        <v>1096.8999999999999</v>
      </c>
      <c r="O179" s="32">
        <f t="shared" si="51"/>
        <v>408.280102915952</v>
      </c>
      <c r="P179" s="32">
        <f t="shared" si="52"/>
        <v>688.61989708404792</v>
      </c>
      <c r="Q179" s="32">
        <f t="shared" si="53"/>
        <v>0</v>
      </c>
      <c r="R179" s="143">
        <f t="shared" ref="R179:R220" si="57">(D179+E179+F179)*H179</f>
        <v>1096.9000000000001</v>
      </c>
      <c r="T179" s="143"/>
    </row>
    <row r="180" spans="1:20" s="33" customFormat="1" ht="24.75" customHeight="1" outlineLevel="2" x14ac:dyDescent="0.35">
      <c r="A180" s="27" t="s">
        <v>268</v>
      </c>
      <c r="B180" s="28" t="s">
        <v>11</v>
      </c>
      <c r="C180" s="30">
        <v>44</v>
      </c>
      <c r="D180" s="116">
        <f t="shared" si="54"/>
        <v>16.377358490566039</v>
      </c>
      <c r="E180" s="116">
        <f t="shared" si="55"/>
        <v>27.622641509433961</v>
      </c>
      <c r="F180" s="116"/>
      <c r="G180" s="57">
        <v>1</v>
      </c>
      <c r="H180" s="30">
        <v>48</v>
      </c>
      <c r="I180" s="30">
        <v>46</v>
      </c>
      <c r="J180" s="30">
        <v>48</v>
      </c>
      <c r="K180" s="30">
        <v>50</v>
      </c>
      <c r="L180" s="30">
        <v>78</v>
      </c>
      <c r="M180" s="30">
        <f t="shared" si="56"/>
        <v>2112</v>
      </c>
      <c r="N180" s="31">
        <f t="shared" ref="N180:N220" si="58">SUM(O180:Q180)</f>
        <v>2112</v>
      </c>
      <c r="O180" s="32">
        <f t="shared" si="51"/>
        <v>786.11320754716985</v>
      </c>
      <c r="P180" s="32">
        <f t="shared" si="52"/>
        <v>1325.8867924528302</v>
      </c>
      <c r="Q180" s="32">
        <f t="shared" si="53"/>
        <v>0</v>
      </c>
      <c r="R180" s="143">
        <f t="shared" si="57"/>
        <v>2112</v>
      </c>
      <c r="T180" s="143"/>
    </row>
    <row r="181" spans="1:20" s="33" customFormat="1" ht="24.75" customHeight="1" outlineLevel="2" x14ac:dyDescent="0.35">
      <c r="A181" s="27" t="s">
        <v>270</v>
      </c>
      <c r="B181" s="28" t="s">
        <v>11</v>
      </c>
      <c r="C181" s="30">
        <v>12</v>
      </c>
      <c r="D181" s="116">
        <f t="shared" si="54"/>
        <v>4.4665523156089195</v>
      </c>
      <c r="E181" s="116">
        <f t="shared" si="55"/>
        <v>7.5334476843910796</v>
      </c>
      <c r="F181" s="116"/>
      <c r="G181" s="57">
        <v>1</v>
      </c>
      <c r="H181" s="30">
        <v>86.34</v>
      </c>
      <c r="I181" s="30">
        <v>85</v>
      </c>
      <c r="J181" s="30">
        <v>86</v>
      </c>
      <c r="K181" s="30">
        <v>88</v>
      </c>
      <c r="L181" s="30">
        <v>79</v>
      </c>
      <c r="M181" s="30">
        <f t="shared" si="56"/>
        <v>1036.08</v>
      </c>
      <c r="N181" s="31">
        <f t="shared" si="58"/>
        <v>1036.08</v>
      </c>
      <c r="O181" s="32">
        <f t="shared" si="51"/>
        <v>385.64212692967413</v>
      </c>
      <c r="P181" s="32">
        <f t="shared" si="52"/>
        <v>650.43787307032585</v>
      </c>
      <c r="Q181" s="32">
        <f t="shared" si="53"/>
        <v>0</v>
      </c>
      <c r="R181" s="143">
        <f t="shared" si="57"/>
        <v>1036.08</v>
      </c>
      <c r="T181" s="143"/>
    </row>
    <row r="182" spans="1:20" s="33" customFormat="1" ht="24.75" customHeight="1" outlineLevel="2" x14ac:dyDescent="0.35">
      <c r="A182" s="27" t="s">
        <v>271</v>
      </c>
      <c r="B182" s="28" t="s">
        <v>21</v>
      </c>
      <c r="C182" s="30">
        <v>83</v>
      </c>
      <c r="D182" s="116">
        <f t="shared" si="54"/>
        <v>30.893653516295025</v>
      </c>
      <c r="E182" s="116">
        <f t="shared" si="55"/>
        <v>52.106346483704968</v>
      </c>
      <c r="F182" s="116"/>
      <c r="G182" s="57">
        <v>1</v>
      </c>
      <c r="H182" s="30">
        <v>43.34</v>
      </c>
      <c r="I182" s="30">
        <v>42</v>
      </c>
      <c r="J182" s="30">
        <v>43</v>
      </c>
      <c r="K182" s="30">
        <v>45</v>
      </c>
      <c r="L182" s="30">
        <v>80</v>
      </c>
      <c r="M182" s="30">
        <f t="shared" si="56"/>
        <v>3597.2200000000003</v>
      </c>
      <c r="N182" s="31">
        <f t="shared" si="58"/>
        <v>3597.2200000000003</v>
      </c>
      <c r="O182" s="32">
        <f t="shared" si="51"/>
        <v>1338.9309433962264</v>
      </c>
      <c r="P182" s="32">
        <f t="shared" si="52"/>
        <v>2258.2890566037736</v>
      </c>
      <c r="Q182" s="32">
        <f t="shared" si="53"/>
        <v>0</v>
      </c>
      <c r="R182" s="143">
        <f t="shared" si="57"/>
        <v>3597.2200000000003</v>
      </c>
      <c r="T182" s="143"/>
    </row>
    <row r="183" spans="1:20" s="33" customFormat="1" ht="24.75" customHeight="1" outlineLevel="2" x14ac:dyDescent="0.35">
      <c r="A183" s="27" t="s">
        <v>272</v>
      </c>
      <c r="B183" s="28" t="s">
        <v>11</v>
      </c>
      <c r="C183" s="30">
        <v>50</v>
      </c>
      <c r="D183" s="116">
        <f t="shared" si="54"/>
        <v>18.610634648370496</v>
      </c>
      <c r="E183" s="116">
        <f t="shared" si="55"/>
        <v>31.3893653516295</v>
      </c>
      <c r="F183" s="116"/>
      <c r="G183" s="57">
        <v>1</v>
      </c>
      <c r="H183" s="30">
        <v>87.67</v>
      </c>
      <c r="I183" s="30">
        <v>86</v>
      </c>
      <c r="J183" s="30">
        <v>87</v>
      </c>
      <c r="K183" s="30">
        <v>90</v>
      </c>
      <c r="L183" s="30">
        <v>81</v>
      </c>
      <c r="M183" s="30">
        <f t="shared" si="56"/>
        <v>4383.5</v>
      </c>
      <c r="N183" s="31">
        <f t="shared" si="58"/>
        <v>4383.5</v>
      </c>
      <c r="O183" s="32">
        <f t="shared" si="51"/>
        <v>1631.5943396226414</v>
      </c>
      <c r="P183" s="32">
        <f t="shared" si="52"/>
        <v>2751.9056603773583</v>
      </c>
      <c r="Q183" s="32">
        <f t="shared" si="53"/>
        <v>0</v>
      </c>
      <c r="R183" s="143">
        <f t="shared" si="57"/>
        <v>4383.5</v>
      </c>
      <c r="T183" s="143"/>
    </row>
    <row r="184" spans="1:20" s="33" customFormat="1" ht="24.75" customHeight="1" outlineLevel="2" x14ac:dyDescent="0.35">
      <c r="A184" s="27" t="s">
        <v>273</v>
      </c>
      <c r="B184" s="28" t="s">
        <v>11</v>
      </c>
      <c r="C184" s="30">
        <v>14</v>
      </c>
      <c r="D184" s="116">
        <f t="shared" si="54"/>
        <v>5.2109777015437393</v>
      </c>
      <c r="E184" s="116">
        <f t="shared" si="55"/>
        <v>8.7890222984562598</v>
      </c>
      <c r="F184" s="116"/>
      <c r="G184" s="57">
        <v>1</v>
      </c>
      <c r="H184" s="30">
        <v>766.95</v>
      </c>
      <c r="I184" s="30">
        <v>720</v>
      </c>
      <c r="J184" s="30">
        <v>780.84</v>
      </c>
      <c r="K184" s="30">
        <v>800</v>
      </c>
      <c r="L184" s="30">
        <v>86</v>
      </c>
      <c r="M184" s="30">
        <f t="shared" si="56"/>
        <v>10737.300000000001</v>
      </c>
      <c r="N184" s="31">
        <f t="shared" si="58"/>
        <v>10737.3</v>
      </c>
      <c r="O184" s="32">
        <f t="shared" si="51"/>
        <v>3996.5593481989713</v>
      </c>
      <c r="P184" s="32">
        <f t="shared" si="52"/>
        <v>6740.7406518010284</v>
      </c>
      <c r="Q184" s="32">
        <f t="shared" si="53"/>
        <v>0</v>
      </c>
      <c r="R184" s="143">
        <f t="shared" si="57"/>
        <v>10737.300000000001</v>
      </c>
      <c r="T184" s="143"/>
    </row>
    <row r="185" spans="1:20" s="33" customFormat="1" ht="24.75" customHeight="1" outlineLevel="2" x14ac:dyDescent="0.35">
      <c r="A185" s="27" t="s">
        <v>274</v>
      </c>
      <c r="B185" s="28" t="s">
        <v>269</v>
      </c>
      <c r="C185" s="30">
        <v>60</v>
      </c>
      <c r="D185" s="116">
        <f t="shared" si="54"/>
        <v>22.332761578044597</v>
      </c>
      <c r="E185" s="116">
        <f t="shared" si="55"/>
        <v>37.667238421955403</v>
      </c>
      <c r="F185" s="116"/>
      <c r="G185" s="57">
        <v>1</v>
      </c>
      <c r="H185" s="30">
        <v>32.340000000000003</v>
      </c>
      <c r="I185" s="30">
        <v>30</v>
      </c>
      <c r="J185" s="30">
        <v>32</v>
      </c>
      <c r="K185" s="30">
        <v>35</v>
      </c>
      <c r="L185" s="30">
        <v>82</v>
      </c>
      <c r="M185" s="30">
        <f t="shared" si="56"/>
        <v>1940.4</v>
      </c>
      <c r="N185" s="31">
        <f t="shared" si="58"/>
        <v>1940.4</v>
      </c>
      <c r="O185" s="32">
        <f t="shared" si="51"/>
        <v>722.24150943396228</v>
      </c>
      <c r="P185" s="32">
        <f t="shared" si="52"/>
        <v>1218.1584905660379</v>
      </c>
      <c r="Q185" s="32">
        <f t="shared" si="53"/>
        <v>0</v>
      </c>
      <c r="R185" s="143">
        <f t="shared" si="57"/>
        <v>1940.4</v>
      </c>
      <c r="T185" s="143"/>
    </row>
    <row r="186" spans="1:20" s="33" customFormat="1" ht="24.75" customHeight="1" outlineLevel="2" x14ac:dyDescent="0.35">
      <c r="A186" s="27" t="s">
        <v>275</v>
      </c>
      <c r="B186" s="28" t="s">
        <v>269</v>
      </c>
      <c r="C186" s="30">
        <v>48</v>
      </c>
      <c r="D186" s="116">
        <f t="shared" si="54"/>
        <v>17.866209262435678</v>
      </c>
      <c r="E186" s="116">
        <f t="shared" si="55"/>
        <v>30.133790737564318</v>
      </c>
      <c r="F186" s="116"/>
      <c r="G186" s="57">
        <v>1</v>
      </c>
      <c r="H186" s="30">
        <v>59.34</v>
      </c>
      <c r="I186" s="30">
        <v>57</v>
      </c>
      <c r="J186" s="30">
        <v>59</v>
      </c>
      <c r="K186" s="30">
        <v>62</v>
      </c>
      <c r="L186" s="30">
        <v>83</v>
      </c>
      <c r="M186" s="30">
        <f t="shared" si="56"/>
        <v>2848.32</v>
      </c>
      <c r="N186" s="31">
        <f t="shared" si="58"/>
        <v>2848.3199999999997</v>
      </c>
      <c r="O186" s="32">
        <f t="shared" si="51"/>
        <v>1060.1808576329331</v>
      </c>
      <c r="P186" s="32">
        <f t="shared" si="52"/>
        <v>1788.1391423670668</v>
      </c>
      <c r="Q186" s="32">
        <f t="shared" si="53"/>
        <v>0</v>
      </c>
      <c r="R186" s="143">
        <f t="shared" si="57"/>
        <v>2848.32</v>
      </c>
      <c r="T186" s="143"/>
    </row>
    <row r="187" spans="1:20" s="33" customFormat="1" ht="24.75" customHeight="1" outlineLevel="2" x14ac:dyDescent="0.35">
      <c r="A187" s="27" t="s">
        <v>276</v>
      </c>
      <c r="B187" s="28" t="s">
        <v>277</v>
      </c>
      <c r="C187" s="30">
        <v>10</v>
      </c>
      <c r="D187" s="116">
        <f t="shared" si="54"/>
        <v>3.7221269296740993</v>
      </c>
      <c r="E187" s="116">
        <f t="shared" si="55"/>
        <v>6.2778730703259003</v>
      </c>
      <c r="F187" s="116"/>
      <c r="G187" s="57">
        <v>1</v>
      </c>
      <c r="H187" s="30">
        <v>333.33</v>
      </c>
      <c r="I187" s="30">
        <v>330</v>
      </c>
      <c r="J187" s="30">
        <v>330</v>
      </c>
      <c r="K187" s="30">
        <v>340</v>
      </c>
      <c r="L187" s="30">
        <v>84</v>
      </c>
      <c r="M187" s="30">
        <f t="shared" si="56"/>
        <v>3333.2999999999997</v>
      </c>
      <c r="N187" s="31">
        <f t="shared" si="58"/>
        <v>3333.2999999999993</v>
      </c>
      <c r="O187" s="32">
        <f>D187*$H187</f>
        <v>1240.6965694682674</v>
      </c>
      <c r="P187" s="32">
        <f t="shared" si="52"/>
        <v>2092.6034305317321</v>
      </c>
      <c r="Q187" s="32">
        <f t="shared" si="53"/>
        <v>0</v>
      </c>
      <c r="R187" s="143">
        <f t="shared" si="57"/>
        <v>3333.2999999999997</v>
      </c>
      <c r="T187" s="143"/>
    </row>
    <row r="188" spans="1:20" s="33" customFormat="1" ht="24.75" customHeight="1" outlineLevel="2" x14ac:dyDescent="0.35">
      <c r="A188" s="27" t="s">
        <v>279</v>
      </c>
      <c r="B188" s="28" t="s">
        <v>11</v>
      </c>
      <c r="C188" s="30">
        <v>5</v>
      </c>
      <c r="D188" s="116">
        <f t="shared" si="54"/>
        <v>1.8610634648370497</v>
      </c>
      <c r="E188" s="116">
        <f t="shared" si="55"/>
        <v>3.1389365351629501</v>
      </c>
      <c r="F188" s="116"/>
      <c r="G188" s="57">
        <v>1</v>
      </c>
      <c r="H188" s="30">
        <v>697.27</v>
      </c>
      <c r="I188" s="30">
        <v>762.74</v>
      </c>
      <c r="J188" s="30">
        <v>840.66</v>
      </c>
      <c r="K188" s="30">
        <v>840.66</v>
      </c>
      <c r="L188" s="30">
        <v>159</v>
      </c>
      <c r="M188" s="30">
        <f t="shared" si="56"/>
        <v>3486.35</v>
      </c>
      <c r="N188" s="31">
        <f t="shared" si="58"/>
        <v>3486.3499999999995</v>
      </c>
      <c r="O188" s="32">
        <f t="shared" si="51"/>
        <v>1297.6637221269295</v>
      </c>
      <c r="P188" s="32">
        <f t="shared" si="52"/>
        <v>2188.6862778730701</v>
      </c>
      <c r="Q188" s="32">
        <f t="shared" si="53"/>
        <v>0</v>
      </c>
      <c r="R188" s="143">
        <f t="shared" si="57"/>
        <v>3486.35</v>
      </c>
      <c r="T188" s="143"/>
    </row>
    <row r="189" spans="1:20" s="33" customFormat="1" ht="24.75" customHeight="1" outlineLevel="2" x14ac:dyDescent="0.35">
      <c r="A189" s="42" t="s">
        <v>280</v>
      </c>
      <c r="B189" s="28" t="s">
        <v>235</v>
      </c>
      <c r="C189" s="30"/>
      <c r="D189" s="116"/>
      <c r="E189" s="116"/>
      <c r="F189" s="116">
        <v>40</v>
      </c>
      <c r="G189" s="57">
        <v>1</v>
      </c>
      <c r="H189" s="30">
        <v>38</v>
      </c>
      <c r="I189" s="155">
        <v>36.85</v>
      </c>
      <c r="J189" s="155">
        <v>40.299999999999997</v>
      </c>
      <c r="K189" s="155">
        <v>36.85</v>
      </c>
      <c r="L189" s="30"/>
      <c r="M189" s="30">
        <f t="shared" si="56"/>
        <v>0</v>
      </c>
      <c r="N189" s="31">
        <f t="shared" si="58"/>
        <v>1520</v>
      </c>
      <c r="O189" s="32">
        <f t="shared" si="51"/>
        <v>0</v>
      </c>
      <c r="P189" s="32">
        <f t="shared" si="52"/>
        <v>0</v>
      </c>
      <c r="Q189" s="32">
        <f t="shared" si="53"/>
        <v>1520</v>
      </c>
      <c r="R189" s="143">
        <f t="shared" si="57"/>
        <v>1520</v>
      </c>
      <c r="T189" s="143"/>
    </row>
    <row r="190" spans="1:20" s="33" customFormat="1" ht="24.75" customHeight="1" outlineLevel="2" x14ac:dyDescent="0.35">
      <c r="A190" s="27" t="s">
        <v>281</v>
      </c>
      <c r="B190" s="28" t="s">
        <v>235</v>
      </c>
      <c r="C190" s="30"/>
      <c r="D190" s="116"/>
      <c r="E190" s="116"/>
      <c r="F190" s="116">
        <v>2</v>
      </c>
      <c r="G190" s="57">
        <v>1</v>
      </c>
      <c r="H190" s="30">
        <v>180</v>
      </c>
      <c r="I190" s="30">
        <v>180</v>
      </c>
      <c r="J190" s="30"/>
      <c r="K190" s="30"/>
      <c r="L190" s="30"/>
      <c r="M190" s="30">
        <f t="shared" si="56"/>
        <v>0</v>
      </c>
      <c r="N190" s="31">
        <f t="shared" si="58"/>
        <v>360</v>
      </c>
      <c r="O190" s="32">
        <f t="shared" si="51"/>
        <v>0</v>
      </c>
      <c r="P190" s="32">
        <f t="shared" si="52"/>
        <v>0</v>
      </c>
      <c r="Q190" s="32">
        <f t="shared" si="53"/>
        <v>360</v>
      </c>
      <c r="R190" s="143">
        <f t="shared" si="57"/>
        <v>360</v>
      </c>
      <c r="T190" s="143"/>
    </row>
    <row r="191" spans="1:20" s="33" customFormat="1" ht="24.75" customHeight="1" outlineLevel="2" x14ac:dyDescent="0.35">
      <c r="A191" s="27" t="s">
        <v>283</v>
      </c>
      <c r="B191" s="28" t="s">
        <v>11</v>
      </c>
      <c r="C191" s="30">
        <v>40</v>
      </c>
      <c r="D191" s="116">
        <f t="shared" ref="D191:D220" si="59">217/(217+366)*C191</f>
        <v>14.888507718696397</v>
      </c>
      <c r="E191" s="116">
        <f>366/(217+366)*C191</f>
        <v>25.111492281303601</v>
      </c>
      <c r="F191" s="116"/>
      <c r="G191" s="57">
        <v>1</v>
      </c>
      <c r="H191" s="30">
        <v>45.12</v>
      </c>
      <c r="I191" s="30">
        <v>45.12</v>
      </c>
      <c r="J191" s="30"/>
      <c r="K191" s="30"/>
      <c r="L191" s="30"/>
      <c r="M191" s="30">
        <f t="shared" si="56"/>
        <v>1804.8</v>
      </c>
      <c r="N191" s="31">
        <f t="shared" si="58"/>
        <v>1804.7999999999997</v>
      </c>
      <c r="O191" s="32">
        <f t="shared" si="51"/>
        <v>671.76946826758137</v>
      </c>
      <c r="P191" s="32">
        <f t="shared" si="52"/>
        <v>1133.0305317324185</v>
      </c>
      <c r="Q191" s="32">
        <f t="shared" si="53"/>
        <v>0</v>
      </c>
      <c r="R191" s="143">
        <f t="shared" si="57"/>
        <v>1804.8</v>
      </c>
      <c r="T191" s="143"/>
    </row>
    <row r="192" spans="1:20" s="33" customFormat="1" ht="24.75" customHeight="1" outlineLevel="2" x14ac:dyDescent="0.35">
      <c r="A192" s="27" t="s">
        <v>303</v>
      </c>
      <c r="B192" s="28" t="s">
        <v>39</v>
      </c>
      <c r="C192" s="30">
        <v>95</v>
      </c>
      <c r="D192" s="116">
        <f t="shared" si="59"/>
        <v>35.360205831903947</v>
      </c>
      <c r="E192" s="116">
        <f>366/(217+366)*C192</f>
        <v>59.639794168096053</v>
      </c>
      <c r="F192" s="116"/>
      <c r="G192" s="57">
        <v>1</v>
      </c>
      <c r="H192" s="30">
        <v>68</v>
      </c>
      <c r="I192" s="30">
        <v>68</v>
      </c>
      <c r="J192" s="30">
        <v>0</v>
      </c>
      <c r="K192" s="30">
        <v>0</v>
      </c>
      <c r="L192" s="30">
        <v>97</v>
      </c>
      <c r="M192" s="30">
        <f t="shared" si="56"/>
        <v>6460</v>
      </c>
      <c r="N192" s="31">
        <f t="shared" si="58"/>
        <v>6460</v>
      </c>
      <c r="O192" s="32">
        <f t="shared" si="51"/>
        <v>2404.4939965694684</v>
      </c>
      <c r="P192" s="32">
        <f t="shared" si="52"/>
        <v>4055.5060034305316</v>
      </c>
      <c r="Q192" s="32">
        <f t="shared" si="53"/>
        <v>0</v>
      </c>
      <c r="R192" s="143">
        <f t="shared" si="57"/>
        <v>6460</v>
      </c>
      <c r="T192" s="143"/>
    </row>
    <row r="193" spans="1:20" s="36" customFormat="1" ht="24.75" customHeight="1" outlineLevel="2" x14ac:dyDescent="0.35">
      <c r="A193" s="34" t="s">
        <v>51</v>
      </c>
      <c r="B193" s="35" t="s">
        <v>3</v>
      </c>
      <c r="C193" s="47" t="s">
        <v>3</v>
      </c>
      <c r="D193" s="48" t="s">
        <v>3</v>
      </c>
      <c r="E193" s="48" t="s">
        <v>3</v>
      </c>
      <c r="F193" s="48" t="s">
        <v>3</v>
      </c>
      <c r="G193" s="47" t="s">
        <v>3</v>
      </c>
      <c r="H193" s="47" t="s">
        <v>3</v>
      </c>
      <c r="I193" s="47"/>
      <c r="J193" s="47"/>
      <c r="K193" s="47"/>
      <c r="L193" s="47"/>
      <c r="M193" s="146">
        <f>SUM(M194:M200)</f>
        <v>187092.18999999997</v>
      </c>
      <c r="N193" s="31" t="e">
        <f t="shared" si="58"/>
        <v>#VALUE!</v>
      </c>
      <c r="O193" s="32" t="e">
        <f t="shared" si="51"/>
        <v>#VALUE!</v>
      </c>
      <c r="P193" s="32" t="e">
        <f t="shared" si="52"/>
        <v>#VALUE!</v>
      </c>
      <c r="Q193" s="32" t="e">
        <f t="shared" si="53"/>
        <v>#VALUE!</v>
      </c>
      <c r="R193" s="143"/>
      <c r="T193" s="143"/>
    </row>
    <row r="194" spans="1:20" s="33" customFormat="1" ht="24.75" customHeight="1" outlineLevel="2" x14ac:dyDescent="0.35">
      <c r="A194" s="27" t="s">
        <v>356</v>
      </c>
      <c r="B194" s="28" t="s">
        <v>10</v>
      </c>
      <c r="C194" s="30">
        <v>174</v>
      </c>
      <c r="D194" s="116">
        <f t="shared" si="59"/>
        <v>64.765008576329336</v>
      </c>
      <c r="E194" s="116">
        <f t="shared" ref="E194:E200" si="60">366/(217+366)*C194</f>
        <v>109.23499142367066</v>
      </c>
      <c r="F194" s="116"/>
      <c r="G194" s="57">
        <v>1</v>
      </c>
      <c r="H194" s="30">
        <v>363.57</v>
      </c>
      <c r="I194" s="30">
        <v>363.57</v>
      </c>
      <c r="J194" s="30">
        <v>0</v>
      </c>
      <c r="K194" s="30">
        <v>0</v>
      </c>
      <c r="L194" s="30">
        <v>44</v>
      </c>
      <c r="M194" s="30">
        <f t="shared" ref="M194:M200" si="61">C194*H194</f>
        <v>63261.18</v>
      </c>
      <c r="N194" s="31">
        <f t="shared" si="58"/>
        <v>63261.18</v>
      </c>
      <c r="O194" s="32">
        <f t="shared" si="51"/>
        <v>23546.614168096057</v>
      </c>
      <c r="P194" s="32">
        <f t="shared" si="52"/>
        <v>39714.565831903943</v>
      </c>
      <c r="Q194" s="32">
        <f t="shared" si="53"/>
        <v>0</v>
      </c>
      <c r="R194" s="143">
        <f t="shared" si="57"/>
        <v>63261.18</v>
      </c>
      <c r="T194" s="143"/>
    </row>
    <row r="195" spans="1:20" s="33" customFormat="1" ht="24.75" customHeight="1" outlineLevel="2" x14ac:dyDescent="0.35">
      <c r="A195" s="27" t="s">
        <v>357</v>
      </c>
      <c r="B195" s="28" t="s">
        <v>10</v>
      </c>
      <c r="C195" s="30">
        <v>103</v>
      </c>
      <c r="D195" s="116">
        <f t="shared" si="59"/>
        <v>38.337907375643226</v>
      </c>
      <c r="E195" s="116">
        <f t="shared" si="60"/>
        <v>64.662092624356774</v>
      </c>
      <c r="F195" s="116"/>
      <c r="G195" s="57">
        <v>1</v>
      </c>
      <c r="H195" s="30">
        <v>398.52</v>
      </c>
      <c r="I195" s="30">
        <v>398.52</v>
      </c>
      <c r="J195" s="30">
        <v>0</v>
      </c>
      <c r="K195" s="30">
        <v>0</v>
      </c>
      <c r="L195" s="30">
        <v>45</v>
      </c>
      <c r="M195" s="30">
        <f t="shared" si="61"/>
        <v>41047.56</v>
      </c>
      <c r="N195" s="31">
        <f t="shared" si="58"/>
        <v>41047.56</v>
      </c>
      <c r="O195" s="32">
        <f t="shared" si="51"/>
        <v>15278.422847341339</v>
      </c>
      <c r="P195" s="32">
        <f t="shared" si="52"/>
        <v>25769.137152658659</v>
      </c>
      <c r="Q195" s="32">
        <f t="shared" si="53"/>
        <v>0</v>
      </c>
      <c r="R195" s="143">
        <f t="shared" si="57"/>
        <v>41047.56</v>
      </c>
      <c r="T195" s="143"/>
    </row>
    <row r="196" spans="1:20" s="33" customFormat="1" ht="24.75" customHeight="1" outlineLevel="2" x14ac:dyDescent="0.35">
      <c r="A196" s="27" t="s">
        <v>358</v>
      </c>
      <c r="B196" s="28" t="s">
        <v>10</v>
      </c>
      <c r="C196" s="30">
        <v>103</v>
      </c>
      <c r="D196" s="116">
        <f t="shared" si="59"/>
        <v>38.337907375643226</v>
      </c>
      <c r="E196" s="116">
        <f t="shared" si="60"/>
        <v>64.662092624356774</v>
      </c>
      <c r="F196" s="116"/>
      <c r="G196" s="57">
        <v>1</v>
      </c>
      <c r="H196" s="30">
        <v>398.52</v>
      </c>
      <c r="I196" s="30">
        <v>398.52</v>
      </c>
      <c r="J196" s="30">
        <v>0</v>
      </c>
      <c r="K196" s="30">
        <v>0</v>
      </c>
      <c r="L196" s="30">
        <v>46</v>
      </c>
      <c r="M196" s="30">
        <f t="shared" si="61"/>
        <v>41047.56</v>
      </c>
      <c r="N196" s="31">
        <f t="shared" si="58"/>
        <v>41047.56</v>
      </c>
      <c r="O196" s="32">
        <f t="shared" si="51"/>
        <v>15278.422847341339</v>
      </c>
      <c r="P196" s="32">
        <f t="shared" si="52"/>
        <v>25769.137152658659</v>
      </c>
      <c r="Q196" s="32">
        <f t="shared" si="53"/>
        <v>0</v>
      </c>
      <c r="R196" s="143">
        <f t="shared" si="57"/>
        <v>41047.56</v>
      </c>
      <c r="T196" s="143"/>
    </row>
    <row r="197" spans="1:20" s="33" customFormat="1" ht="40.5" customHeight="1" outlineLevel="2" x14ac:dyDescent="0.35">
      <c r="A197" s="27" t="s">
        <v>199</v>
      </c>
      <c r="B197" s="28" t="s">
        <v>10</v>
      </c>
      <c r="C197" s="30">
        <v>6</v>
      </c>
      <c r="D197" s="116">
        <f t="shared" si="59"/>
        <v>2.2332761578044598</v>
      </c>
      <c r="E197" s="116">
        <f t="shared" si="60"/>
        <v>3.7667238421955398</v>
      </c>
      <c r="F197" s="116"/>
      <c r="G197" s="57">
        <v>1</v>
      </c>
      <c r="H197" s="30">
        <v>4158.66</v>
      </c>
      <c r="I197" s="30">
        <v>4158.66</v>
      </c>
      <c r="J197" s="30">
        <v>0</v>
      </c>
      <c r="K197" s="30">
        <v>0</v>
      </c>
      <c r="L197" s="30">
        <v>47</v>
      </c>
      <c r="M197" s="30">
        <f t="shared" si="61"/>
        <v>24951.96</v>
      </c>
      <c r="N197" s="31">
        <f t="shared" si="58"/>
        <v>24951.96</v>
      </c>
      <c r="O197" s="32">
        <f t="shared" si="51"/>
        <v>9287.436226415095</v>
      </c>
      <c r="P197" s="32">
        <f t="shared" si="52"/>
        <v>15664.523773584902</v>
      </c>
      <c r="Q197" s="32">
        <f t="shared" si="53"/>
        <v>0</v>
      </c>
      <c r="R197" s="143">
        <f t="shared" si="57"/>
        <v>24951.96</v>
      </c>
      <c r="T197" s="143"/>
    </row>
    <row r="198" spans="1:20" s="33" customFormat="1" ht="40.5" customHeight="1" outlineLevel="2" x14ac:dyDescent="0.35">
      <c r="A198" s="27" t="s">
        <v>293</v>
      </c>
      <c r="B198" s="28" t="s">
        <v>284</v>
      </c>
      <c r="C198" s="30">
        <v>2</v>
      </c>
      <c r="D198" s="116">
        <f t="shared" si="59"/>
        <v>0.74442538593481988</v>
      </c>
      <c r="E198" s="116">
        <f t="shared" si="60"/>
        <v>1.25557461406518</v>
      </c>
      <c r="F198" s="116"/>
      <c r="G198" s="57">
        <v>1</v>
      </c>
      <c r="H198" s="30">
        <v>2795.78</v>
      </c>
      <c r="I198" s="30">
        <v>2795.78</v>
      </c>
      <c r="J198" s="30">
        <v>0</v>
      </c>
      <c r="K198" s="30">
        <v>0</v>
      </c>
      <c r="L198" s="30">
        <v>48</v>
      </c>
      <c r="M198" s="30">
        <f t="shared" si="61"/>
        <v>5591.56</v>
      </c>
      <c r="N198" s="31">
        <f>SUM(O198:Q198)</f>
        <v>5591.56</v>
      </c>
      <c r="O198" s="32">
        <f t="shared" si="51"/>
        <v>2081.2496054888511</v>
      </c>
      <c r="P198" s="32">
        <f t="shared" si="52"/>
        <v>3510.3103945111493</v>
      </c>
      <c r="Q198" s="32">
        <f t="shared" si="53"/>
        <v>0</v>
      </c>
      <c r="R198" s="143">
        <f t="shared" si="57"/>
        <v>5591.56</v>
      </c>
      <c r="T198" s="143"/>
    </row>
    <row r="199" spans="1:20" s="33" customFormat="1" ht="24.75" customHeight="1" outlineLevel="2" x14ac:dyDescent="0.35">
      <c r="A199" s="27" t="s">
        <v>305</v>
      </c>
      <c r="B199" s="28" t="s">
        <v>10</v>
      </c>
      <c r="C199" s="30">
        <v>3</v>
      </c>
      <c r="D199" s="116">
        <f t="shared" si="59"/>
        <v>1.1166380789022299</v>
      </c>
      <c r="E199" s="116">
        <f t="shared" si="60"/>
        <v>1.8833619210977699</v>
      </c>
      <c r="F199" s="116">
        <v>1</v>
      </c>
      <c r="G199" s="57">
        <v>1</v>
      </c>
      <c r="H199" s="30">
        <v>2795.79</v>
      </c>
      <c r="I199" s="30">
        <v>2795.79</v>
      </c>
      <c r="J199" s="30">
        <v>0</v>
      </c>
      <c r="K199" s="30">
        <v>0</v>
      </c>
      <c r="L199" s="30">
        <v>43</v>
      </c>
      <c r="M199" s="30">
        <f t="shared" si="61"/>
        <v>8387.369999999999</v>
      </c>
      <c r="N199" s="31">
        <f t="shared" si="58"/>
        <v>11183.16</v>
      </c>
      <c r="O199" s="32">
        <f t="shared" si="51"/>
        <v>3121.8855746140653</v>
      </c>
      <c r="P199" s="32">
        <f t="shared" si="52"/>
        <v>5265.4844253859337</v>
      </c>
      <c r="Q199" s="32">
        <f t="shared" si="53"/>
        <v>2795.79</v>
      </c>
      <c r="R199" s="143">
        <f t="shared" si="57"/>
        <v>11183.16</v>
      </c>
      <c r="T199" s="143"/>
    </row>
    <row r="200" spans="1:20" s="33" customFormat="1" ht="24.75" customHeight="1" outlineLevel="2" x14ac:dyDescent="0.35">
      <c r="A200" s="27" t="s">
        <v>312</v>
      </c>
      <c r="B200" s="28" t="s">
        <v>11</v>
      </c>
      <c r="C200" s="30">
        <v>20</v>
      </c>
      <c r="D200" s="116">
        <f t="shared" si="59"/>
        <v>7.4442538593481986</v>
      </c>
      <c r="E200" s="116">
        <f t="shared" si="60"/>
        <v>12.555746140651801</v>
      </c>
      <c r="F200" s="116"/>
      <c r="G200" s="57">
        <v>1</v>
      </c>
      <c r="H200" s="30">
        <v>140.25</v>
      </c>
      <c r="I200" s="30">
        <v>128.01</v>
      </c>
      <c r="J200" s="30">
        <v>117.77</v>
      </c>
      <c r="K200" s="30">
        <v>110.77</v>
      </c>
      <c r="L200" s="30">
        <v>59</v>
      </c>
      <c r="M200" s="30">
        <f t="shared" si="61"/>
        <v>2805</v>
      </c>
      <c r="N200" s="31">
        <f>SUM(O200:Q200)</f>
        <v>2805</v>
      </c>
      <c r="O200" s="32">
        <f t="shared" si="51"/>
        <v>1044.0566037735848</v>
      </c>
      <c r="P200" s="32">
        <f t="shared" si="52"/>
        <v>1760.943396226415</v>
      </c>
      <c r="Q200" s="32">
        <f t="shared" si="53"/>
        <v>0</v>
      </c>
      <c r="R200" s="143">
        <f t="shared" si="57"/>
        <v>2805</v>
      </c>
      <c r="T200" s="143"/>
    </row>
    <row r="201" spans="1:20" s="36" customFormat="1" ht="24.75" customHeight="1" outlineLevel="2" x14ac:dyDescent="0.35">
      <c r="A201" s="34" t="s">
        <v>330</v>
      </c>
      <c r="B201" s="35" t="s">
        <v>3</v>
      </c>
      <c r="C201" s="47" t="s">
        <v>3</v>
      </c>
      <c r="D201" s="48" t="s">
        <v>3</v>
      </c>
      <c r="E201" s="48" t="s">
        <v>3</v>
      </c>
      <c r="F201" s="48" t="s">
        <v>3</v>
      </c>
      <c r="G201" s="47" t="s">
        <v>3</v>
      </c>
      <c r="H201" s="47" t="s">
        <v>3</v>
      </c>
      <c r="I201" s="47"/>
      <c r="J201" s="47"/>
      <c r="K201" s="47"/>
      <c r="L201" s="47"/>
      <c r="M201" s="146">
        <f>SUM(M202:M210)</f>
        <v>15100.050000000001</v>
      </c>
      <c r="N201" s="31" t="e">
        <f t="shared" si="58"/>
        <v>#VALUE!</v>
      </c>
      <c r="O201" s="32" t="e">
        <f t="shared" si="51"/>
        <v>#VALUE!</v>
      </c>
      <c r="P201" s="32" t="e">
        <f t="shared" si="52"/>
        <v>#VALUE!</v>
      </c>
      <c r="Q201" s="32" t="e">
        <f t="shared" si="53"/>
        <v>#VALUE!</v>
      </c>
      <c r="R201" s="143"/>
      <c r="T201" s="143"/>
    </row>
    <row r="202" spans="1:20" s="33" customFormat="1" ht="24.75" customHeight="1" outlineLevel="2" x14ac:dyDescent="0.35">
      <c r="A202" s="27" t="s">
        <v>36</v>
      </c>
      <c r="B202" s="28" t="s">
        <v>11</v>
      </c>
      <c r="C202" s="30">
        <v>5</v>
      </c>
      <c r="D202" s="116">
        <f t="shared" si="59"/>
        <v>1.8610634648370497</v>
      </c>
      <c r="E202" s="116">
        <f t="shared" ref="E202:E210" si="62">366/(217+366)*C202</f>
        <v>3.1389365351629501</v>
      </c>
      <c r="F202" s="116"/>
      <c r="G202" s="57">
        <v>1</v>
      </c>
      <c r="H202" s="30">
        <v>433.34</v>
      </c>
      <c r="I202" s="30">
        <v>350</v>
      </c>
      <c r="J202" s="30">
        <v>45</v>
      </c>
      <c r="K202" s="30">
        <v>500</v>
      </c>
      <c r="L202" s="30">
        <v>95</v>
      </c>
      <c r="M202" s="30">
        <f t="shared" ref="M202:M210" si="63">C202*H202</f>
        <v>2166.6999999999998</v>
      </c>
      <c r="N202" s="31">
        <f t="shared" si="58"/>
        <v>2166.6999999999998</v>
      </c>
      <c r="O202" s="32">
        <f t="shared" si="51"/>
        <v>806.47324185248704</v>
      </c>
      <c r="P202" s="32">
        <f t="shared" si="52"/>
        <v>1360.2267581475128</v>
      </c>
      <c r="Q202" s="32">
        <f t="shared" si="53"/>
        <v>0</v>
      </c>
      <c r="R202" s="143">
        <f t="shared" si="57"/>
        <v>2166.6999999999998</v>
      </c>
      <c r="T202" s="143"/>
    </row>
    <row r="203" spans="1:20" s="33" customFormat="1" ht="24.75" customHeight="1" outlineLevel="2" x14ac:dyDescent="0.35">
      <c r="A203" s="27" t="s">
        <v>306</v>
      </c>
      <c r="B203" s="28" t="s">
        <v>11</v>
      </c>
      <c r="C203" s="30">
        <v>0</v>
      </c>
      <c r="D203" s="116">
        <f t="shared" si="59"/>
        <v>0</v>
      </c>
      <c r="E203" s="116">
        <f t="shared" si="62"/>
        <v>0</v>
      </c>
      <c r="F203" s="116">
        <v>6</v>
      </c>
      <c r="G203" s="57">
        <v>1</v>
      </c>
      <c r="H203" s="30">
        <v>439</v>
      </c>
      <c r="I203" s="30">
        <v>402</v>
      </c>
      <c r="J203" s="30">
        <v>465</v>
      </c>
      <c r="K203" s="30">
        <v>450</v>
      </c>
      <c r="L203" s="30">
        <v>61</v>
      </c>
      <c r="M203" s="30">
        <f t="shared" si="63"/>
        <v>0</v>
      </c>
      <c r="N203" s="31">
        <f t="shared" si="58"/>
        <v>2634</v>
      </c>
      <c r="O203" s="32">
        <f t="shared" si="51"/>
        <v>0</v>
      </c>
      <c r="P203" s="32">
        <f t="shared" si="52"/>
        <v>0</v>
      </c>
      <c r="Q203" s="32">
        <f t="shared" si="53"/>
        <v>2634</v>
      </c>
      <c r="R203" s="143">
        <f t="shared" si="57"/>
        <v>2634</v>
      </c>
      <c r="T203" s="143"/>
    </row>
    <row r="204" spans="1:20" s="33" customFormat="1" ht="24.75" customHeight="1" outlineLevel="2" x14ac:dyDescent="0.35">
      <c r="A204" s="27" t="s">
        <v>307</v>
      </c>
      <c r="B204" s="28" t="s">
        <v>11</v>
      </c>
      <c r="C204" s="30">
        <v>0</v>
      </c>
      <c r="D204" s="116">
        <f t="shared" si="59"/>
        <v>0</v>
      </c>
      <c r="E204" s="116">
        <f t="shared" si="62"/>
        <v>0</v>
      </c>
      <c r="F204" s="116"/>
      <c r="G204" s="57">
        <v>1</v>
      </c>
      <c r="H204" s="30">
        <v>454</v>
      </c>
      <c r="I204" s="30">
        <v>422</v>
      </c>
      <c r="J204" s="30">
        <v>450</v>
      </c>
      <c r="K204" s="30">
        <v>490</v>
      </c>
      <c r="L204" s="30">
        <v>62</v>
      </c>
      <c r="M204" s="30">
        <f t="shared" si="63"/>
        <v>0</v>
      </c>
      <c r="N204" s="31">
        <f t="shared" si="58"/>
        <v>0</v>
      </c>
      <c r="O204" s="32">
        <f t="shared" si="51"/>
        <v>0</v>
      </c>
      <c r="P204" s="32">
        <f t="shared" si="52"/>
        <v>0</v>
      </c>
      <c r="Q204" s="32">
        <f t="shared" si="53"/>
        <v>0</v>
      </c>
      <c r="R204" s="143">
        <f t="shared" si="57"/>
        <v>0</v>
      </c>
      <c r="T204" s="143"/>
    </row>
    <row r="205" spans="1:20" s="33" customFormat="1" ht="24.75" customHeight="1" outlineLevel="2" x14ac:dyDescent="0.35">
      <c r="A205" s="27" t="s">
        <v>308</v>
      </c>
      <c r="B205" s="28" t="s">
        <v>11</v>
      </c>
      <c r="C205" s="30">
        <v>0</v>
      </c>
      <c r="D205" s="116">
        <f t="shared" si="59"/>
        <v>0</v>
      </c>
      <c r="E205" s="116">
        <f t="shared" si="62"/>
        <v>0</v>
      </c>
      <c r="F205" s="116"/>
      <c r="G205" s="57">
        <v>1</v>
      </c>
      <c r="H205" s="30">
        <v>491.67</v>
      </c>
      <c r="I205" s="30">
        <v>475</v>
      </c>
      <c r="J205" s="30">
        <v>490</v>
      </c>
      <c r="K205" s="30">
        <v>510</v>
      </c>
      <c r="L205" s="30">
        <v>63</v>
      </c>
      <c r="M205" s="30">
        <f t="shared" si="63"/>
        <v>0</v>
      </c>
      <c r="N205" s="31">
        <f t="shared" si="58"/>
        <v>0</v>
      </c>
      <c r="O205" s="32">
        <f t="shared" si="51"/>
        <v>0</v>
      </c>
      <c r="P205" s="32">
        <f t="shared" si="52"/>
        <v>0</v>
      </c>
      <c r="Q205" s="32">
        <f t="shared" si="53"/>
        <v>0</v>
      </c>
      <c r="R205" s="143">
        <f t="shared" si="57"/>
        <v>0</v>
      </c>
      <c r="T205" s="143"/>
    </row>
    <row r="206" spans="1:20" s="33" customFormat="1" ht="24.75" customHeight="1" outlineLevel="2" x14ac:dyDescent="0.35">
      <c r="A206" s="27" t="s">
        <v>309</v>
      </c>
      <c r="B206" s="28" t="s">
        <v>11</v>
      </c>
      <c r="C206" s="30">
        <v>0</v>
      </c>
      <c r="D206" s="116">
        <f t="shared" si="59"/>
        <v>0</v>
      </c>
      <c r="E206" s="116">
        <f t="shared" si="62"/>
        <v>0</v>
      </c>
      <c r="F206" s="116"/>
      <c r="G206" s="57">
        <v>1</v>
      </c>
      <c r="H206" s="30">
        <v>397</v>
      </c>
      <c r="I206" s="30">
        <v>392</v>
      </c>
      <c r="J206" s="30">
        <v>402</v>
      </c>
      <c r="K206" s="30">
        <v>0</v>
      </c>
      <c r="L206" s="30">
        <v>64</v>
      </c>
      <c r="M206" s="30">
        <f t="shared" si="63"/>
        <v>0</v>
      </c>
      <c r="N206" s="31">
        <f t="shared" si="58"/>
        <v>0</v>
      </c>
      <c r="O206" s="32">
        <f t="shared" si="51"/>
        <v>0</v>
      </c>
      <c r="P206" s="32">
        <f t="shared" si="52"/>
        <v>0</v>
      </c>
      <c r="Q206" s="32">
        <f t="shared" si="53"/>
        <v>0</v>
      </c>
      <c r="R206" s="143">
        <f t="shared" si="57"/>
        <v>0</v>
      </c>
      <c r="T206" s="143"/>
    </row>
    <row r="207" spans="1:20" s="33" customFormat="1" ht="24.75" customHeight="1" outlineLevel="2" x14ac:dyDescent="0.35">
      <c r="A207" s="27" t="s">
        <v>310</v>
      </c>
      <c r="B207" s="28" t="s">
        <v>11</v>
      </c>
      <c r="C207" s="30">
        <v>0</v>
      </c>
      <c r="D207" s="116">
        <f t="shared" si="59"/>
        <v>0</v>
      </c>
      <c r="E207" s="116">
        <f t="shared" si="62"/>
        <v>0</v>
      </c>
      <c r="F207" s="116"/>
      <c r="G207" s="57">
        <v>1</v>
      </c>
      <c r="H207" s="30">
        <v>328.34</v>
      </c>
      <c r="I207" s="30">
        <v>293</v>
      </c>
      <c r="J207" s="30">
        <v>382</v>
      </c>
      <c r="K207" s="30">
        <v>450</v>
      </c>
      <c r="L207" s="30">
        <v>65</v>
      </c>
      <c r="M207" s="30">
        <f t="shared" si="63"/>
        <v>0</v>
      </c>
      <c r="N207" s="31">
        <f t="shared" si="58"/>
        <v>0</v>
      </c>
      <c r="O207" s="32">
        <f t="shared" si="51"/>
        <v>0</v>
      </c>
      <c r="P207" s="32">
        <f t="shared" si="52"/>
        <v>0</v>
      </c>
      <c r="Q207" s="32">
        <f t="shared" si="53"/>
        <v>0</v>
      </c>
      <c r="R207" s="143">
        <f t="shared" si="57"/>
        <v>0</v>
      </c>
      <c r="T207" s="143"/>
    </row>
    <row r="208" spans="1:20" s="33" customFormat="1" ht="24.75" customHeight="1" outlineLevel="2" x14ac:dyDescent="0.35">
      <c r="A208" s="27" t="s">
        <v>311</v>
      </c>
      <c r="B208" s="28" t="s">
        <v>11</v>
      </c>
      <c r="C208" s="30">
        <v>0</v>
      </c>
      <c r="D208" s="116">
        <f t="shared" si="59"/>
        <v>0</v>
      </c>
      <c r="E208" s="116">
        <f t="shared" si="62"/>
        <v>0</v>
      </c>
      <c r="F208" s="116"/>
      <c r="G208" s="57">
        <v>1</v>
      </c>
      <c r="H208" s="30">
        <v>481</v>
      </c>
      <c r="I208" s="30">
        <v>473</v>
      </c>
      <c r="J208" s="30">
        <v>490</v>
      </c>
      <c r="K208" s="30">
        <v>480</v>
      </c>
      <c r="L208" s="30">
        <v>66</v>
      </c>
      <c r="M208" s="30">
        <f t="shared" si="63"/>
        <v>0</v>
      </c>
      <c r="N208" s="31">
        <f t="shared" si="58"/>
        <v>0</v>
      </c>
      <c r="O208" s="32">
        <f t="shared" si="51"/>
        <v>0</v>
      </c>
      <c r="P208" s="32">
        <f t="shared" si="52"/>
        <v>0</v>
      </c>
      <c r="Q208" s="32">
        <f t="shared" si="53"/>
        <v>0</v>
      </c>
      <c r="R208" s="143">
        <f t="shared" si="57"/>
        <v>0</v>
      </c>
      <c r="T208" s="143"/>
    </row>
    <row r="209" spans="1:20" s="33" customFormat="1" ht="24.75" customHeight="1" outlineLevel="2" x14ac:dyDescent="0.35">
      <c r="A209" s="27" t="s">
        <v>35</v>
      </c>
      <c r="B209" s="28" t="s">
        <v>11</v>
      </c>
      <c r="C209" s="30">
        <v>10</v>
      </c>
      <c r="D209" s="116">
        <f t="shared" si="59"/>
        <v>3.7221269296740993</v>
      </c>
      <c r="E209" s="116">
        <f t="shared" si="62"/>
        <v>6.2778730703259003</v>
      </c>
      <c r="F209" s="116"/>
      <c r="G209" s="57">
        <v>1</v>
      </c>
      <c r="H209" s="30">
        <v>910</v>
      </c>
      <c r="I209" s="30">
        <v>850</v>
      </c>
      <c r="J209" s="30">
        <v>980</v>
      </c>
      <c r="K209" s="30">
        <v>900</v>
      </c>
      <c r="L209" s="30">
        <v>67</v>
      </c>
      <c r="M209" s="30">
        <f t="shared" si="63"/>
        <v>9100</v>
      </c>
      <c r="N209" s="31">
        <f t="shared" si="58"/>
        <v>9100</v>
      </c>
      <c r="O209" s="32">
        <f t="shared" si="51"/>
        <v>3387.1355060034302</v>
      </c>
      <c r="P209" s="32">
        <f t="shared" si="52"/>
        <v>5712.8644939965689</v>
      </c>
      <c r="Q209" s="32">
        <f t="shared" si="53"/>
        <v>0</v>
      </c>
      <c r="R209" s="143">
        <f t="shared" si="57"/>
        <v>9100</v>
      </c>
      <c r="T209" s="143"/>
    </row>
    <row r="210" spans="1:20" s="33" customFormat="1" ht="24.75" customHeight="1" outlineLevel="2" x14ac:dyDescent="0.35">
      <c r="A210" s="27" t="s">
        <v>34</v>
      </c>
      <c r="B210" s="28" t="s">
        <v>11</v>
      </c>
      <c r="C210" s="30">
        <v>5</v>
      </c>
      <c r="D210" s="116">
        <f t="shared" si="59"/>
        <v>1.8610634648370497</v>
      </c>
      <c r="E210" s="116">
        <f t="shared" si="62"/>
        <v>3.1389365351629501</v>
      </c>
      <c r="F210" s="116"/>
      <c r="G210" s="57">
        <v>1</v>
      </c>
      <c r="H210" s="30">
        <v>766.67</v>
      </c>
      <c r="I210" s="30">
        <v>500</v>
      </c>
      <c r="J210" s="30">
        <v>800</v>
      </c>
      <c r="K210" s="30">
        <v>1000</v>
      </c>
      <c r="L210" s="30">
        <v>68</v>
      </c>
      <c r="M210" s="30">
        <f t="shared" si="63"/>
        <v>3833.35</v>
      </c>
      <c r="N210" s="31">
        <f t="shared" si="58"/>
        <v>3833.3499999999995</v>
      </c>
      <c r="O210" s="32">
        <f t="shared" si="51"/>
        <v>1426.8215265866208</v>
      </c>
      <c r="P210" s="32">
        <f t="shared" si="52"/>
        <v>2406.5284734133788</v>
      </c>
      <c r="Q210" s="32">
        <f t="shared" si="53"/>
        <v>0</v>
      </c>
      <c r="R210" s="143">
        <f t="shared" si="57"/>
        <v>3833.35</v>
      </c>
      <c r="T210" s="143"/>
    </row>
    <row r="211" spans="1:20" s="36" customFormat="1" ht="24.75" customHeight="1" outlineLevel="2" x14ac:dyDescent="0.35">
      <c r="A211" s="34" t="s">
        <v>359</v>
      </c>
      <c r="B211" s="35" t="s">
        <v>3</v>
      </c>
      <c r="C211" s="47" t="s">
        <v>3</v>
      </c>
      <c r="D211" s="48" t="s">
        <v>3</v>
      </c>
      <c r="E211" s="48" t="s">
        <v>3</v>
      </c>
      <c r="F211" s="48" t="s">
        <v>3</v>
      </c>
      <c r="G211" s="47" t="s">
        <v>3</v>
      </c>
      <c r="H211" s="47" t="s">
        <v>3</v>
      </c>
      <c r="I211" s="47"/>
      <c r="J211" s="47"/>
      <c r="K211" s="47"/>
      <c r="L211" s="47"/>
      <c r="M211" s="146">
        <f>SUM(M212:M219)</f>
        <v>21325.11</v>
      </c>
      <c r="N211" s="31" t="e">
        <f t="shared" si="58"/>
        <v>#VALUE!</v>
      </c>
      <c r="O211" s="32" t="e">
        <f t="shared" si="51"/>
        <v>#VALUE!</v>
      </c>
      <c r="P211" s="32" t="e">
        <f t="shared" si="52"/>
        <v>#VALUE!</v>
      </c>
      <c r="Q211" s="32" t="e">
        <f t="shared" si="53"/>
        <v>#VALUE!</v>
      </c>
      <c r="R211" s="143"/>
      <c r="T211" s="143"/>
    </row>
    <row r="212" spans="1:20" s="33" customFormat="1" ht="24.75" customHeight="1" outlineLevel="2" x14ac:dyDescent="0.35">
      <c r="A212" s="27" t="s">
        <v>278</v>
      </c>
      <c r="B212" s="28" t="s">
        <v>11</v>
      </c>
      <c r="C212" s="30">
        <v>30</v>
      </c>
      <c r="D212" s="116">
        <f t="shared" si="59"/>
        <v>11.166380789022298</v>
      </c>
      <c r="E212" s="116">
        <f t="shared" ref="E212:E220" si="64">366/(217+366)*C212</f>
        <v>18.833619210977702</v>
      </c>
      <c r="F212" s="116"/>
      <c r="G212" s="57">
        <v>1</v>
      </c>
      <c r="H212" s="30">
        <v>51.35</v>
      </c>
      <c r="I212" s="30">
        <v>46.95</v>
      </c>
      <c r="J212" s="30">
        <v>51.04</v>
      </c>
      <c r="K212" s="30">
        <v>56.05</v>
      </c>
      <c r="L212" s="30">
        <v>69</v>
      </c>
      <c r="M212" s="30">
        <f t="shared" ref="M212:M220" si="65">C212*H212</f>
        <v>1540.5</v>
      </c>
      <c r="N212" s="31">
        <v>0</v>
      </c>
      <c r="O212" s="32">
        <f t="shared" si="51"/>
        <v>573.39365351629499</v>
      </c>
      <c r="P212" s="32">
        <f t="shared" si="52"/>
        <v>967.10634648370501</v>
      </c>
      <c r="Q212" s="32">
        <f t="shared" si="53"/>
        <v>0</v>
      </c>
      <c r="R212" s="143">
        <f t="shared" si="57"/>
        <v>1540.5</v>
      </c>
      <c r="T212" s="143"/>
    </row>
    <row r="213" spans="1:20" s="33" customFormat="1" ht="24.75" customHeight="1" outlineLevel="2" x14ac:dyDescent="0.35">
      <c r="A213" s="27" t="s">
        <v>27</v>
      </c>
      <c r="B213" s="28" t="s">
        <v>313</v>
      </c>
      <c r="C213" s="30">
        <v>14</v>
      </c>
      <c r="D213" s="116">
        <f t="shared" si="59"/>
        <v>5.2109777015437393</v>
      </c>
      <c r="E213" s="116">
        <f t="shared" si="64"/>
        <v>8.7890222984562598</v>
      </c>
      <c r="F213" s="116"/>
      <c r="G213" s="57">
        <v>1</v>
      </c>
      <c r="H213" s="30">
        <v>30</v>
      </c>
      <c r="I213" s="30">
        <v>28</v>
      </c>
      <c r="J213" s="30">
        <v>30</v>
      </c>
      <c r="K213" s="30">
        <v>32</v>
      </c>
      <c r="L213" s="30">
        <v>70</v>
      </c>
      <c r="M213" s="30">
        <f t="shared" si="65"/>
        <v>420</v>
      </c>
      <c r="N213" s="31">
        <f t="shared" si="58"/>
        <v>420</v>
      </c>
      <c r="O213" s="32">
        <f t="shared" si="51"/>
        <v>156.32933104631218</v>
      </c>
      <c r="P213" s="32">
        <f t="shared" si="52"/>
        <v>263.67066895368782</v>
      </c>
      <c r="Q213" s="32">
        <f t="shared" si="53"/>
        <v>0</v>
      </c>
      <c r="R213" s="143">
        <f t="shared" si="57"/>
        <v>420</v>
      </c>
      <c r="T213" s="143"/>
    </row>
    <row r="214" spans="1:20" s="33" customFormat="1" ht="24.75" customHeight="1" outlineLevel="2" x14ac:dyDescent="0.35">
      <c r="A214" s="27" t="s">
        <v>314</v>
      </c>
      <c r="B214" s="28" t="s">
        <v>313</v>
      </c>
      <c r="C214" s="30">
        <v>30</v>
      </c>
      <c r="D214" s="116">
        <f t="shared" si="59"/>
        <v>11.166380789022298</v>
      </c>
      <c r="E214" s="116">
        <f t="shared" si="64"/>
        <v>18.833619210977702</v>
      </c>
      <c r="F214" s="116"/>
      <c r="G214" s="57">
        <v>1</v>
      </c>
      <c r="H214" s="30">
        <v>57.34</v>
      </c>
      <c r="I214" s="30">
        <v>56</v>
      </c>
      <c r="J214" s="30">
        <v>59</v>
      </c>
      <c r="K214" s="30">
        <v>57</v>
      </c>
      <c r="L214" s="30">
        <v>71</v>
      </c>
      <c r="M214" s="30">
        <f t="shared" si="65"/>
        <v>1720.2</v>
      </c>
      <c r="N214" s="31">
        <f t="shared" si="58"/>
        <v>1720.2000000000003</v>
      </c>
      <c r="O214" s="32">
        <f t="shared" si="51"/>
        <v>640.2802744425386</v>
      </c>
      <c r="P214" s="32">
        <f t="shared" si="52"/>
        <v>1079.9197255574616</v>
      </c>
      <c r="Q214" s="32">
        <f t="shared" si="53"/>
        <v>0</v>
      </c>
      <c r="R214" s="143">
        <f t="shared" si="57"/>
        <v>1720.2</v>
      </c>
      <c r="T214" s="143"/>
    </row>
    <row r="215" spans="1:20" s="33" customFormat="1" ht="24.75" customHeight="1" outlineLevel="2" x14ac:dyDescent="0.35">
      <c r="A215" s="27" t="s">
        <v>315</v>
      </c>
      <c r="B215" s="28" t="s">
        <v>11</v>
      </c>
      <c r="C215" s="30">
        <v>25</v>
      </c>
      <c r="D215" s="116">
        <f t="shared" si="59"/>
        <v>9.305317324185248</v>
      </c>
      <c r="E215" s="116">
        <f t="shared" si="64"/>
        <v>15.69468267581475</v>
      </c>
      <c r="F215" s="116"/>
      <c r="G215" s="57">
        <v>1</v>
      </c>
      <c r="H215" s="30">
        <v>122.34</v>
      </c>
      <c r="I215" s="30">
        <v>120</v>
      </c>
      <c r="J215" s="30">
        <v>122</v>
      </c>
      <c r="K215" s="30">
        <v>125</v>
      </c>
      <c r="L215" s="30">
        <v>72</v>
      </c>
      <c r="M215" s="30">
        <f t="shared" si="65"/>
        <v>3058.5</v>
      </c>
      <c r="N215" s="31">
        <f t="shared" si="58"/>
        <v>3058.5</v>
      </c>
      <c r="O215" s="32">
        <f t="shared" si="51"/>
        <v>1138.4125214408232</v>
      </c>
      <c r="P215" s="32">
        <f t="shared" si="52"/>
        <v>1920.0874785591766</v>
      </c>
      <c r="Q215" s="32">
        <f t="shared" si="53"/>
        <v>0</v>
      </c>
      <c r="R215" s="143">
        <f t="shared" si="57"/>
        <v>3058.5</v>
      </c>
      <c r="T215" s="143"/>
    </row>
    <row r="216" spans="1:20" s="33" customFormat="1" ht="24.75" customHeight="1" outlineLevel="2" x14ac:dyDescent="0.35">
      <c r="A216" s="27" t="s">
        <v>316</v>
      </c>
      <c r="B216" s="28" t="s">
        <v>11</v>
      </c>
      <c r="C216" s="30">
        <v>4</v>
      </c>
      <c r="D216" s="116">
        <f t="shared" si="59"/>
        <v>1.4888507718696398</v>
      </c>
      <c r="E216" s="116">
        <f t="shared" si="64"/>
        <v>2.51114922813036</v>
      </c>
      <c r="F216" s="116"/>
      <c r="G216" s="57">
        <v>1</v>
      </c>
      <c r="H216" s="30">
        <v>148</v>
      </c>
      <c r="I216" s="30">
        <v>144</v>
      </c>
      <c r="J216" s="30">
        <v>148</v>
      </c>
      <c r="K216" s="30">
        <v>152</v>
      </c>
      <c r="L216" s="30">
        <v>73</v>
      </c>
      <c r="M216" s="30">
        <f t="shared" si="65"/>
        <v>592</v>
      </c>
      <c r="N216" s="31">
        <f t="shared" si="58"/>
        <v>592</v>
      </c>
      <c r="O216" s="32">
        <f t="shared" si="51"/>
        <v>220.3499142367067</v>
      </c>
      <c r="P216" s="32">
        <f t="shared" si="52"/>
        <v>371.6500857632933</v>
      </c>
      <c r="Q216" s="32">
        <f t="shared" si="53"/>
        <v>0</v>
      </c>
      <c r="R216" s="143">
        <f t="shared" si="57"/>
        <v>592</v>
      </c>
      <c r="T216" s="143"/>
    </row>
    <row r="217" spans="1:20" s="33" customFormat="1" ht="24.75" customHeight="1" outlineLevel="2" x14ac:dyDescent="0.35">
      <c r="A217" s="27" t="s">
        <v>317</v>
      </c>
      <c r="B217" s="28" t="s">
        <v>11</v>
      </c>
      <c r="C217" s="30">
        <v>25</v>
      </c>
      <c r="D217" s="116">
        <f t="shared" si="59"/>
        <v>9.305317324185248</v>
      </c>
      <c r="E217" s="116">
        <f t="shared" si="64"/>
        <v>15.69468267581475</v>
      </c>
      <c r="F217" s="116"/>
      <c r="G217" s="57">
        <v>1</v>
      </c>
      <c r="H217" s="30">
        <v>67.67</v>
      </c>
      <c r="I217" s="30">
        <v>65</v>
      </c>
      <c r="J217" s="30">
        <v>68</v>
      </c>
      <c r="K217" s="30">
        <v>70</v>
      </c>
      <c r="L217" s="30">
        <v>74</v>
      </c>
      <c r="M217" s="30">
        <f t="shared" si="65"/>
        <v>1691.75</v>
      </c>
      <c r="N217" s="31">
        <f t="shared" si="58"/>
        <v>1691.75</v>
      </c>
      <c r="O217" s="32">
        <f t="shared" si="51"/>
        <v>629.6908233276157</v>
      </c>
      <c r="P217" s="32">
        <f t="shared" si="52"/>
        <v>1062.0591766723842</v>
      </c>
      <c r="Q217" s="32">
        <f t="shared" si="53"/>
        <v>0</v>
      </c>
      <c r="R217" s="143">
        <f t="shared" si="57"/>
        <v>1691.75</v>
      </c>
      <c r="T217" s="143"/>
    </row>
    <row r="218" spans="1:20" s="33" customFormat="1" ht="24.75" customHeight="1" outlineLevel="2" x14ac:dyDescent="0.35">
      <c r="A218" s="27" t="s">
        <v>318</v>
      </c>
      <c r="B218" s="28" t="s">
        <v>11</v>
      </c>
      <c r="C218" s="30">
        <v>108</v>
      </c>
      <c r="D218" s="116">
        <f t="shared" si="59"/>
        <v>40.198970840480271</v>
      </c>
      <c r="E218" s="116">
        <f t="shared" si="64"/>
        <v>67.801029159519715</v>
      </c>
      <c r="F218" s="116"/>
      <c r="G218" s="57">
        <v>1</v>
      </c>
      <c r="H218" s="30">
        <v>108.97</v>
      </c>
      <c r="I218" s="30">
        <v>108</v>
      </c>
      <c r="J218" s="30">
        <v>108.9</v>
      </c>
      <c r="K218" s="30">
        <v>110</v>
      </c>
      <c r="L218" s="30">
        <v>75</v>
      </c>
      <c r="M218" s="30">
        <f t="shared" si="65"/>
        <v>11768.76</v>
      </c>
      <c r="N218" s="31">
        <f t="shared" si="58"/>
        <v>11768.759999999998</v>
      </c>
      <c r="O218" s="32">
        <f t="shared" si="51"/>
        <v>4380.4818524871353</v>
      </c>
      <c r="P218" s="32">
        <f t="shared" si="52"/>
        <v>7388.2781475128631</v>
      </c>
      <c r="Q218" s="32">
        <f t="shared" si="53"/>
        <v>0</v>
      </c>
      <c r="R218" s="143">
        <f t="shared" si="57"/>
        <v>11768.759999999998</v>
      </c>
      <c r="T218" s="143"/>
    </row>
    <row r="219" spans="1:20" s="33" customFormat="1" ht="24.75" customHeight="1" outlineLevel="2" x14ac:dyDescent="0.35">
      <c r="A219" s="27" t="s">
        <v>319</v>
      </c>
      <c r="B219" s="28" t="s">
        <v>11</v>
      </c>
      <c r="C219" s="30">
        <v>20</v>
      </c>
      <c r="D219" s="116">
        <f t="shared" si="59"/>
        <v>7.4442538593481986</v>
      </c>
      <c r="E219" s="116">
        <f t="shared" si="64"/>
        <v>12.555746140651801</v>
      </c>
      <c r="F219" s="116"/>
      <c r="G219" s="57">
        <v>1</v>
      </c>
      <c r="H219" s="30">
        <v>26.67</v>
      </c>
      <c r="I219" s="30">
        <v>25</v>
      </c>
      <c r="J219" s="30">
        <v>26</v>
      </c>
      <c r="K219" s="30">
        <v>29</v>
      </c>
      <c r="L219" s="30">
        <v>76</v>
      </c>
      <c r="M219" s="30">
        <f t="shared" si="65"/>
        <v>533.40000000000009</v>
      </c>
      <c r="N219" s="31">
        <f t="shared" si="58"/>
        <v>533.40000000000009</v>
      </c>
      <c r="O219" s="32">
        <f t="shared" si="51"/>
        <v>198.53825042881647</v>
      </c>
      <c r="P219" s="32">
        <f t="shared" si="52"/>
        <v>334.86174957118357</v>
      </c>
      <c r="Q219" s="32">
        <f t="shared" si="53"/>
        <v>0</v>
      </c>
      <c r="R219" s="143">
        <f t="shared" si="57"/>
        <v>533.40000000000009</v>
      </c>
      <c r="T219" s="143"/>
    </row>
    <row r="220" spans="1:20" s="33" customFormat="1" ht="24.75" customHeight="1" outlineLevel="2" x14ac:dyDescent="0.35">
      <c r="A220" s="27" t="s">
        <v>326</v>
      </c>
      <c r="B220" s="28" t="s">
        <v>169</v>
      </c>
      <c r="C220" s="30">
        <v>0</v>
      </c>
      <c r="D220" s="116">
        <f t="shared" si="59"/>
        <v>0</v>
      </c>
      <c r="E220" s="116">
        <f t="shared" si="64"/>
        <v>0</v>
      </c>
      <c r="F220" s="116"/>
      <c r="G220" s="57">
        <v>1</v>
      </c>
      <c r="H220" s="30">
        <v>138333.34</v>
      </c>
      <c r="I220" s="30">
        <v>120000</v>
      </c>
      <c r="J220" s="30">
        <v>145000</v>
      </c>
      <c r="K220" s="30">
        <v>15000</v>
      </c>
      <c r="L220" s="30">
        <v>96</v>
      </c>
      <c r="M220" s="30">
        <f t="shared" si="65"/>
        <v>0</v>
      </c>
      <c r="N220" s="31">
        <f t="shared" si="58"/>
        <v>0</v>
      </c>
      <c r="O220" s="32">
        <f t="shared" si="51"/>
        <v>0</v>
      </c>
      <c r="P220" s="32">
        <f t="shared" si="52"/>
        <v>0</v>
      </c>
      <c r="Q220" s="32">
        <f t="shared" si="53"/>
        <v>0</v>
      </c>
      <c r="R220" s="143">
        <f t="shared" si="57"/>
        <v>0</v>
      </c>
      <c r="T220" s="143"/>
    </row>
    <row r="221" spans="1:20" s="45" customFormat="1" ht="26.25" customHeight="1" x14ac:dyDescent="0.35">
      <c r="A221" s="18" t="s">
        <v>20</v>
      </c>
      <c r="B221" s="19" t="s">
        <v>3</v>
      </c>
      <c r="C221" s="20">
        <f>C3+C130</f>
        <v>130595.66</v>
      </c>
      <c r="D221" s="140">
        <f>D3+D130</f>
        <v>48609.362298456253</v>
      </c>
      <c r="E221" s="140">
        <f>E3+E130</f>
        <v>81986.297701543735</v>
      </c>
      <c r="F221" s="140">
        <f>F3+F130</f>
        <v>14247.76</v>
      </c>
      <c r="G221" s="21" t="s">
        <v>3</v>
      </c>
      <c r="H221" s="21" t="s">
        <v>3</v>
      </c>
      <c r="I221" s="21"/>
      <c r="J221" s="21"/>
      <c r="K221" s="21"/>
      <c r="L221" s="21"/>
      <c r="M221" s="112">
        <f>M3+M130</f>
        <v>4357043.6439999994</v>
      </c>
      <c r="N221" s="31"/>
      <c r="O221" s="22"/>
      <c r="P221" s="22"/>
      <c r="Q221" s="22"/>
      <c r="R221" s="142"/>
    </row>
    <row r="222" spans="1:20" ht="12.75" customHeight="1" x14ac:dyDescent="0.35"/>
    <row r="223" spans="1:20" ht="12.75" customHeight="1" x14ac:dyDescent="0.35"/>
    <row r="224" spans="1:20" ht="12.75" customHeight="1" x14ac:dyDescent="0.35"/>
    <row r="225" spans="14:14" ht="12.75" customHeight="1" x14ac:dyDescent="0.35">
      <c r="N225" s="46"/>
    </row>
    <row r="226" spans="14:14" ht="12.75" customHeight="1" x14ac:dyDescent="0.35"/>
    <row r="227" spans="14:14" ht="12.75" customHeight="1" x14ac:dyDescent="0.35"/>
    <row r="228" spans="14:14" ht="12.75" customHeight="1" x14ac:dyDescent="0.35"/>
    <row r="229" spans="14:14" ht="12.75" customHeight="1" x14ac:dyDescent="0.35"/>
    <row r="230" spans="14:14" ht="12.75" customHeight="1" x14ac:dyDescent="0.35"/>
    <row r="231" spans="14:14" ht="12.75" customHeight="1" x14ac:dyDescent="0.35"/>
    <row r="232" spans="14:14" ht="12.75" customHeight="1" x14ac:dyDescent="0.35"/>
    <row r="233" spans="14:14" ht="12.75" customHeight="1" x14ac:dyDescent="0.35"/>
    <row r="234" spans="14:14" ht="12.75" customHeight="1" x14ac:dyDescent="0.35"/>
    <row r="235" spans="14:14" ht="12.75" customHeight="1" x14ac:dyDescent="0.35"/>
    <row r="236" spans="14:14" ht="12.75" customHeight="1" x14ac:dyDescent="0.35"/>
    <row r="237" spans="14:14" ht="12.75" customHeight="1" x14ac:dyDescent="0.35"/>
    <row r="238" spans="14:14" ht="12.75" customHeight="1" x14ac:dyDescent="0.35"/>
    <row r="239" spans="14:14" ht="12.75" customHeight="1" x14ac:dyDescent="0.35"/>
    <row r="240" spans="14:14" ht="12.75" customHeight="1" x14ac:dyDescent="0.35"/>
    <row r="241" ht="12.75" customHeight="1" x14ac:dyDescent="0.35"/>
    <row r="242" ht="12.75" customHeight="1" x14ac:dyDescent="0.35"/>
    <row r="243" ht="12.75" customHeight="1" x14ac:dyDescent="0.35"/>
    <row r="244" ht="12.75" customHeight="1" x14ac:dyDescent="0.35"/>
    <row r="245" ht="12.75" customHeight="1" x14ac:dyDescent="0.35"/>
    <row r="246" ht="12.75" customHeight="1" x14ac:dyDescent="0.35"/>
    <row r="247" ht="12.75" customHeight="1" x14ac:dyDescent="0.35"/>
    <row r="248" ht="12.75" customHeight="1" x14ac:dyDescent="0.35"/>
    <row r="249" ht="12.75" customHeight="1" x14ac:dyDescent="0.35"/>
    <row r="250" ht="12.75" customHeight="1" x14ac:dyDescent="0.35"/>
    <row r="251" ht="12.75" customHeight="1" x14ac:dyDescent="0.35"/>
    <row r="252" ht="12.75" customHeight="1" x14ac:dyDescent="0.35"/>
    <row r="253" ht="12.75" customHeight="1" x14ac:dyDescent="0.35"/>
    <row r="254" ht="12.75" customHeight="1" x14ac:dyDescent="0.35"/>
    <row r="255" ht="12.75" customHeight="1" x14ac:dyDescent="0.35"/>
    <row r="256" ht="12.75" customHeight="1" x14ac:dyDescent="0.35"/>
    <row r="257" ht="12.75" customHeight="1" x14ac:dyDescent="0.35"/>
    <row r="258" ht="12.75" customHeight="1" x14ac:dyDescent="0.35"/>
    <row r="259" ht="12.75" customHeight="1" x14ac:dyDescent="0.35"/>
    <row r="260" ht="12.75" customHeight="1" x14ac:dyDescent="0.35"/>
    <row r="261" ht="12.75" customHeight="1" x14ac:dyDescent="0.35"/>
    <row r="262" ht="12.75" customHeight="1" x14ac:dyDescent="0.35"/>
    <row r="263" ht="12.75" customHeight="1" x14ac:dyDescent="0.35"/>
    <row r="264" ht="12.75" customHeight="1" x14ac:dyDescent="0.35"/>
    <row r="265" ht="12.75" customHeight="1" x14ac:dyDescent="0.35"/>
    <row r="266" ht="12.75" customHeight="1" x14ac:dyDescent="0.35"/>
    <row r="267" ht="12.75" customHeight="1" x14ac:dyDescent="0.35"/>
    <row r="268" ht="12.75" customHeight="1" x14ac:dyDescent="0.35"/>
    <row r="269" ht="12.75" customHeight="1" x14ac:dyDescent="0.35"/>
    <row r="270" ht="12.75" customHeight="1" x14ac:dyDescent="0.35"/>
    <row r="271" ht="12.75" customHeight="1" x14ac:dyDescent="0.35"/>
    <row r="272" ht="12.75" customHeight="1" x14ac:dyDescent="0.35"/>
    <row r="273" ht="12.75" customHeight="1" x14ac:dyDescent="0.35"/>
    <row r="274" ht="12.75" customHeight="1" x14ac:dyDescent="0.35"/>
    <row r="275" ht="12.75" customHeight="1" x14ac:dyDescent="0.35"/>
    <row r="276" ht="12.75" customHeight="1" x14ac:dyDescent="0.35"/>
    <row r="277" ht="12.75" customHeight="1" x14ac:dyDescent="0.35"/>
    <row r="278" ht="12.75" customHeight="1" x14ac:dyDescent="0.35"/>
    <row r="279" ht="12.75" customHeight="1" x14ac:dyDescent="0.35"/>
    <row r="280" ht="12.75" customHeight="1" x14ac:dyDescent="0.35"/>
    <row r="281" ht="12.75" customHeight="1" x14ac:dyDescent="0.35"/>
    <row r="282" ht="12.75" customHeight="1" x14ac:dyDescent="0.35"/>
    <row r="283" ht="12.75" customHeight="1" x14ac:dyDescent="0.35"/>
    <row r="284" ht="12.75" customHeight="1" x14ac:dyDescent="0.35"/>
    <row r="285" ht="12.75" customHeight="1" x14ac:dyDescent="0.35"/>
    <row r="286" ht="12.75" customHeight="1" x14ac:dyDescent="0.35"/>
    <row r="287" ht="12.75" customHeight="1" x14ac:dyDescent="0.35"/>
    <row r="288" ht="12.75" customHeight="1" x14ac:dyDescent="0.35"/>
    <row r="289" ht="12.75" customHeight="1" x14ac:dyDescent="0.35"/>
    <row r="290" ht="12.75" customHeight="1" x14ac:dyDescent="0.35"/>
    <row r="291" ht="12.75" customHeight="1" x14ac:dyDescent="0.35"/>
    <row r="292" ht="12.75" customHeight="1" x14ac:dyDescent="0.35"/>
    <row r="293" ht="12.75" customHeight="1" x14ac:dyDescent="0.35"/>
    <row r="294" ht="12.75" customHeight="1" x14ac:dyDescent="0.35"/>
    <row r="295" ht="12.75" customHeight="1" x14ac:dyDescent="0.35"/>
    <row r="296" ht="12.75" customHeight="1" x14ac:dyDescent="0.35"/>
    <row r="297" ht="12.75" customHeight="1" x14ac:dyDescent="0.35"/>
    <row r="298" ht="12.75" customHeight="1" x14ac:dyDescent="0.35"/>
    <row r="299" ht="12.75" customHeight="1" x14ac:dyDescent="0.35"/>
    <row r="300" ht="12.75" customHeight="1" x14ac:dyDescent="0.35"/>
    <row r="301" ht="12.75" customHeight="1" x14ac:dyDescent="0.35"/>
    <row r="302" ht="12.75" customHeight="1" x14ac:dyDescent="0.35"/>
    <row r="303" ht="12.75" customHeight="1" x14ac:dyDescent="0.35"/>
    <row r="304" ht="12.75" customHeight="1" x14ac:dyDescent="0.35"/>
    <row r="305" ht="12.75" customHeight="1" x14ac:dyDescent="0.35"/>
    <row r="306" ht="12.75" customHeight="1" x14ac:dyDescent="0.35"/>
    <row r="307" ht="12.75" customHeight="1" x14ac:dyDescent="0.35"/>
    <row r="308" ht="12.75" customHeight="1" x14ac:dyDescent="0.35"/>
    <row r="309" ht="12.75" customHeight="1" x14ac:dyDescent="0.35"/>
    <row r="310" ht="12.75" customHeight="1" x14ac:dyDescent="0.35"/>
    <row r="311" ht="12.75" customHeight="1" x14ac:dyDescent="0.35"/>
    <row r="312" ht="12.75" customHeight="1" x14ac:dyDescent="0.35"/>
    <row r="313" ht="12.75" customHeight="1" x14ac:dyDescent="0.35"/>
    <row r="314" ht="12.75" customHeight="1" x14ac:dyDescent="0.35"/>
    <row r="315" ht="12.75" customHeight="1" x14ac:dyDescent="0.35"/>
    <row r="316" ht="12.75" customHeight="1" x14ac:dyDescent="0.35"/>
    <row r="317" ht="12.75" customHeight="1" x14ac:dyDescent="0.35"/>
    <row r="318" ht="12.75" customHeight="1" x14ac:dyDescent="0.35"/>
    <row r="319" ht="12.75" customHeight="1" x14ac:dyDescent="0.35"/>
    <row r="320" ht="12.75" customHeight="1" x14ac:dyDescent="0.35"/>
    <row r="321" ht="12.75" customHeight="1" x14ac:dyDescent="0.35"/>
    <row r="322" ht="12.75" customHeight="1" x14ac:dyDescent="0.35"/>
    <row r="323" ht="12.75" customHeight="1" x14ac:dyDescent="0.35"/>
    <row r="324" ht="12.75" customHeight="1" x14ac:dyDescent="0.35"/>
    <row r="325" ht="12.75" customHeight="1" x14ac:dyDescent="0.35"/>
    <row r="326" ht="12.75" customHeight="1" x14ac:dyDescent="0.35"/>
    <row r="327" ht="12.75" customHeight="1" x14ac:dyDescent="0.35"/>
    <row r="328" ht="12.75" customHeight="1" x14ac:dyDescent="0.35"/>
    <row r="329" ht="12.75" customHeight="1" x14ac:dyDescent="0.35"/>
    <row r="330" ht="12.75" customHeight="1" x14ac:dyDescent="0.35"/>
    <row r="331" ht="12.75" customHeight="1" x14ac:dyDescent="0.35"/>
    <row r="332" ht="12.75" customHeight="1" x14ac:dyDescent="0.35"/>
    <row r="333" ht="12.75" customHeight="1" x14ac:dyDescent="0.35"/>
    <row r="334" ht="12.75" customHeight="1" x14ac:dyDescent="0.35"/>
    <row r="335" ht="12.75" customHeight="1" x14ac:dyDescent="0.35"/>
    <row r="336" ht="12.75" customHeight="1" x14ac:dyDescent="0.35"/>
    <row r="337" ht="12.75" customHeight="1" x14ac:dyDescent="0.35"/>
    <row r="338" ht="12.75" customHeight="1" x14ac:dyDescent="0.35"/>
    <row r="339" ht="12.75" customHeight="1" x14ac:dyDescent="0.35"/>
    <row r="340" ht="12.75" customHeight="1" x14ac:dyDescent="0.35"/>
    <row r="341" ht="12.75" customHeight="1" x14ac:dyDescent="0.35"/>
    <row r="342" ht="12.75" customHeight="1" x14ac:dyDescent="0.35"/>
    <row r="343" ht="12.75" customHeight="1" x14ac:dyDescent="0.35"/>
    <row r="344" ht="12.75" customHeight="1" x14ac:dyDescent="0.35"/>
    <row r="345" ht="12.75" customHeight="1" x14ac:dyDescent="0.35"/>
    <row r="346" ht="12.75" customHeight="1" x14ac:dyDescent="0.35"/>
    <row r="347" ht="12.75" customHeight="1" x14ac:dyDescent="0.35"/>
    <row r="348" ht="12.75" customHeight="1" x14ac:dyDescent="0.35"/>
    <row r="349" ht="12.75" customHeight="1" x14ac:dyDescent="0.35"/>
    <row r="350" ht="12.75" customHeight="1" x14ac:dyDescent="0.35"/>
    <row r="351" ht="12.75" customHeight="1" x14ac:dyDescent="0.35"/>
    <row r="352" ht="12.75" customHeight="1" x14ac:dyDescent="0.35"/>
    <row r="353" ht="12.75" customHeight="1" x14ac:dyDescent="0.35"/>
    <row r="354" ht="12.75" customHeight="1" x14ac:dyDescent="0.35"/>
    <row r="355" ht="12.75" customHeight="1" x14ac:dyDescent="0.35"/>
    <row r="356" ht="12.75" customHeight="1" x14ac:dyDescent="0.35"/>
    <row r="357" ht="12.75" customHeight="1" x14ac:dyDescent="0.35"/>
    <row r="358" ht="12.75" customHeight="1" x14ac:dyDescent="0.35"/>
    <row r="359" ht="12.75" customHeight="1" x14ac:dyDescent="0.35"/>
    <row r="360" ht="12.75" customHeight="1" x14ac:dyDescent="0.35"/>
    <row r="361" ht="12.75" customHeight="1" x14ac:dyDescent="0.35"/>
    <row r="362" ht="12.75" customHeight="1" x14ac:dyDescent="0.35"/>
    <row r="363" ht="12.75" customHeight="1" x14ac:dyDescent="0.35"/>
    <row r="364" ht="12.75" customHeight="1" x14ac:dyDescent="0.35"/>
    <row r="365" ht="12.75" customHeight="1" x14ac:dyDescent="0.35"/>
    <row r="366" ht="12.75" customHeight="1" x14ac:dyDescent="0.35"/>
    <row r="367" ht="12.75" customHeight="1" x14ac:dyDescent="0.35"/>
    <row r="368" ht="12.75" customHeight="1" x14ac:dyDescent="0.35"/>
    <row r="369" ht="12.75" customHeight="1" x14ac:dyDescent="0.35"/>
    <row r="370" ht="12.75" customHeight="1" x14ac:dyDescent="0.35"/>
    <row r="371" ht="12.75" customHeight="1" x14ac:dyDescent="0.35"/>
    <row r="372" ht="12.75" customHeight="1" x14ac:dyDescent="0.35"/>
    <row r="373" ht="12.75" customHeight="1" x14ac:dyDescent="0.35"/>
    <row r="374" ht="12.75" customHeight="1" x14ac:dyDescent="0.35"/>
    <row r="375" ht="12.75" customHeight="1" x14ac:dyDescent="0.35"/>
    <row r="376" ht="12.75" customHeight="1" x14ac:dyDescent="0.35"/>
    <row r="377" ht="12.75" customHeight="1" x14ac:dyDescent="0.35"/>
    <row r="378" ht="12.75" customHeight="1" x14ac:dyDescent="0.35"/>
    <row r="379" ht="12.75" customHeight="1" x14ac:dyDescent="0.35"/>
    <row r="380" ht="12.75" customHeight="1" x14ac:dyDescent="0.35"/>
    <row r="381" ht="12.75" customHeight="1" x14ac:dyDescent="0.35"/>
    <row r="382" ht="12.75" customHeight="1" x14ac:dyDescent="0.35"/>
    <row r="383" ht="12.75" customHeight="1" x14ac:dyDescent="0.35"/>
    <row r="384" ht="12.75" customHeight="1" x14ac:dyDescent="0.35"/>
    <row r="385" ht="12.75" customHeight="1" x14ac:dyDescent="0.35"/>
    <row r="386" ht="12.75" customHeight="1" x14ac:dyDescent="0.35"/>
    <row r="387" ht="12.75" customHeight="1" x14ac:dyDescent="0.35"/>
    <row r="388" ht="12.75" customHeight="1" x14ac:dyDescent="0.35"/>
    <row r="389" ht="12.75" customHeight="1" x14ac:dyDescent="0.35"/>
    <row r="390" ht="12.75" customHeight="1" x14ac:dyDescent="0.35"/>
    <row r="391" ht="12.75" customHeight="1" x14ac:dyDescent="0.35"/>
    <row r="392" ht="12.75" customHeight="1" x14ac:dyDescent="0.35"/>
    <row r="393" ht="12.75" customHeight="1" x14ac:dyDescent="0.35"/>
    <row r="394" ht="12.75" customHeight="1" x14ac:dyDescent="0.35"/>
    <row r="395" ht="12.75" customHeight="1" x14ac:dyDescent="0.35"/>
    <row r="396" ht="12.75" customHeight="1" x14ac:dyDescent="0.35"/>
    <row r="397" ht="12.75" customHeight="1" x14ac:dyDescent="0.35"/>
    <row r="398" ht="12.75" customHeight="1" x14ac:dyDescent="0.35"/>
    <row r="399" ht="12.75" customHeight="1" x14ac:dyDescent="0.35"/>
    <row r="400" ht="12.75" customHeight="1" x14ac:dyDescent="0.35"/>
    <row r="401" ht="12.75" customHeight="1" x14ac:dyDescent="0.35"/>
    <row r="402" ht="12.75" customHeight="1" x14ac:dyDescent="0.35"/>
    <row r="403" ht="12.75" customHeight="1" x14ac:dyDescent="0.35"/>
    <row r="404" ht="12.75" customHeight="1" x14ac:dyDescent="0.35"/>
    <row r="405" ht="12.75" customHeight="1" x14ac:dyDescent="0.35"/>
    <row r="406" ht="12.75" customHeight="1" x14ac:dyDescent="0.35"/>
    <row r="407" ht="12.75" customHeight="1" x14ac:dyDescent="0.35"/>
    <row r="408" ht="12.75" customHeight="1" x14ac:dyDescent="0.35"/>
    <row r="409" ht="12.75" customHeight="1" x14ac:dyDescent="0.35"/>
    <row r="410" ht="12.75" customHeight="1" x14ac:dyDescent="0.35"/>
    <row r="411" ht="12.75" customHeight="1" x14ac:dyDescent="0.35"/>
    <row r="412" ht="12.75" customHeight="1" x14ac:dyDescent="0.35"/>
    <row r="413" ht="12.75" customHeight="1" x14ac:dyDescent="0.35"/>
    <row r="414" ht="12.75" customHeight="1" x14ac:dyDescent="0.35"/>
    <row r="415" ht="12.75" customHeight="1" x14ac:dyDescent="0.35"/>
    <row r="416" ht="12.75" customHeight="1" x14ac:dyDescent="0.35"/>
    <row r="417" ht="12.75" customHeight="1" x14ac:dyDescent="0.35"/>
    <row r="418" ht="12.75" customHeight="1" x14ac:dyDescent="0.35"/>
    <row r="419" ht="12.75" customHeight="1" x14ac:dyDescent="0.35"/>
    <row r="420" ht="12.75" customHeight="1" x14ac:dyDescent="0.35"/>
    <row r="421" ht="12.75" customHeight="1" x14ac:dyDescent="0.35"/>
    <row r="422" ht="12.75" customHeight="1" x14ac:dyDescent="0.35"/>
    <row r="423" ht="12.75" customHeight="1" x14ac:dyDescent="0.35"/>
    <row r="424" ht="12.75" customHeight="1" x14ac:dyDescent="0.35"/>
    <row r="425" ht="12.75" customHeight="1" x14ac:dyDescent="0.35"/>
    <row r="426" ht="12.75" customHeight="1" x14ac:dyDescent="0.35"/>
    <row r="427" ht="12.75" customHeight="1" x14ac:dyDescent="0.35"/>
    <row r="428" ht="12.75" customHeight="1" x14ac:dyDescent="0.35"/>
    <row r="429" ht="12.75" customHeight="1" x14ac:dyDescent="0.35"/>
    <row r="430" ht="12.75" customHeight="1" x14ac:dyDescent="0.35"/>
    <row r="431" ht="12.75" customHeight="1" x14ac:dyDescent="0.35"/>
    <row r="432" ht="12.75" customHeight="1" x14ac:dyDescent="0.35"/>
    <row r="433" ht="12.75" customHeight="1" x14ac:dyDescent="0.35"/>
    <row r="434" ht="12.75" customHeight="1" x14ac:dyDescent="0.35"/>
    <row r="435" ht="12.75" customHeight="1" x14ac:dyDescent="0.35"/>
    <row r="436" ht="12.75" customHeight="1" x14ac:dyDescent="0.35"/>
    <row r="437" ht="12.75" customHeight="1" x14ac:dyDescent="0.35"/>
    <row r="438" ht="12.75" customHeight="1" x14ac:dyDescent="0.35"/>
    <row r="439" ht="12.75" customHeight="1" x14ac:dyDescent="0.35"/>
    <row r="440" ht="12.75" customHeight="1" x14ac:dyDescent="0.35"/>
    <row r="441" ht="12.75" customHeight="1" x14ac:dyDescent="0.35"/>
    <row r="442" ht="12.75" customHeight="1" x14ac:dyDescent="0.35"/>
    <row r="443" ht="12.75" customHeight="1" x14ac:dyDescent="0.35"/>
    <row r="444" ht="12.75" customHeight="1" x14ac:dyDescent="0.35"/>
    <row r="445" ht="12.75" customHeight="1" x14ac:dyDescent="0.35"/>
    <row r="446" ht="12.75" customHeight="1" x14ac:dyDescent="0.35"/>
    <row r="447" ht="12.75" customHeight="1" x14ac:dyDescent="0.35"/>
    <row r="448" ht="12.75" customHeight="1" x14ac:dyDescent="0.35"/>
    <row r="449" ht="12.75" customHeight="1" x14ac:dyDescent="0.35"/>
    <row r="450" ht="12.75" customHeight="1" x14ac:dyDescent="0.35"/>
    <row r="451" ht="12.75" customHeight="1" x14ac:dyDescent="0.35"/>
    <row r="452" ht="12.75" customHeight="1" x14ac:dyDescent="0.35"/>
    <row r="453" ht="12.75" customHeight="1" x14ac:dyDescent="0.35"/>
    <row r="454" ht="12.75" customHeight="1" x14ac:dyDescent="0.35"/>
    <row r="455" ht="12.75" customHeight="1" x14ac:dyDescent="0.35"/>
    <row r="456" ht="12.75" customHeight="1" x14ac:dyDescent="0.35"/>
    <row r="457" ht="12.75" customHeight="1" x14ac:dyDescent="0.35"/>
    <row r="458" ht="12.75" customHeight="1" x14ac:dyDescent="0.35"/>
    <row r="459" ht="12.75" customHeight="1" x14ac:dyDescent="0.35"/>
    <row r="460" ht="12.75" customHeight="1" x14ac:dyDescent="0.35"/>
    <row r="461" ht="12.75" customHeight="1" x14ac:dyDescent="0.35"/>
    <row r="462" ht="12.75" customHeight="1" x14ac:dyDescent="0.35"/>
    <row r="463" ht="12.75" customHeight="1" x14ac:dyDescent="0.35"/>
    <row r="464" ht="12.75" customHeight="1" x14ac:dyDescent="0.35"/>
    <row r="465" ht="12.75" customHeight="1" x14ac:dyDescent="0.35"/>
    <row r="466" ht="12.75" customHeight="1" x14ac:dyDescent="0.35"/>
    <row r="467" ht="12.75" customHeight="1" x14ac:dyDescent="0.35"/>
    <row r="468" ht="12.75" customHeight="1" x14ac:dyDescent="0.35"/>
    <row r="469" ht="12.75" customHeight="1" x14ac:dyDescent="0.35"/>
    <row r="470" ht="12.75" customHeight="1" x14ac:dyDescent="0.35"/>
    <row r="471" ht="12.75" customHeight="1" x14ac:dyDescent="0.35"/>
    <row r="472" ht="12.75" customHeight="1" x14ac:dyDescent="0.35"/>
    <row r="473" ht="12.75" customHeight="1" x14ac:dyDescent="0.35"/>
    <row r="474" ht="12.75" customHeight="1" x14ac:dyDescent="0.35"/>
    <row r="475" ht="12.75" customHeight="1" x14ac:dyDescent="0.35"/>
    <row r="476" ht="12.75" customHeight="1" x14ac:dyDescent="0.35"/>
    <row r="477" ht="12.75" customHeight="1" x14ac:dyDescent="0.35"/>
    <row r="478" ht="12.75" customHeight="1" x14ac:dyDescent="0.35"/>
    <row r="479" ht="12.75" customHeight="1" x14ac:dyDescent="0.35"/>
    <row r="480" ht="12.75" customHeight="1" x14ac:dyDescent="0.35"/>
    <row r="481" ht="12.75" customHeight="1" x14ac:dyDescent="0.35"/>
    <row r="482" ht="12.75" customHeight="1" x14ac:dyDescent="0.35"/>
    <row r="483" ht="12.75" customHeight="1" x14ac:dyDescent="0.35"/>
    <row r="484" ht="12.75" customHeight="1" x14ac:dyDescent="0.35"/>
    <row r="485" ht="12.75" customHeight="1" x14ac:dyDescent="0.35"/>
    <row r="486" ht="12.75" customHeight="1" x14ac:dyDescent="0.35"/>
    <row r="487" ht="12.75" customHeight="1" x14ac:dyDescent="0.35"/>
    <row r="488" ht="12.75" customHeight="1" x14ac:dyDescent="0.35"/>
    <row r="489" ht="12.75" customHeight="1" x14ac:dyDescent="0.35"/>
    <row r="490" ht="12.75" customHeight="1" x14ac:dyDescent="0.35"/>
    <row r="491" ht="12.75" customHeight="1" x14ac:dyDescent="0.35"/>
    <row r="492" ht="12.75" customHeight="1" x14ac:dyDescent="0.35"/>
    <row r="493" ht="12.75" customHeight="1" x14ac:dyDescent="0.35"/>
    <row r="494" ht="12.75" customHeight="1" x14ac:dyDescent="0.35"/>
    <row r="495" ht="12.75" customHeight="1" x14ac:dyDescent="0.35"/>
    <row r="496" ht="12.75" customHeight="1" x14ac:dyDescent="0.35"/>
    <row r="497" ht="12.75" customHeight="1" x14ac:dyDescent="0.35"/>
    <row r="498" ht="12.75" customHeight="1" x14ac:dyDescent="0.35"/>
    <row r="499" ht="12.75" customHeight="1" x14ac:dyDescent="0.35"/>
    <row r="500" ht="12.75" customHeight="1" x14ac:dyDescent="0.35"/>
    <row r="501" ht="12.75" customHeight="1" x14ac:dyDescent="0.35"/>
    <row r="502" ht="12.75" customHeight="1" x14ac:dyDescent="0.35"/>
    <row r="503" ht="12.75" customHeight="1" x14ac:dyDescent="0.35"/>
    <row r="504" ht="12.75" customHeight="1" x14ac:dyDescent="0.35"/>
    <row r="505" ht="12.75" customHeight="1" x14ac:dyDescent="0.35"/>
    <row r="506" ht="12.75" customHeight="1" x14ac:dyDescent="0.35"/>
    <row r="507" ht="12.75" customHeight="1" x14ac:dyDescent="0.35"/>
    <row r="508" ht="12.75" customHeight="1" x14ac:dyDescent="0.35"/>
    <row r="509" ht="12.75" customHeight="1" x14ac:dyDescent="0.35"/>
    <row r="510" ht="12.75" customHeight="1" x14ac:dyDescent="0.35"/>
    <row r="511" ht="12.75" customHeight="1" x14ac:dyDescent="0.35"/>
    <row r="512" ht="12.75" customHeight="1" x14ac:dyDescent="0.35"/>
    <row r="513" ht="12.75" customHeight="1" x14ac:dyDescent="0.35"/>
    <row r="514" ht="12.75" customHeight="1" x14ac:dyDescent="0.35"/>
    <row r="515" ht="12.75" customHeight="1" x14ac:dyDescent="0.35"/>
    <row r="516" ht="12.75" customHeight="1" x14ac:dyDescent="0.35"/>
    <row r="517" ht="12.75" customHeight="1" x14ac:dyDescent="0.35"/>
    <row r="518" ht="12.75" customHeight="1" x14ac:dyDescent="0.35"/>
    <row r="519" ht="12.75" customHeight="1" x14ac:dyDescent="0.35"/>
    <row r="520" ht="12.75" customHeight="1" x14ac:dyDescent="0.35"/>
    <row r="521" ht="12.75" customHeight="1" x14ac:dyDescent="0.35"/>
    <row r="522" ht="12.75" customHeight="1" x14ac:dyDescent="0.35"/>
    <row r="523" ht="12.75" customHeight="1" x14ac:dyDescent="0.35"/>
    <row r="524" ht="12.75" customHeight="1" x14ac:dyDescent="0.35"/>
    <row r="525" ht="12.75" customHeight="1" x14ac:dyDescent="0.35"/>
    <row r="526" ht="12.75" customHeight="1" x14ac:dyDescent="0.35"/>
    <row r="527" ht="12.75" customHeight="1" x14ac:dyDescent="0.35"/>
    <row r="5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  <row r="694" ht="12.75" customHeight="1" x14ac:dyDescent="0.35"/>
    <row r="695" ht="12.75" customHeight="1" x14ac:dyDescent="0.35"/>
    <row r="696" ht="12.75" customHeight="1" x14ac:dyDescent="0.35"/>
    <row r="697" ht="12.75" customHeight="1" x14ac:dyDescent="0.35"/>
    <row r="698" ht="12.75" customHeight="1" x14ac:dyDescent="0.35"/>
    <row r="699" ht="12.75" customHeight="1" x14ac:dyDescent="0.35"/>
    <row r="700" ht="12.75" customHeight="1" x14ac:dyDescent="0.35"/>
    <row r="701" ht="12.75" customHeight="1" x14ac:dyDescent="0.35"/>
    <row r="702" ht="12.75" customHeight="1" x14ac:dyDescent="0.35"/>
    <row r="703" ht="12.75" customHeight="1" x14ac:dyDescent="0.35"/>
    <row r="704" ht="12.75" customHeight="1" x14ac:dyDescent="0.35"/>
    <row r="705" ht="12.75" customHeight="1" x14ac:dyDescent="0.35"/>
    <row r="706" ht="12.75" customHeight="1" x14ac:dyDescent="0.35"/>
    <row r="707" ht="12.75" customHeight="1" x14ac:dyDescent="0.35"/>
    <row r="708" ht="12.75" customHeight="1" x14ac:dyDescent="0.35"/>
    <row r="709" ht="12.75" customHeight="1" x14ac:dyDescent="0.35"/>
    <row r="710" ht="12.75" customHeight="1" x14ac:dyDescent="0.35"/>
    <row r="711" ht="12.75" customHeight="1" x14ac:dyDescent="0.35"/>
    <row r="712" ht="12.75" customHeight="1" x14ac:dyDescent="0.35"/>
    <row r="713" ht="12.75" customHeight="1" x14ac:dyDescent="0.35"/>
    <row r="714" ht="12.75" customHeight="1" x14ac:dyDescent="0.35"/>
    <row r="715" ht="12.75" customHeight="1" x14ac:dyDescent="0.35"/>
    <row r="716" ht="12.75" customHeight="1" x14ac:dyDescent="0.35"/>
    <row r="717" ht="12.75" customHeight="1" x14ac:dyDescent="0.35"/>
    <row r="718" ht="12.75" customHeight="1" x14ac:dyDescent="0.35"/>
    <row r="719" ht="12.75" customHeight="1" x14ac:dyDescent="0.35"/>
    <row r="720" ht="12.75" customHeight="1" x14ac:dyDescent="0.35"/>
    <row r="721" ht="12.75" customHeight="1" x14ac:dyDescent="0.35"/>
    <row r="722" ht="12.75" customHeight="1" x14ac:dyDescent="0.35"/>
    <row r="723" ht="12.75" customHeight="1" x14ac:dyDescent="0.35"/>
    <row r="724" ht="12.75" customHeight="1" x14ac:dyDescent="0.35"/>
    <row r="725" ht="12.75" customHeight="1" x14ac:dyDescent="0.35"/>
    <row r="726" ht="12.75" customHeight="1" x14ac:dyDescent="0.35"/>
    <row r="727" ht="12.75" customHeight="1" x14ac:dyDescent="0.35"/>
    <row r="728" ht="12.75" customHeight="1" x14ac:dyDescent="0.35"/>
    <row r="729" ht="12.75" customHeight="1" x14ac:dyDescent="0.35"/>
    <row r="730" ht="12.75" customHeight="1" x14ac:dyDescent="0.35"/>
    <row r="731" ht="12.75" customHeight="1" x14ac:dyDescent="0.35"/>
    <row r="732" ht="12.75" customHeight="1" x14ac:dyDescent="0.35"/>
    <row r="733" ht="12.75" customHeight="1" x14ac:dyDescent="0.35"/>
    <row r="734" ht="12.75" customHeight="1" x14ac:dyDescent="0.35"/>
    <row r="735" ht="12.75" customHeight="1" x14ac:dyDescent="0.35"/>
    <row r="736" ht="12.75" customHeight="1" x14ac:dyDescent="0.35"/>
    <row r="737" ht="12.75" customHeight="1" x14ac:dyDescent="0.35"/>
    <row r="738" ht="12.75" customHeight="1" x14ac:dyDescent="0.35"/>
    <row r="739" ht="12.75" customHeight="1" x14ac:dyDescent="0.35"/>
    <row r="740" ht="12.75" customHeight="1" x14ac:dyDescent="0.35"/>
    <row r="741" ht="12.75" customHeight="1" x14ac:dyDescent="0.35"/>
    <row r="742" ht="12.75" customHeight="1" x14ac:dyDescent="0.35"/>
    <row r="743" ht="12.75" customHeight="1" x14ac:dyDescent="0.35"/>
    <row r="744" ht="12.75" customHeight="1" x14ac:dyDescent="0.35"/>
    <row r="745" ht="12.75" customHeight="1" x14ac:dyDescent="0.35"/>
    <row r="746" ht="12.75" customHeight="1" x14ac:dyDescent="0.35"/>
    <row r="747" ht="12.75" customHeight="1" x14ac:dyDescent="0.35"/>
    <row r="748" ht="12.75" customHeight="1" x14ac:dyDescent="0.35"/>
    <row r="749" ht="12.75" customHeight="1" x14ac:dyDescent="0.35"/>
    <row r="750" ht="12.75" customHeight="1" x14ac:dyDescent="0.35"/>
    <row r="751" ht="12.75" customHeight="1" x14ac:dyDescent="0.35"/>
    <row r="752" ht="12.75" customHeight="1" x14ac:dyDescent="0.35"/>
    <row r="753" ht="12.75" customHeight="1" x14ac:dyDescent="0.35"/>
    <row r="754" ht="12.75" customHeight="1" x14ac:dyDescent="0.35"/>
    <row r="755" ht="12.75" customHeight="1" x14ac:dyDescent="0.35"/>
    <row r="756" ht="12.75" customHeight="1" x14ac:dyDescent="0.35"/>
    <row r="757" ht="12.75" customHeight="1" x14ac:dyDescent="0.35"/>
    <row r="758" ht="12.75" customHeight="1" x14ac:dyDescent="0.35"/>
    <row r="759" ht="12.75" customHeight="1" x14ac:dyDescent="0.35"/>
    <row r="760" ht="12.75" customHeight="1" x14ac:dyDescent="0.35"/>
    <row r="761" ht="12.75" customHeight="1" x14ac:dyDescent="0.35"/>
    <row r="762" ht="12.75" customHeight="1" x14ac:dyDescent="0.35"/>
    <row r="763" ht="12.75" customHeight="1" x14ac:dyDescent="0.35"/>
    <row r="764" ht="12.75" customHeight="1" x14ac:dyDescent="0.35"/>
    <row r="765" ht="12.75" customHeight="1" x14ac:dyDescent="0.35"/>
    <row r="766" ht="12.75" customHeight="1" x14ac:dyDescent="0.35"/>
    <row r="767" ht="12.75" customHeight="1" x14ac:dyDescent="0.35"/>
    <row r="768" ht="12.75" customHeight="1" x14ac:dyDescent="0.35"/>
    <row r="769" ht="12.75" customHeight="1" x14ac:dyDescent="0.35"/>
    <row r="770" ht="12.75" customHeight="1" x14ac:dyDescent="0.35"/>
    <row r="771" ht="12.75" customHeight="1" x14ac:dyDescent="0.35"/>
    <row r="772" ht="12.75" customHeight="1" x14ac:dyDescent="0.35"/>
    <row r="773" ht="12.75" customHeight="1" x14ac:dyDescent="0.35"/>
    <row r="774" ht="12.75" customHeight="1" x14ac:dyDescent="0.35"/>
    <row r="775" ht="12.75" customHeight="1" x14ac:dyDescent="0.35"/>
    <row r="776" ht="12.75" customHeight="1" x14ac:dyDescent="0.35"/>
    <row r="777" ht="12.75" customHeight="1" x14ac:dyDescent="0.35"/>
    <row r="778" ht="12.75" customHeight="1" x14ac:dyDescent="0.35"/>
    <row r="779" ht="12.75" customHeight="1" x14ac:dyDescent="0.35"/>
    <row r="780" ht="12.75" customHeight="1" x14ac:dyDescent="0.35"/>
    <row r="781" ht="12.75" customHeight="1" x14ac:dyDescent="0.35"/>
    <row r="782" ht="12.75" customHeight="1" x14ac:dyDescent="0.35"/>
    <row r="783" ht="12.75" customHeight="1" x14ac:dyDescent="0.35"/>
    <row r="784" ht="12.75" customHeight="1" x14ac:dyDescent="0.35"/>
    <row r="785" ht="12.75" customHeight="1" x14ac:dyDescent="0.35"/>
    <row r="786" ht="12.75" customHeight="1" x14ac:dyDescent="0.35"/>
    <row r="787" ht="12.75" customHeight="1" x14ac:dyDescent="0.35"/>
    <row r="788" ht="12.75" customHeight="1" x14ac:dyDescent="0.35"/>
    <row r="789" ht="12.75" customHeight="1" x14ac:dyDescent="0.35"/>
    <row r="790" ht="12.75" customHeight="1" x14ac:dyDescent="0.35"/>
    <row r="791" ht="12.75" customHeight="1" x14ac:dyDescent="0.35"/>
    <row r="792" ht="12.75" customHeight="1" x14ac:dyDescent="0.35"/>
    <row r="793" ht="12.75" customHeight="1" x14ac:dyDescent="0.35"/>
    <row r="794" ht="12.75" customHeight="1" x14ac:dyDescent="0.35"/>
    <row r="795" ht="12.75" customHeight="1" x14ac:dyDescent="0.35"/>
    <row r="796" ht="12.75" customHeight="1" x14ac:dyDescent="0.35"/>
    <row r="797" ht="12.75" customHeight="1" x14ac:dyDescent="0.35"/>
    <row r="798" ht="12.75" customHeight="1" x14ac:dyDescent="0.35"/>
    <row r="799" ht="12.75" customHeight="1" x14ac:dyDescent="0.35"/>
    <row r="800" ht="12.75" customHeight="1" x14ac:dyDescent="0.35"/>
    <row r="801" ht="12.75" customHeight="1" x14ac:dyDescent="0.35"/>
    <row r="802" ht="12.75" customHeight="1" x14ac:dyDescent="0.35"/>
    <row r="803" ht="12.75" customHeight="1" x14ac:dyDescent="0.35"/>
    <row r="804" ht="12.75" customHeight="1" x14ac:dyDescent="0.35"/>
    <row r="805" ht="12.75" customHeight="1" x14ac:dyDescent="0.35"/>
    <row r="806" ht="12.75" customHeight="1" x14ac:dyDescent="0.35"/>
    <row r="807" ht="12.75" customHeight="1" x14ac:dyDescent="0.35"/>
    <row r="808" ht="12.75" customHeight="1" x14ac:dyDescent="0.35"/>
    <row r="809" ht="12.75" customHeight="1" x14ac:dyDescent="0.35"/>
    <row r="810" ht="12.75" customHeight="1" x14ac:dyDescent="0.35"/>
    <row r="811" ht="12.75" customHeight="1" x14ac:dyDescent="0.35"/>
    <row r="812" ht="12.75" customHeight="1" x14ac:dyDescent="0.35"/>
    <row r="813" ht="12.75" customHeight="1" x14ac:dyDescent="0.35"/>
    <row r="814" ht="12.75" customHeight="1" x14ac:dyDescent="0.35"/>
    <row r="815" ht="12.75" customHeight="1" x14ac:dyDescent="0.35"/>
    <row r="816" ht="12.75" customHeight="1" x14ac:dyDescent="0.35"/>
    <row r="817" ht="12.75" customHeight="1" x14ac:dyDescent="0.35"/>
    <row r="818" ht="12.75" customHeight="1" x14ac:dyDescent="0.35"/>
    <row r="819" ht="12.75" customHeight="1" x14ac:dyDescent="0.35"/>
    <row r="820" ht="12.75" customHeight="1" x14ac:dyDescent="0.35"/>
    <row r="821" ht="12.75" customHeight="1" x14ac:dyDescent="0.35"/>
    <row r="822" ht="12.75" customHeight="1" x14ac:dyDescent="0.35"/>
    <row r="823" ht="12.75" customHeight="1" x14ac:dyDescent="0.35"/>
    <row r="824" ht="12.75" customHeight="1" x14ac:dyDescent="0.35"/>
    <row r="825" ht="12.75" customHeight="1" x14ac:dyDescent="0.35"/>
    <row r="826" ht="12.75" customHeight="1" x14ac:dyDescent="0.35"/>
    <row r="827" ht="12.75" customHeight="1" x14ac:dyDescent="0.35"/>
    <row r="828" ht="12.75" customHeight="1" x14ac:dyDescent="0.35"/>
    <row r="829" ht="12.75" customHeight="1" x14ac:dyDescent="0.35"/>
    <row r="830" ht="12.75" customHeight="1" x14ac:dyDescent="0.35"/>
    <row r="831" ht="12.75" customHeight="1" x14ac:dyDescent="0.35"/>
    <row r="832" ht="12.75" customHeight="1" x14ac:dyDescent="0.35"/>
    <row r="833" ht="12.75" customHeight="1" x14ac:dyDescent="0.35"/>
    <row r="834" ht="12.75" customHeight="1" x14ac:dyDescent="0.35"/>
    <row r="835" ht="12.75" customHeight="1" x14ac:dyDescent="0.35"/>
    <row r="836" ht="12.75" customHeight="1" x14ac:dyDescent="0.35"/>
    <row r="837" ht="12.75" customHeight="1" x14ac:dyDescent="0.35"/>
    <row r="838" ht="12.75" customHeight="1" x14ac:dyDescent="0.35"/>
    <row r="839" ht="12.75" customHeight="1" x14ac:dyDescent="0.35"/>
    <row r="840" ht="12.75" customHeight="1" x14ac:dyDescent="0.35"/>
    <row r="841" ht="12.75" customHeight="1" x14ac:dyDescent="0.35"/>
    <row r="842" ht="12.75" customHeight="1" x14ac:dyDescent="0.35"/>
    <row r="843" ht="12.75" customHeight="1" x14ac:dyDescent="0.35"/>
    <row r="844" ht="12.75" customHeight="1" x14ac:dyDescent="0.35"/>
    <row r="845" ht="12.75" customHeight="1" x14ac:dyDescent="0.35"/>
    <row r="846" ht="12.75" customHeight="1" x14ac:dyDescent="0.35"/>
    <row r="847" ht="12.75" customHeight="1" x14ac:dyDescent="0.35"/>
    <row r="848" ht="12.75" customHeight="1" x14ac:dyDescent="0.35"/>
    <row r="849" ht="12.75" customHeight="1" x14ac:dyDescent="0.35"/>
    <row r="850" ht="12.75" customHeight="1" x14ac:dyDescent="0.35"/>
    <row r="851" ht="12.75" customHeight="1" x14ac:dyDescent="0.35"/>
    <row r="852" ht="12.75" customHeight="1" x14ac:dyDescent="0.35"/>
    <row r="853" ht="12.75" customHeight="1" x14ac:dyDescent="0.35"/>
    <row r="854" ht="12.75" customHeight="1" x14ac:dyDescent="0.35"/>
    <row r="855" ht="12.75" customHeight="1" x14ac:dyDescent="0.35"/>
    <row r="856" ht="12.75" customHeight="1" x14ac:dyDescent="0.35"/>
    <row r="857" ht="12.75" customHeight="1" x14ac:dyDescent="0.35"/>
    <row r="858" ht="12.75" customHeight="1" x14ac:dyDescent="0.35"/>
    <row r="859" ht="12.75" customHeight="1" x14ac:dyDescent="0.35"/>
    <row r="860" ht="12.75" customHeight="1" x14ac:dyDescent="0.35"/>
    <row r="861" ht="12.75" customHeight="1" x14ac:dyDescent="0.35"/>
    <row r="862" ht="12.75" customHeight="1" x14ac:dyDescent="0.35"/>
    <row r="863" ht="12.75" customHeight="1" x14ac:dyDescent="0.35"/>
    <row r="864" ht="12.75" customHeight="1" x14ac:dyDescent="0.35"/>
    <row r="865" ht="12.75" customHeight="1" x14ac:dyDescent="0.35"/>
    <row r="866" ht="12.75" customHeight="1" x14ac:dyDescent="0.35"/>
    <row r="867" ht="12.75" customHeight="1" x14ac:dyDescent="0.35"/>
    <row r="868" ht="12.75" customHeight="1" x14ac:dyDescent="0.35"/>
    <row r="869" ht="12.75" customHeight="1" x14ac:dyDescent="0.35"/>
    <row r="870" ht="12.75" customHeight="1" x14ac:dyDescent="0.35"/>
    <row r="871" ht="12.75" customHeight="1" x14ac:dyDescent="0.35"/>
    <row r="872" ht="12.75" customHeight="1" x14ac:dyDescent="0.35"/>
    <row r="873" ht="12.75" customHeight="1" x14ac:dyDescent="0.35"/>
    <row r="874" ht="12.75" customHeight="1" x14ac:dyDescent="0.35"/>
    <row r="875" ht="12.75" customHeight="1" x14ac:dyDescent="0.35"/>
    <row r="876" ht="12.75" customHeight="1" x14ac:dyDescent="0.35"/>
    <row r="877" ht="12.75" customHeight="1" x14ac:dyDescent="0.35"/>
    <row r="878" ht="12.75" customHeight="1" x14ac:dyDescent="0.35"/>
    <row r="879" ht="12.75" customHeight="1" x14ac:dyDescent="0.35"/>
    <row r="880" ht="12.75" customHeight="1" x14ac:dyDescent="0.35"/>
    <row r="881" ht="12.75" customHeight="1" x14ac:dyDescent="0.35"/>
    <row r="882" ht="12.75" customHeight="1" x14ac:dyDescent="0.35"/>
    <row r="883" ht="12.75" customHeight="1" x14ac:dyDescent="0.35"/>
    <row r="884" ht="12.75" customHeight="1" x14ac:dyDescent="0.35"/>
    <row r="885" ht="12.75" customHeight="1" x14ac:dyDescent="0.35"/>
    <row r="886" ht="12.75" customHeight="1" x14ac:dyDescent="0.35"/>
    <row r="887" ht="12.75" customHeight="1" x14ac:dyDescent="0.35"/>
    <row r="888" ht="12.75" customHeight="1" x14ac:dyDescent="0.35"/>
    <row r="889" ht="12.75" customHeight="1" x14ac:dyDescent="0.35"/>
    <row r="890" ht="12.75" customHeight="1" x14ac:dyDescent="0.35"/>
    <row r="891" ht="12.75" customHeight="1" x14ac:dyDescent="0.35"/>
    <row r="892" ht="12.75" customHeight="1" x14ac:dyDescent="0.35"/>
    <row r="893" ht="12.75" customHeight="1" x14ac:dyDescent="0.35"/>
    <row r="894" ht="12.75" customHeight="1" x14ac:dyDescent="0.35"/>
    <row r="895" ht="12.75" customHeight="1" x14ac:dyDescent="0.35"/>
    <row r="896" ht="12.75" customHeight="1" x14ac:dyDescent="0.35"/>
    <row r="897" ht="12.75" customHeight="1" x14ac:dyDescent="0.35"/>
    <row r="898" ht="12.75" customHeight="1" x14ac:dyDescent="0.35"/>
    <row r="899" ht="12.75" customHeight="1" x14ac:dyDescent="0.35"/>
    <row r="900" ht="12.75" customHeight="1" x14ac:dyDescent="0.35"/>
    <row r="901" ht="12.75" customHeight="1" x14ac:dyDescent="0.35"/>
    <row r="902" ht="12.75" customHeight="1" x14ac:dyDescent="0.35"/>
    <row r="903" ht="12.75" customHeight="1" x14ac:dyDescent="0.35"/>
    <row r="904" ht="12.75" customHeight="1" x14ac:dyDescent="0.35"/>
    <row r="905" ht="12.75" customHeight="1" x14ac:dyDescent="0.35"/>
    <row r="906" ht="12.75" customHeight="1" x14ac:dyDescent="0.35"/>
    <row r="907" ht="12.75" customHeight="1" x14ac:dyDescent="0.35"/>
    <row r="908" ht="12.75" customHeight="1" x14ac:dyDescent="0.35"/>
    <row r="909" ht="12.75" customHeight="1" x14ac:dyDescent="0.35"/>
    <row r="910" ht="12.75" customHeight="1" x14ac:dyDescent="0.35"/>
    <row r="911" ht="12.75" customHeight="1" x14ac:dyDescent="0.35"/>
    <row r="912" ht="12.75" customHeight="1" x14ac:dyDescent="0.35"/>
    <row r="913" ht="12.75" customHeight="1" x14ac:dyDescent="0.35"/>
    <row r="914" ht="12.75" customHeight="1" x14ac:dyDescent="0.35"/>
    <row r="915" ht="12.75" customHeight="1" x14ac:dyDescent="0.35"/>
    <row r="916" ht="12.75" customHeight="1" x14ac:dyDescent="0.35"/>
    <row r="917" ht="12.75" customHeight="1" x14ac:dyDescent="0.35"/>
    <row r="918" ht="12.75" customHeight="1" x14ac:dyDescent="0.35"/>
    <row r="919" ht="12.75" customHeight="1" x14ac:dyDescent="0.35"/>
    <row r="920" ht="12.75" customHeight="1" x14ac:dyDescent="0.35"/>
    <row r="921" ht="12.75" customHeight="1" x14ac:dyDescent="0.35"/>
    <row r="922" ht="12.75" customHeight="1" x14ac:dyDescent="0.35"/>
    <row r="923" ht="12.75" customHeight="1" x14ac:dyDescent="0.35"/>
    <row r="924" ht="12.75" customHeight="1" x14ac:dyDescent="0.35"/>
    <row r="925" ht="12.75" customHeight="1" x14ac:dyDescent="0.35"/>
    <row r="926" ht="12.75" customHeight="1" x14ac:dyDescent="0.35"/>
    <row r="927" ht="12.75" customHeight="1" x14ac:dyDescent="0.35"/>
    <row r="928" ht="12.75" customHeight="1" x14ac:dyDescent="0.35"/>
    <row r="929" ht="12.75" customHeight="1" x14ac:dyDescent="0.35"/>
    <row r="930" ht="12.75" customHeight="1" x14ac:dyDescent="0.35"/>
    <row r="931" ht="12.75" customHeight="1" x14ac:dyDescent="0.35"/>
    <row r="932" ht="12.75" customHeight="1" x14ac:dyDescent="0.35"/>
    <row r="933" ht="12.75" customHeight="1" x14ac:dyDescent="0.35"/>
    <row r="934" ht="12.75" customHeight="1" x14ac:dyDescent="0.35"/>
    <row r="935" ht="12.75" customHeight="1" x14ac:dyDescent="0.35"/>
    <row r="936" ht="12.75" customHeight="1" x14ac:dyDescent="0.35"/>
    <row r="937" ht="12.75" customHeight="1" x14ac:dyDescent="0.35"/>
    <row r="938" ht="12.75" customHeight="1" x14ac:dyDescent="0.35"/>
    <row r="939" ht="12.75" customHeight="1" x14ac:dyDescent="0.35"/>
    <row r="940" ht="12.75" customHeight="1" x14ac:dyDescent="0.35"/>
    <row r="941" ht="12.75" customHeight="1" x14ac:dyDescent="0.35"/>
    <row r="942" ht="12.75" customHeight="1" x14ac:dyDescent="0.35"/>
    <row r="943" ht="12.75" customHeight="1" x14ac:dyDescent="0.35"/>
    <row r="944" ht="12.75" customHeight="1" x14ac:dyDescent="0.35"/>
    <row r="945" ht="12.75" customHeight="1" x14ac:dyDescent="0.35"/>
    <row r="946" ht="12.75" customHeight="1" x14ac:dyDescent="0.35"/>
    <row r="947" ht="12.75" customHeight="1" x14ac:dyDescent="0.35"/>
    <row r="948" ht="12.75" customHeight="1" x14ac:dyDescent="0.35"/>
    <row r="949" ht="12.75" customHeight="1" x14ac:dyDescent="0.35"/>
    <row r="950" ht="12.75" customHeight="1" x14ac:dyDescent="0.35"/>
    <row r="951" ht="12.75" customHeight="1" x14ac:dyDescent="0.35"/>
    <row r="952" ht="12.75" customHeight="1" x14ac:dyDescent="0.35"/>
    <row r="953" ht="12.75" customHeight="1" x14ac:dyDescent="0.35"/>
    <row r="954" ht="12.75" customHeight="1" x14ac:dyDescent="0.35"/>
    <row r="955" ht="12.75" customHeight="1" x14ac:dyDescent="0.35"/>
    <row r="956" ht="12.75" customHeight="1" x14ac:dyDescent="0.35"/>
    <row r="957" ht="12.75" customHeight="1" x14ac:dyDescent="0.35"/>
    <row r="958" ht="12.75" customHeight="1" x14ac:dyDescent="0.35"/>
    <row r="959" ht="12.75" customHeight="1" x14ac:dyDescent="0.35"/>
    <row r="960" ht="12.75" customHeight="1" x14ac:dyDescent="0.35"/>
    <row r="961" ht="12.75" customHeight="1" x14ac:dyDescent="0.35"/>
    <row r="962" ht="12.75" customHeight="1" x14ac:dyDescent="0.35"/>
    <row r="963" ht="12.75" customHeight="1" x14ac:dyDescent="0.35"/>
    <row r="964" ht="12.75" customHeight="1" x14ac:dyDescent="0.35"/>
    <row r="965" ht="12.75" customHeight="1" x14ac:dyDescent="0.35"/>
    <row r="966" ht="12.75" customHeight="1" x14ac:dyDescent="0.35"/>
    <row r="967" ht="12.75" customHeight="1" x14ac:dyDescent="0.35"/>
    <row r="968" ht="12.75" customHeight="1" x14ac:dyDescent="0.35"/>
    <row r="969" ht="12.75" customHeight="1" x14ac:dyDescent="0.35"/>
    <row r="970" ht="12.75" customHeight="1" x14ac:dyDescent="0.35"/>
  </sheetData>
  <sheetProtection password="C71F" sheet="1" objects="1" scenarios="1"/>
  <mergeCells count="9">
    <mergeCell ref="R1:R2"/>
    <mergeCell ref="I1:K1"/>
    <mergeCell ref="M1:M2"/>
    <mergeCell ref="A1:A2"/>
    <mergeCell ref="B1:B2"/>
    <mergeCell ref="C1:F1"/>
    <mergeCell ref="G1:G2"/>
    <mergeCell ref="H1:H2"/>
    <mergeCell ref="L1:L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970"/>
  <sheetViews>
    <sheetView zoomScale="85" zoomScaleNormal="85" workbookViewId="0">
      <selection activeCell="H8" sqref="H8"/>
    </sheetView>
  </sheetViews>
  <sheetFormatPr defaultColWidth="15.1796875" defaultRowHeight="15" customHeight="1" outlineLevelRow="3" outlineLevelCol="1" x14ac:dyDescent="0.35"/>
  <cols>
    <col min="1" max="1" width="22.453125" style="17" customWidth="1"/>
    <col min="2" max="2" width="8.7265625" style="17" customWidth="1"/>
    <col min="3" max="3" width="12.54296875" style="141" hidden="1" customWidth="1"/>
    <col min="4" max="6" width="14" style="141" customWidth="1" outlineLevel="1"/>
    <col min="7" max="7" width="14.453125" style="136" customWidth="1"/>
    <col min="8" max="8" width="15.1796875" style="46" customWidth="1"/>
    <col min="9" max="9" width="15" style="17" customWidth="1" collapsed="1"/>
    <col min="10" max="10" width="15.1796875" style="17" hidden="1" customWidth="1" outlineLevel="1"/>
    <col min="11" max="13" width="13.7265625" style="17" hidden="1" customWidth="1" outlineLevel="1"/>
    <col min="14" max="14" width="15.1796875" style="17"/>
    <col min="15" max="16" width="15.1796875" style="46"/>
    <col min="17" max="16384" width="15.1796875" style="17"/>
  </cols>
  <sheetData>
    <row r="1" spans="1:16" s="45" customFormat="1" ht="39" customHeight="1" x14ac:dyDescent="0.35">
      <c r="A1" s="196" t="s">
        <v>0</v>
      </c>
      <c r="B1" s="196" t="s">
        <v>1</v>
      </c>
      <c r="C1" s="198" t="s">
        <v>46</v>
      </c>
      <c r="D1" s="198"/>
      <c r="E1" s="198"/>
      <c r="F1" s="198"/>
      <c r="G1" s="199" t="s">
        <v>48</v>
      </c>
      <c r="H1" s="201" t="s">
        <v>364</v>
      </c>
      <c r="I1" s="203" t="s">
        <v>47</v>
      </c>
      <c r="J1" s="87" t="s">
        <v>2</v>
      </c>
      <c r="K1" s="40" t="s">
        <v>333</v>
      </c>
      <c r="L1" s="40" t="s">
        <v>334</v>
      </c>
      <c r="M1" s="40" t="s">
        <v>335</v>
      </c>
      <c r="O1" s="142"/>
      <c r="P1" s="142"/>
    </row>
    <row r="2" spans="1:16" s="45" customFormat="1" ht="40.5" customHeight="1" x14ac:dyDescent="0.35">
      <c r="A2" s="197"/>
      <c r="B2" s="197"/>
      <c r="C2" s="137" t="s">
        <v>150</v>
      </c>
      <c r="D2" s="138" t="s">
        <v>333</v>
      </c>
      <c r="E2" s="138" t="s">
        <v>334</v>
      </c>
      <c r="F2" s="138" t="s">
        <v>335</v>
      </c>
      <c r="G2" s="200"/>
      <c r="H2" s="202"/>
      <c r="I2" s="204"/>
      <c r="J2" s="156">
        <v>217</v>
      </c>
      <c r="K2" s="115">
        <f>'Базовый (предв)'!O2</f>
        <v>24829</v>
      </c>
      <c r="L2" s="115">
        <f>'Базовый (предв)'!P2</f>
        <v>366</v>
      </c>
      <c r="M2" s="115">
        <f>'Базовый (предв)'!Q2</f>
        <v>45</v>
      </c>
      <c r="O2" s="142"/>
      <c r="P2" s="142"/>
    </row>
    <row r="3" spans="1:16" ht="62.25" customHeight="1" x14ac:dyDescent="0.35">
      <c r="A3" s="18" t="s">
        <v>4</v>
      </c>
      <c r="B3" s="19" t="s">
        <v>3</v>
      </c>
      <c r="C3" s="139">
        <f>C4+C8+C37</f>
        <v>295</v>
      </c>
      <c r="D3" s="140">
        <f>D4+D8+D37</f>
        <v>1.3791762758468612E-3</v>
      </c>
      <c r="E3" s="140">
        <f>E4+E8+E37</f>
        <v>0.15780445969125215</v>
      </c>
      <c r="F3" s="140">
        <f>F4+F8+F37</f>
        <v>0.13333333333333333</v>
      </c>
      <c r="G3" s="112" t="s">
        <v>3</v>
      </c>
      <c r="H3" s="112" t="s">
        <v>3</v>
      </c>
      <c r="I3" s="21" t="s">
        <v>3</v>
      </c>
      <c r="J3" s="31"/>
      <c r="K3" s="22">
        <f>K4+K8+K37</f>
        <v>412.29596501387306</v>
      </c>
      <c r="L3" s="22">
        <f>L4+L8+L37</f>
        <v>47174.638319490565</v>
      </c>
      <c r="M3" s="22">
        <f>M4+M8+M37</f>
        <v>53383.480750222217</v>
      </c>
    </row>
    <row r="4" spans="1:16" ht="76.5" customHeight="1" outlineLevel="1" x14ac:dyDescent="0.35">
      <c r="A4" s="23" t="s">
        <v>5</v>
      </c>
      <c r="B4" s="24" t="s">
        <v>3</v>
      </c>
      <c r="C4" s="139">
        <f>SUM(C5:C7)</f>
        <v>42</v>
      </c>
      <c r="D4" s="139">
        <f>SUM(D5:D7)</f>
        <v>6.2962395201704533E-4</v>
      </c>
      <c r="E4" s="139">
        <f>SUM(E5:E7)</f>
        <v>7.2041166380789029E-2</v>
      </c>
      <c r="F4" s="139">
        <f>SUM(F5:F7)</f>
        <v>6.6666666666666666E-2</v>
      </c>
      <c r="G4" s="112" t="s">
        <v>3</v>
      </c>
      <c r="H4" s="112" t="s">
        <v>3</v>
      </c>
      <c r="I4" s="21" t="s">
        <v>3</v>
      </c>
      <c r="J4" s="31"/>
      <c r="K4" s="26">
        <f>SUM(K5:K7)</f>
        <v>401.44637576854649</v>
      </c>
      <c r="L4" s="26">
        <f>SUM(L5:L7)</f>
        <v>45933.235317775303</v>
      </c>
      <c r="M4" s="26">
        <f>SUM(M5:M7)</f>
        <v>52430.412972444443</v>
      </c>
    </row>
    <row r="5" spans="1:16" s="33" customFormat="1" ht="25.5" customHeight="1" outlineLevel="2" x14ac:dyDescent="0.35">
      <c r="A5" s="27" t="s">
        <v>344</v>
      </c>
      <c r="B5" s="28" t="s">
        <v>342</v>
      </c>
      <c r="C5" s="116">
        <v>33</v>
      </c>
      <c r="D5" s="116">
        <f>'Базовый (предв)'!D5/'Базовый (ДШИ)'!K$2</f>
        <v>4.9470453372767848E-4</v>
      </c>
      <c r="E5" s="116">
        <f>'Базовый (предв)'!E5/'Базовый (ДШИ)'!L$2</f>
        <v>5.6603773584905662E-2</v>
      </c>
      <c r="F5" s="116">
        <f>'Базовый (предв)'!F5/'Базовый (ДШИ)'!M$2</f>
        <v>0</v>
      </c>
      <c r="G5" s="57">
        <f>'Базовый (предв)'!G5</f>
        <v>1</v>
      </c>
      <c r="H5" s="30">
        <f>'Базовый (предв)'!H5</f>
        <v>719735.24568796973</v>
      </c>
      <c r="I5" s="29"/>
      <c r="J5" s="31"/>
      <c r="K5" s="32">
        <f t="shared" ref="K5:M7" si="0">D5*$H5</f>
        <v>356.05628912544319</v>
      </c>
      <c r="L5" s="32">
        <f t="shared" si="0"/>
        <v>40739.730887998288</v>
      </c>
      <c r="M5" s="32">
        <f t="shared" si="0"/>
        <v>0</v>
      </c>
      <c r="O5" s="143">
        <f>$K$2*K5+$L$2*L5</f>
        <v>23751263.107703</v>
      </c>
      <c r="P5" s="143">
        <f>$M$2*M5</f>
        <v>0</v>
      </c>
    </row>
    <row r="6" spans="1:16" s="33" customFormat="1" ht="25.5" customHeight="1" outlineLevel="2" x14ac:dyDescent="0.35">
      <c r="A6" s="27" t="s">
        <v>343</v>
      </c>
      <c r="B6" s="28" t="s">
        <v>342</v>
      </c>
      <c r="C6" s="116"/>
      <c r="D6" s="116">
        <f>'Базовый (предв)'!D6/'Базовый (ДШИ)'!K$2</f>
        <v>0</v>
      </c>
      <c r="E6" s="116">
        <f>'Базовый (предв)'!E6/'Базовый (ДШИ)'!L$2</f>
        <v>0</v>
      </c>
      <c r="F6" s="116">
        <f>'Базовый (предв)'!F6/'Базовый (ДШИ)'!M$2</f>
        <v>6.6666666666666666E-2</v>
      </c>
      <c r="G6" s="57">
        <f>'Базовый (предв)'!G6</f>
        <v>1</v>
      </c>
      <c r="H6" s="30">
        <f>'Базовый (предв)'!H6</f>
        <v>786456.19458666665</v>
      </c>
      <c r="I6" s="29"/>
      <c r="J6" s="31"/>
      <c r="K6" s="32">
        <f t="shared" si="0"/>
        <v>0</v>
      </c>
      <c r="L6" s="32">
        <f t="shared" si="0"/>
        <v>0</v>
      </c>
      <c r="M6" s="32">
        <f>F6*$H6</f>
        <v>52430.412972444443</v>
      </c>
      <c r="O6" s="143">
        <f>$K$2*K6+$L$2*L6</f>
        <v>0</v>
      </c>
      <c r="P6" s="143">
        <f>$M$2*M6</f>
        <v>2359368.5837599998</v>
      </c>
    </row>
    <row r="7" spans="1:16" s="33" customFormat="1" ht="39" customHeight="1" outlineLevel="2" x14ac:dyDescent="0.35">
      <c r="A7" s="27" t="s">
        <v>345</v>
      </c>
      <c r="B7" s="28" t="s">
        <v>342</v>
      </c>
      <c r="C7" s="116">
        <v>9</v>
      </c>
      <c r="D7" s="116">
        <f>'Базовый (предв)'!D7/'Базовый (ДШИ)'!K$2</f>
        <v>1.3491941828936685E-4</v>
      </c>
      <c r="E7" s="116">
        <f>'Базовый (предв)'!E7/'Базовый (ДШИ)'!L$2</f>
        <v>1.543739279588336E-2</v>
      </c>
      <c r="F7" s="116">
        <f>'Базовый (предв)'!F7/'Базовый (ДШИ)'!M$2</f>
        <v>0</v>
      </c>
      <c r="G7" s="57">
        <f>'Базовый (предв)'!G7</f>
        <v>1</v>
      </c>
      <c r="H7" s="30">
        <f>'Базовый (предв)'!H7</f>
        <v>336423.67583999998</v>
      </c>
      <c r="I7" s="29"/>
      <c r="J7" s="31"/>
      <c r="K7" s="32">
        <f>D7*$H7</f>
        <v>45.390086643103317</v>
      </c>
      <c r="L7" s="32">
        <f>E7*$H7</f>
        <v>5193.5044297770146</v>
      </c>
      <c r="M7" s="32">
        <f t="shared" si="0"/>
        <v>0</v>
      </c>
      <c r="O7" s="143">
        <f>$K$2*K7+$L$2*L7</f>
        <v>3027813.0825599995</v>
      </c>
      <c r="P7" s="143">
        <f>$M$2*M7</f>
        <v>0</v>
      </c>
    </row>
    <row r="8" spans="1:16" ht="151.5" customHeight="1" outlineLevel="1" x14ac:dyDescent="0.35">
      <c r="A8" s="23" t="s">
        <v>6</v>
      </c>
      <c r="B8" s="24" t="s">
        <v>3</v>
      </c>
      <c r="C8" s="139">
        <f>SUM(C9:C36)</f>
        <v>249</v>
      </c>
      <c r="D8" s="139">
        <f>SUM(D9:D36)</f>
        <v>7.4955232382981584E-4</v>
      </c>
      <c r="E8" s="139">
        <f>SUM(E9:E36)</f>
        <v>8.5763293310463118E-2</v>
      </c>
      <c r="F8" s="139">
        <f>SUM(F9:F36)</f>
        <v>0</v>
      </c>
      <c r="G8" s="112" t="s">
        <v>3</v>
      </c>
      <c r="H8" s="112" t="s">
        <v>3</v>
      </c>
      <c r="I8" s="21" t="s">
        <v>3</v>
      </c>
      <c r="J8" s="31"/>
      <c r="K8" s="26">
        <f>K9+K16</f>
        <v>1.2530041331765882</v>
      </c>
      <c r="L8" s="26">
        <f>L9+L16</f>
        <v>143.3679245283019</v>
      </c>
      <c r="M8" s="26">
        <f>M9+M16</f>
        <v>0</v>
      </c>
    </row>
    <row r="9" spans="1:16" s="36" customFormat="1" ht="24.75" customHeight="1" outlineLevel="2" x14ac:dyDescent="0.35">
      <c r="A9" s="34" t="s">
        <v>162</v>
      </c>
      <c r="B9" s="35" t="s">
        <v>3</v>
      </c>
      <c r="C9" s="48" t="s">
        <v>3</v>
      </c>
      <c r="D9" s="48" t="s">
        <v>3</v>
      </c>
      <c r="E9" s="48" t="s">
        <v>3</v>
      </c>
      <c r="F9" s="48" t="s">
        <v>3</v>
      </c>
      <c r="G9" s="47" t="s">
        <v>3</v>
      </c>
      <c r="H9" s="47" t="s">
        <v>3</v>
      </c>
      <c r="I9" s="111"/>
      <c r="J9" s="31"/>
      <c r="K9" s="31">
        <f>SUM(K10:K15)</f>
        <v>1.2530041331765882</v>
      </c>
      <c r="L9" s="31">
        <f>SUM(L10:L15)</f>
        <v>143.3679245283019</v>
      </c>
      <c r="M9" s="31">
        <f>SUM(M10:M15)</f>
        <v>0</v>
      </c>
      <c r="O9" s="143">
        <f t="shared" ref="O9:O16" si="1">$K$2*K9+$L$2*L9</f>
        <v>83583.5</v>
      </c>
      <c r="P9" s="143">
        <f t="shared" ref="P9:P16" si="2">$M$2*M9</f>
        <v>0</v>
      </c>
    </row>
    <row r="10" spans="1:16" s="33" customFormat="1" ht="24.75" customHeight="1" outlineLevel="3" x14ac:dyDescent="0.35">
      <c r="A10" s="27" t="s">
        <v>163</v>
      </c>
      <c r="B10" s="28" t="s">
        <v>11</v>
      </c>
      <c r="C10" s="116">
        <v>20</v>
      </c>
      <c r="D10" s="116">
        <f>'Базовый (предв)'!D10/'Базовый (ДШИ)'!K$2</f>
        <v>1.4991046476596316E-4</v>
      </c>
      <c r="E10" s="116">
        <f>'Базовый (предв)'!E10/'Базовый (ДШИ)'!L$2</f>
        <v>1.7152658662092625E-2</v>
      </c>
      <c r="F10" s="116">
        <f>'Базовый (предв)'!F10/'Базовый (ДШИ)'!M$2</f>
        <v>0</v>
      </c>
      <c r="G10" s="57">
        <f>'Базовый (предв)'!G10</f>
        <v>1</v>
      </c>
      <c r="H10" s="30">
        <f>'Базовый (предв)'!H10</f>
        <v>3206.67</v>
      </c>
      <c r="I10" s="37"/>
      <c r="J10" s="31"/>
      <c r="K10" s="32">
        <f t="shared" ref="K10:M15" si="3">D10*$H10</f>
        <v>0.48071339005107111</v>
      </c>
      <c r="L10" s="32">
        <f t="shared" si="3"/>
        <v>55.002915951972561</v>
      </c>
      <c r="M10" s="32">
        <f t="shared" si="3"/>
        <v>0</v>
      </c>
      <c r="O10" s="143">
        <f t="shared" si="1"/>
        <v>32066.700000000004</v>
      </c>
      <c r="P10" s="143">
        <f t="shared" si="2"/>
        <v>0</v>
      </c>
    </row>
    <row r="11" spans="1:16" s="33" customFormat="1" ht="24.75" customHeight="1" outlineLevel="3" x14ac:dyDescent="0.35">
      <c r="A11" s="27" t="s">
        <v>164</v>
      </c>
      <c r="B11" s="28" t="s">
        <v>11</v>
      </c>
      <c r="C11" s="116">
        <v>10</v>
      </c>
      <c r="D11" s="116">
        <f>'Базовый (предв)'!D11/'Базовый (ДШИ)'!K$2</f>
        <v>1.4991046476596316E-4</v>
      </c>
      <c r="E11" s="116">
        <f>'Базовый (предв)'!E11/'Базовый (ДШИ)'!L$2</f>
        <v>1.7152658662092625E-2</v>
      </c>
      <c r="F11" s="116">
        <f>'Базовый (предв)'!F11/'Базовый (ДШИ)'!M$2</f>
        <v>0</v>
      </c>
      <c r="G11" s="57">
        <f>'Базовый (предв)'!G11</f>
        <v>1</v>
      </c>
      <c r="H11" s="30">
        <f>'Базовый (предв)'!H11</f>
        <v>2463.34</v>
      </c>
      <c r="I11" s="37"/>
      <c r="J11" s="31"/>
      <c r="K11" s="32">
        <f t="shared" si="3"/>
        <v>0.36928044427658774</v>
      </c>
      <c r="L11" s="32">
        <f t="shared" si="3"/>
        <v>42.252830188679248</v>
      </c>
      <c r="M11" s="32">
        <f t="shared" si="3"/>
        <v>0</v>
      </c>
      <c r="O11" s="143">
        <f t="shared" si="1"/>
        <v>24633.4</v>
      </c>
      <c r="P11" s="143">
        <f t="shared" si="2"/>
        <v>0</v>
      </c>
    </row>
    <row r="12" spans="1:16" s="33" customFormat="1" ht="24.75" customHeight="1" outlineLevel="3" x14ac:dyDescent="0.35">
      <c r="A12" s="27" t="s">
        <v>165</v>
      </c>
      <c r="B12" s="28" t="s">
        <v>11</v>
      </c>
      <c r="C12" s="116">
        <v>30</v>
      </c>
      <c r="D12" s="116">
        <f>'Базовый (предв)'!D12/'Базовый (ДШИ)'!K$2</f>
        <v>1.4991046476596316E-4</v>
      </c>
      <c r="E12" s="116">
        <f>'Базовый (предв)'!E12/'Базовый (ДШИ)'!L$2</f>
        <v>1.7152658662092625E-2</v>
      </c>
      <c r="F12" s="116">
        <f>'Базовый (предв)'!F12/'Базовый (ДШИ)'!M$2</f>
        <v>0</v>
      </c>
      <c r="G12" s="57">
        <f>'Базовый (предв)'!G12</f>
        <v>1</v>
      </c>
      <c r="H12" s="30">
        <f>'Базовый (предв)'!H12</f>
        <v>603.34</v>
      </c>
      <c r="I12" s="37"/>
      <c r="J12" s="31"/>
      <c r="K12" s="32">
        <f t="shared" si="3"/>
        <v>9.0446979811896214E-2</v>
      </c>
      <c r="L12" s="32">
        <f t="shared" si="3"/>
        <v>10.348885077186965</v>
      </c>
      <c r="M12" s="32">
        <f t="shared" si="3"/>
        <v>0</v>
      </c>
      <c r="O12" s="143">
        <f t="shared" si="1"/>
        <v>6033.4000000000005</v>
      </c>
      <c r="P12" s="143">
        <f t="shared" si="2"/>
        <v>0</v>
      </c>
    </row>
    <row r="13" spans="1:16" s="33" customFormat="1" ht="24.75" customHeight="1" outlineLevel="3" x14ac:dyDescent="0.35">
      <c r="A13" s="27" t="s">
        <v>166</v>
      </c>
      <c r="B13" s="28" t="s">
        <v>11</v>
      </c>
      <c r="C13" s="116">
        <v>10</v>
      </c>
      <c r="D13" s="116">
        <f>'Базовый (предв)'!D13/'Базовый (ДШИ)'!K$2</f>
        <v>0</v>
      </c>
      <c r="E13" s="116">
        <f>'Базовый (предв)'!E13/'Базовый (ДШИ)'!L$2</f>
        <v>0</v>
      </c>
      <c r="F13" s="116">
        <f>'Базовый (предв)'!F13/'Базовый (ДШИ)'!M$2</f>
        <v>0</v>
      </c>
      <c r="G13" s="57">
        <f>'Базовый (предв)'!G13</f>
        <v>1</v>
      </c>
      <c r="H13" s="30">
        <f>'Базовый (предв)'!H13</f>
        <v>4180</v>
      </c>
      <c r="I13" s="37"/>
      <c r="J13" s="31"/>
      <c r="K13" s="32">
        <f t="shared" si="3"/>
        <v>0</v>
      </c>
      <c r="L13" s="32">
        <f t="shared" si="3"/>
        <v>0</v>
      </c>
      <c r="M13" s="32">
        <f t="shared" si="3"/>
        <v>0</v>
      </c>
      <c r="O13" s="143">
        <f t="shared" si="1"/>
        <v>0</v>
      </c>
      <c r="P13" s="143">
        <f t="shared" si="2"/>
        <v>0</v>
      </c>
    </row>
    <row r="14" spans="1:16" s="33" customFormat="1" ht="24.75" customHeight="1" outlineLevel="3" x14ac:dyDescent="0.35">
      <c r="A14" s="27" t="s">
        <v>167</v>
      </c>
      <c r="B14" s="28" t="s">
        <v>11</v>
      </c>
      <c r="C14" s="116">
        <v>20</v>
      </c>
      <c r="D14" s="116">
        <f>'Базовый (предв)'!D14/'Базовый (ДШИ)'!K$2</f>
        <v>1.4991046476596316E-4</v>
      </c>
      <c r="E14" s="116">
        <f>'Базовый (предв)'!E14/'Базовый (ДШИ)'!L$2</f>
        <v>1.7152658662092625E-2</v>
      </c>
      <c r="F14" s="116">
        <f>'Базовый (предв)'!F14/'Базовый (ДШИ)'!M$2</f>
        <v>0</v>
      </c>
      <c r="G14" s="57">
        <f>'Базовый (предв)'!G14</f>
        <v>1</v>
      </c>
      <c r="H14" s="30">
        <f>'Базовый (предв)'!H14</f>
        <v>840</v>
      </c>
      <c r="I14" s="37"/>
      <c r="J14" s="31"/>
      <c r="K14" s="32">
        <f t="shared" si="3"/>
        <v>0.12592479040340906</v>
      </c>
      <c r="L14" s="32">
        <f t="shared" si="3"/>
        <v>14.408233276157805</v>
      </c>
      <c r="M14" s="32">
        <f t="shared" si="3"/>
        <v>0</v>
      </c>
      <c r="O14" s="143">
        <f t="shared" si="1"/>
        <v>8400</v>
      </c>
      <c r="P14" s="143">
        <f t="shared" si="2"/>
        <v>0</v>
      </c>
    </row>
    <row r="15" spans="1:16" s="36" customFormat="1" ht="24.75" customHeight="1" outlineLevel="3" x14ac:dyDescent="0.35">
      <c r="A15" s="27" t="s">
        <v>168</v>
      </c>
      <c r="B15" s="28" t="s">
        <v>11</v>
      </c>
      <c r="C15" s="116">
        <v>20</v>
      </c>
      <c r="D15" s="116">
        <f>'Базовый (предв)'!D15/'Базовый (ДШИ)'!K$2</f>
        <v>1.4991046476596316E-4</v>
      </c>
      <c r="E15" s="116">
        <f>'Базовый (предв)'!E15/'Базовый (ДШИ)'!L$2</f>
        <v>1.7152658662092625E-2</v>
      </c>
      <c r="F15" s="116">
        <f>'Базовый (предв)'!F15/'Базовый (ДШИ)'!M$2</f>
        <v>0</v>
      </c>
      <c r="G15" s="57">
        <f>'Базовый (предв)'!G15</f>
        <v>1</v>
      </c>
      <c r="H15" s="30">
        <f>'Базовый (предв)'!H15</f>
        <v>1245</v>
      </c>
      <c r="I15" s="37"/>
      <c r="J15" s="31"/>
      <c r="K15" s="32">
        <f t="shared" si="3"/>
        <v>0.18663852863362412</v>
      </c>
      <c r="L15" s="32">
        <f t="shared" si="3"/>
        <v>21.355060034305318</v>
      </c>
      <c r="M15" s="32">
        <f t="shared" si="3"/>
        <v>0</v>
      </c>
      <c r="O15" s="143">
        <f t="shared" si="1"/>
        <v>12450</v>
      </c>
      <c r="P15" s="143">
        <f t="shared" si="2"/>
        <v>0</v>
      </c>
    </row>
    <row r="16" spans="1:16" s="36" customFormat="1" ht="41.25" customHeight="1" outlineLevel="2" x14ac:dyDescent="0.35">
      <c r="A16" s="34" t="s">
        <v>353</v>
      </c>
      <c r="B16" s="35" t="s">
        <v>3</v>
      </c>
      <c r="C16" s="48" t="s">
        <v>3</v>
      </c>
      <c r="D16" s="48" t="s">
        <v>3</v>
      </c>
      <c r="E16" s="48" t="s">
        <v>3</v>
      </c>
      <c r="F16" s="48" t="s">
        <v>3</v>
      </c>
      <c r="G16" s="47" t="s">
        <v>3</v>
      </c>
      <c r="H16" s="47" t="s">
        <v>3</v>
      </c>
      <c r="I16" s="111"/>
      <c r="J16" s="31"/>
      <c r="K16" s="31">
        <f>SUM(K17:K36)</f>
        <v>0</v>
      </c>
      <c r="L16" s="31">
        <f>SUM(L17:L36)</f>
        <v>0</v>
      </c>
      <c r="M16" s="31">
        <f>SUM(M17:M36)</f>
        <v>0</v>
      </c>
      <c r="O16" s="143">
        <f t="shared" si="1"/>
        <v>0</v>
      </c>
      <c r="P16" s="143">
        <f t="shared" si="2"/>
        <v>0</v>
      </c>
    </row>
    <row r="17" spans="1:16" s="33" customFormat="1" ht="24.75" customHeight="1" outlineLevel="3" x14ac:dyDescent="0.35">
      <c r="A17" s="27" t="s">
        <v>171</v>
      </c>
      <c r="B17" s="28" t="s">
        <v>11</v>
      </c>
      <c r="C17" s="116">
        <v>1</v>
      </c>
      <c r="D17" s="116">
        <f>'Базовый (предв)'!D17/'Базовый (ДШИ)'!K$2</f>
        <v>0</v>
      </c>
      <c r="E17" s="116">
        <f>'Базовый (предв)'!E17/'Базовый (ДШИ)'!L$2</f>
        <v>0</v>
      </c>
      <c r="F17" s="116">
        <f>'Базовый (предв)'!F17/'Базовый (ДШИ)'!M$2</f>
        <v>0</v>
      </c>
      <c r="G17" s="57">
        <f>'Базовый (предв)'!G17</f>
        <v>1</v>
      </c>
      <c r="H17" s="30">
        <f>'Базовый (предв)'!H17</f>
        <v>13909.34</v>
      </c>
      <c r="I17" s="37"/>
      <c r="J17" s="31"/>
      <c r="K17" s="32">
        <f t="shared" ref="K17:K36" si="4">D17*$H17</f>
        <v>0</v>
      </c>
      <c r="L17" s="32">
        <f t="shared" ref="L17:L36" si="5">E17*$H17</f>
        <v>0</v>
      </c>
      <c r="M17" s="32">
        <f t="shared" ref="M17:M36" si="6">F17*$H17</f>
        <v>0</v>
      </c>
      <c r="O17" s="143"/>
      <c r="P17" s="143"/>
    </row>
    <row r="18" spans="1:16" s="33" customFormat="1" ht="24.75" customHeight="1" outlineLevel="3" x14ac:dyDescent="0.35">
      <c r="A18" s="27" t="s">
        <v>172</v>
      </c>
      <c r="B18" s="28" t="s">
        <v>11</v>
      </c>
      <c r="C18" s="116">
        <v>2</v>
      </c>
      <c r="D18" s="116">
        <f>'Базовый (предв)'!D18/'Базовый (ДШИ)'!K$2</f>
        <v>0</v>
      </c>
      <c r="E18" s="116">
        <f>'Базовый (предв)'!E18/'Базовый (ДШИ)'!L$2</f>
        <v>0</v>
      </c>
      <c r="F18" s="116">
        <f>'Базовый (предв)'!F18/'Базовый (ДШИ)'!M$2</f>
        <v>0</v>
      </c>
      <c r="G18" s="57">
        <f>'Базовый (предв)'!G18</f>
        <v>1</v>
      </c>
      <c r="H18" s="30">
        <f>'Базовый (предв)'!H18</f>
        <v>7671</v>
      </c>
      <c r="I18" s="37"/>
      <c r="J18" s="31"/>
      <c r="K18" s="32">
        <f t="shared" si="4"/>
        <v>0</v>
      </c>
      <c r="L18" s="32">
        <f t="shared" si="5"/>
        <v>0</v>
      </c>
      <c r="M18" s="32">
        <f t="shared" si="6"/>
        <v>0</v>
      </c>
      <c r="O18" s="143"/>
      <c r="P18" s="143"/>
    </row>
    <row r="19" spans="1:16" s="33" customFormat="1" ht="24.75" customHeight="1" outlineLevel="3" x14ac:dyDescent="0.35">
      <c r="A19" s="27" t="s">
        <v>173</v>
      </c>
      <c r="B19" s="28" t="s">
        <v>11</v>
      </c>
      <c r="C19" s="116">
        <v>2</v>
      </c>
      <c r="D19" s="116">
        <f>'Базовый (предв)'!D19/'Базовый (ДШИ)'!K$2</f>
        <v>0</v>
      </c>
      <c r="E19" s="116">
        <f>'Базовый (предв)'!E19/'Базовый (ДШИ)'!L$2</f>
        <v>0</v>
      </c>
      <c r="F19" s="116">
        <f>'Базовый (предв)'!F19/'Базовый (ДШИ)'!M$2</f>
        <v>0</v>
      </c>
      <c r="G19" s="57">
        <f>'Базовый (предв)'!G19</f>
        <v>1</v>
      </c>
      <c r="H19" s="30">
        <f>'Базовый (предв)'!H19</f>
        <v>12097.67</v>
      </c>
      <c r="I19" s="37"/>
      <c r="J19" s="31"/>
      <c r="K19" s="32">
        <f t="shared" si="4"/>
        <v>0</v>
      </c>
      <c r="L19" s="32">
        <f t="shared" si="5"/>
        <v>0</v>
      </c>
      <c r="M19" s="32">
        <f t="shared" si="6"/>
        <v>0</v>
      </c>
      <c r="O19" s="143"/>
      <c r="P19" s="143"/>
    </row>
    <row r="20" spans="1:16" s="33" customFormat="1" ht="24.75" customHeight="1" outlineLevel="3" x14ac:dyDescent="0.35">
      <c r="A20" s="27" t="s">
        <v>174</v>
      </c>
      <c r="B20" s="28" t="s">
        <v>11</v>
      </c>
      <c r="C20" s="116">
        <v>5</v>
      </c>
      <c r="D20" s="116">
        <f>'Базовый (предв)'!D20/'Базовый (ДШИ)'!K$2</f>
        <v>0</v>
      </c>
      <c r="E20" s="116">
        <f>'Базовый (предв)'!E20/'Базовый (ДШИ)'!L$2</f>
        <v>0</v>
      </c>
      <c r="F20" s="116">
        <f>'Базовый (предв)'!F20/'Базовый (ДШИ)'!M$2</f>
        <v>0</v>
      </c>
      <c r="G20" s="57">
        <f>'Базовый (предв)'!G20</f>
        <v>1</v>
      </c>
      <c r="H20" s="30">
        <f>'Базовый (предв)'!H20</f>
        <v>22</v>
      </c>
      <c r="I20" s="37"/>
      <c r="J20" s="31"/>
      <c r="K20" s="32">
        <f t="shared" si="4"/>
        <v>0</v>
      </c>
      <c r="L20" s="32">
        <f t="shared" si="5"/>
        <v>0</v>
      </c>
      <c r="M20" s="32">
        <f t="shared" si="6"/>
        <v>0</v>
      </c>
      <c r="O20" s="143"/>
      <c r="P20" s="143"/>
    </row>
    <row r="21" spans="1:16" s="33" customFormat="1" ht="24.75" customHeight="1" outlineLevel="3" x14ac:dyDescent="0.35">
      <c r="A21" s="27" t="s">
        <v>175</v>
      </c>
      <c r="B21" s="28" t="s">
        <v>11</v>
      </c>
      <c r="C21" s="116">
        <v>10</v>
      </c>
      <c r="D21" s="116">
        <f>'Базовый (предв)'!D21/'Базовый (ДШИ)'!K$2</f>
        <v>0</v>
      </c>
      <c r="E21" s="116">
        <f>'Базовый (предв)'!E21/'Базовый (ДШИ)'!L$2</f>
        <v>0</v>
      </c>
      <c r="F21" s="116">
        <f>'Базовый (предв)'!F21/'Базовый (ДШИ)'!M$2</f>
        <v>0</v>
      </c>
      <c r="G21" s="57">
        <f>'Базовый (предв)'!G21</f>
        <v>1</v>
      </c>
      <c r="H21" s="30">
        <f>'Базовый (предв)'!H21</f>
        <v>32</v>
      </c>
      <c r="I21" s="37"/>
      <c r="J21" s="31"/>
      <c r="K21" s="32">
        <f t="shared" si="4"/>
        <v>0</v>
      </c>
      <c r="L21" s="32">
        <f t="shared" si="5"/>
        <v>0</v>
      </c>
      <c r="M21" s="32">
        <f t="shared" si="6"/>
        <v>0</v>
      </c>
      <c r="O21" s="143"/>
      <c r="P21" s="143"/>
    </row>
    <row r="22" spans="1:16" s="33" customFormat="1" ht="24.75" customHeight="1" outlineLevel="3" x14ac:dyDescent="0.35">
      <c r="A22" s="27" t="s">
        <v>176</v>
      </c>
      <c r="B22" s="28" t="s">
        <v>11</v>
      </c>
      <c r="C22" s="116">
        <v>15</v>
      </c>
      <c r="D22" s="116">
        <f>'Базовый (предв)'!D22/'Базовый (ДШИ)'!K$2</f>
        <v>0</v>
      </c>
      <c r="E22" s="116">
        <f>'Базовый (предв)'!E22/'Базовый (ДШИ)'!L$2</f>
        <v>0</v>
      </c>
      <c r="F22" s="116">
        <f>'Базовый (предв)'!F22/'Базовый (ДШИ)'!M$2</f>
        <v>0</v>
      </c>
      <c r="G22" s="57">
        <f>'Базовый (предв)'!G22</f>
        <v>1</v>
      </c>
      <c r="H22" s="30">
        <f>'Базовый (предв)'!H22</f>
        <v>78</v>
      </c>
      <c r="I22" s="37"/>
      <c r="J22" s="31"/>
      <c r="K22" s="32">
        <f t="shared" si="4"/>
        <v>0</v>
      </c>
      <c r="L22" s="32">
        <f t="shared" si="5"/>
        <v>0</v>
      </c>
      <c r="M22" s="32">
        <f t="shared" si="6"/>
        <v>0</v>
      </c>
      <c r="O22" s="143"/>
      <c r="P22" s="143"/>
    </row>
    <row r="23" spans="1:16" s="33" customFormat="1" ht="24.75" customHeight="1" outlineLevel="3" x14ac:dyDescent="0.35">
      <c r="A23" s="27" t="s">
        <v>177</v>
      </c>
      <c r="B23" s="28" t="s">
        <v>11</v>
      </c>
      <c r="C23" s="116">
        <v>10</v>
      </c>
      <c r="D23" s="116">
        <f>'Базовый (предв)'!D23/'Базовый (ДШИ)'!K$2</f>
        <v>0</v>
      </c>
      <c r="E23" s="116">
        <f>'Базовый (предв)'!E23/'Базовый (ДШИ)'!L$2</f>
        <v>0</v>
      </c>
      <c r="F23" s="116">
        <f>'Базовый (предв)'!F23/'Базовый (ДШИ)'!M$2</f>
        <v>0</v>
      </c>
      <c r="G23" s="57">
        <f>'Базовый (предв)'!G23</f>
        <v>1</v>
      </c>
      <c r="H23" s="30">
        <f>'Базовый (предв)'!H23</f>
        <v>493</v>
      </c>
      <c r="I23" s="37"/>
      <c r="J23" s="31"/>
      <c r="K23" s="32">
        <f t="shared" si="4"/>
        <v>0</v>
      </c>
      <c r="L23" s="32">
        <f t="shared" si="5"/>
        <v>0</v>
      </c>
      <c r="M23" s="32">
        <f t="shared" si="6"/>
        <v>0</v>
      </c>
      <c r="O23" s="143"/>
      <c r="P23" s="143"/>
    </row>
    <row r="24" spans="1:16" s="33" customFormat="1" ht="24.75" customHeight="1" outlineLevel="3" x14ac:dyDescent="0.35">
      <c r="A24" s="27" t="s">
        <v>178</v>
      </c>
      <c r="B24" s="28" t="s">
        <v>11</v>
      </c>
      <c r="C24" s="116">
        <v>25</v>
      </c>
      <c r="D24" s="116">
        <f>'Базовый (предв)'!D24/'Базовый (ДШИ)'!K$2</f>
        <v>0</v>
      </c>
      <c r="E24" s="116">
        <f>'Базовый (предв)'!E24/'Базовый (ДШИ)'!L$2</f>
        <v>0</v>
      </c>
      <c r="F24" s="116">
        <f>'Базовый (предв)'!F24/'Базовый (ДШИ)'!M$2</f>
        <v>0</v>
      </c>
      <c r="G24" s="57">
        <f>'Базовый (предв)'!G24</f>
        <v>1</v>
      </c>
      <c r="H24" s="30">
        <f>'Базовый (предв)'!H24</f>
        <v>104</v>
      </c>
      <c r="I24" s="37"/>
      <c r="J24" s="31"/>
      <c r="K24" s="32">
        <f t="shared" si="4"/>
        <v>0</v>
      </c>
      <c r="L24" s="32">
        <f t="shared" si="5"/>
        <v>0</v>
      </c>
      <c r="M24" s="32">
        <f t="shared" si="6"/>
        <v>0</v>
      </c>
      <c r="O24" s="143"/>
      <c r="P24" s="143"/>
    </row>
    <row r="25" spans="1:16" s="33" customFormat="1" ht="24.75" customHeight="1" outlineLevel="3" x14ac:dyDescent="0.35">
      <c r="A25" s="27" t="s">
        <v>179</v>
      </c>
      <c r="B25" s="28" t="s">
        <v>11</v>
      </c>
      <c r="C25" s="116">
        <v>5</v>
      </c>
      <c r="D25" s="116">
        <f>'Базовый (предв)'!D25/'Базовый (ДШИ)'!K$2</f>
        <v>0</v>
      </c>
      <c r="E25" s="116">
        <f>'Базовый (предв)'!E25/'Базовый (ДШИ)'!L$2</f>
        <v>0</v>
      </c>
      <c r="F25" s="116">
        <f>'Базовый (предв)'!F25/'Базовый (ДШИ)'!M$2</f>
        <v>0</v>
      </c>
      <c r="G25" s="57">
        <f>'Базовый (предв)'!G25</f>
        <v>1</v>
      </c>
      <c r="H25" s="30">
        <f>'Базовый (предв)'!H25</f>
        <v>104</v>
      </c>
      <c r="I25" s="37"/>
      <c r="J25" s="31"/>
      <c r="K25" s="32">
        <f t="shared" si="4"/>
        <v>0</v>
      </c>
      <c r="L25" s="32">
        <f t="shared" si="5"/>
        <v>0</v>
      </c>
      <c r="M25" s="32">
        <f t="shared" si="6"/>
        <v>0</v>
      </c>
      <c r="O25" s="143"/>
      <c r="P25" s="143"/>
    </row>
    <row r="26" spans="1:16" s="33" customFormat="1" ht="24.75" customHeight="1" outlineLevel="3" x14ac:dyDescent="0.35">
      <c r="A26" s="27" t="s">
        <v>180</v>
      </c>
      <c r="B26" s="28" t="s">
        <v>11</v>
      </c>
      <c r="C26" s="116">
        <v>5</v>
      </c>
      <c r="D26" s="116">
        <f>'Базовый (предв)'!D26/'Базовый (ДШИ)'!K$2</f>
        <v>0</v>
      </c>
      <c r="E26" s="116">
        <f>'Базовый (предв)'!E26/'Базовый (ДШИ)'!L$2</f>
        <v>0</v>
      </c>
      <c r="F26" s="116">
        <f>'Базовый (предв)'!F26/'Базовый (ДШИ)'!M$2</f>
        <v>0</v>
      </c>
      <c r="G26" s="57">
        <f>'Базовый (предв)'!G26</f>
        <v>1</v>
      </c>
      <c r="H26" s="30">
        <f>'Базовый (предв)'!H26</f>
        <v>853</v>
      </c>
      <c r="I26" s="37"/>
      <c r="J26" s="31"/>
      <c r="K26" s="32">
        <f t="shared" si="4"/>
        <v>0</v>
      </c>
      <c r="L26" s="32">
        <f t="shared" si="5"/>
        <v>0</v>
      </c>
      <c r="M26" s="32">
        <f t="shared" si="6"/>
        <v>0</v>
      </c>
      <c r="O26" s="143"/>
      <c r="P26" s="143"/>
    </row>
    <row r="27" spans="1:16" s="33" customFormat="1" ht="24.75" customHeight="1" outlineLevel="3" x14ac:dyDescent="0.35">
      <c r="A27" s="27" t="s">
        <v>181</v>
      </c>
      <c r="B27" s="28" t="s">
        <v>11</v>
      </c>
      <c r="C27" s="116">
        <v>5</v>
      </c>
      <c r="D27" s="116">
        <f>'Базовый (предв)'!D27/'Базовый (ДШИ)'!K$2</f>
        <v>0</v>
      </c>
      <c r="E27" s="116">
        <f>'Базовый (предв)'!E27/'Базовый (ДШИ)'!L$2</f>
        <v>0</v>
      </c>
      <c r="F27" s="116">
        <f>'Базовый (предв)'!F27/'Базовый (ДШИ)'!M$2</f>
        <v>0</v>
      </c>
      <c r="G27" s="57">
        <f>'Базовый (предв)'!G27</f>
        <v>1</v>
      </c>
      <c r="H27" s="30">
        <f>'Базовый (предв)'!H27</f>
        <v>987</v>
      </c>
      <c r="I27" s="37"/>
      <c r="J27" s="31"/>
      <c r="K27" s="32">
        <f t="shared" si="4"/>
        <v>0</v>
      </c>
      <c r="L27" s="32">
        <f t="shared" si="5"/>
        <v>0</v>
      </c>
      <c r="M27" s="32">
        <f t="shared" si="6"/>
        <v>0</v>
      </c>
      <c r="O27" s="143"/>
      <c r="P27" s="143"/>
    </row>
    <row r="28" spans="1:16" s="33" customFormat="1" ht="24.75" customHeight="1" outlineLevel="3" x14ac:dyDescent="0.35">
      <c r="A28" s="27" t="s">
        <v>182</v>
      </c>
      <c r="B28" s="28" t="s">
        <v>11</v>
      </c>
      <c r="C28" s="116">
        <v>15</v>
      </c>
      <c r="D28" s="116">
        <f>'Базовый (предв)'!D28/'Базовый (ДШИ)'!K$2</f>
        <v>0</v>
      </c>
      <c r="E28" s="116">
        <f>'Базовый (предв)'!E28/'Базовый (ДШИ)'!L$2</f>
        <v>0</v>
      </c>
      <c r="F28" s="116">
        <f>'Базовый (предв)'!F28/'Базовый (ДШИ)'!M$2</f>
        <v>0</v>
      </c>
      <c r="G28" s="57">
        <f>'Базовый (предв)'!G28</f>
        <v>1</v>
      </c>
      <c r="H28" s="30">
        <f>'Базовый (предв)'!H28</f>
        <v>853</v>
      </c>
      <c r="I28" s="37"/>
      <c r="J28" s="31"/>
      <c r="K28" s="32">
        <f t="shared" si="4"/>
        <v>0</v>
      </c>
      <c r="L28" s="32">
        <f t="shared" si="5"/>
        <v>0</v>
      </c>
      <c r="M28" s="32">
        <f t="shared" si="6"/>
        <v>0</v>
      </c>
      <c r="O28" s="143"/>
      <c r="P28" s="143"/>
    </row>
    <row r="29" spans="1:16" s="33" customFormat="1" ht="24.75" customHeight="1" outlineLevel="3" x14ac:dyDescent="0.35">
      <c r="A29" s="27" t="s">
        <v>181</v>
      </c>
      <c r="B29" s="28" t="s">
        <v>11</v>
      </c>
      <c r="C29" s="116">
        <v>20</v>
      </c>
      <c r="D29" s="116">
        <f>'Базовый (предв)'!D29/'Базовый (ДШИ)'!K$2</f>
        <v>0</v>
      </c>
      <c r="E29" s="116">
        <f>'Базовый (предв)'!E29/'Базовый (ДШИ)'!L$2</f>
        <v>0</v>
      </c>
      <c r="F29" s="116">
        <f>'Базовый (предв)'!F29/'Базовый (ДШИ)'!M$2</f>
        <v>0</v>
      </c>
      <c r="G29" s="57">
        <f>'Базовый (предв)'!G29</f>
        <v>1</v>
      </c>
      <c r="H29" s="30">
        <f>'Базовый (предв)'!H29</f>
        <v>2359</v>
      </c>
      <c r="I29" s="37"/>
      <c r="J29" s="31"/>
      <c r="K29" s="32">
        <f t="shared" si="4"/>
        <v>0</v>
      </c>
      <c r="L29" s="32">
        <f t="shared" si="5"/>
        <v>0</v>
      </c>
      <c r="M29" s="32">
        <f t="shared" si="6"/>
        <v>0</v>
      </c>
      <c r="O29" s="143"/>
      <c r="P29" s="143"/>
    </row>
    <row r="30" spans="1:16" s="33" customFormat="1" ht="24.75" customHeight="1" outlineLevel="3" x14ac:dyDescent="0.35">
      <c r="A30" s="27" t="s">
        <v>183</v>
      </c>
      <c r="B30" s="28" t="s">
        <v>11</v>
      </c>
      <c r="C30" s="116">
        <v>5</v>
      </c>
      <c r="D30" s="116">
        <f>'Базовый (предв)'!D30/'Базовый (ДШИ)'!K$2</f>
        <v>0</v>
      </c>
      <c r="E30" s="116">
        <f>'Базовый (предв)'!E30/'Базовый (ДШИ)'!L$2</f>
        <v>0</v>
      </c>
      <c r="F30" s="116">
        <f>'Базовый (предв)'!F30/'Базовый (ДШИ)'!M$2</f>
        <v>0</v>
      </c>
      <c r="G30" s="57">
        <f>'Базовый (предв)'!G30</f>
        <v>1</v>
      </c>
      <c r="H30" s="30">
        <f>'Базовый (предв)'!H30</f>
        <v>16130</v>
      </c>
      <c r="I30" s="37"/>
      <c r="J30" s="31"/>
      <c r="K30" s="32">
        <f t="shared" si="4"/>
        <v>0</v>
      </c>
      <c r="L30" s="32">
        <f t="shared" si="5"/>
        <v>0</v>
      </c>
      <c r="M30" s="32">
        <f t="shared" si="6"/>
        <v>0</v>
      </c>
      <c r="O30" s="143"/>
      <c r="P30" s="143"/>
    </row>
    <row r="31" spans="1:16" s="33" customFormat="1" ht="24.75" customHeight="1" outlineLevel="3" x14ac:dyDescent="0.35">
      <c r="A31" s="27" t="s">
        <v>184</v>
      </c>
      <c r="B31" s="28" t="s">
        <v>11</v>
      </c>
      <c r="C31" s="116">
        <v>5</v>
      </c>
      <c r="D31" s="116">
        <f>'Базовый (предв)'!D31/'Базовый (ДШИ)'!K$2</f>
        <v>0</v>
      </c>
      <c r="E31" s="116">
        <f>'Базовый (предв)'!E31/'Базовый (ДШИ)'!L$2</f>
        <v>0</v>
      </c>
      <c r="F31" s="116">
        <f>'Базовый (предв)'!F31/'Базовый (ДШИ)'!M$2</f>
        <v>0</v>
      </c>
      <c r="G31" s="57">
        <f>'Базовый (предв)'!G31</f>
        <v>1</v>
      </c>
      <c r="H31" s="30">
        <f>'Базовый (предв)'!H31</f>
        <v>46744.34</v>
      </c>
      <c r="I31" s="37"/>
      <c r="J31" s="31"/>
      <c r="K31" s="32">
        <f t="shared" si="4"/>
        <v>0</v>
      </c>
      <c r="L31" s="32">
        <f t="shared" si="5"/>
        <v>0</v>
      </c>
      <c r="M31" s="32">
        <f t="shared" si="6"/>
        <v>0</v>
      </c>
      <c r="O31" s="143"/>
      <c r="P31" s="143"/>
    </row>
    <row r="32" spans="1:16" s="33" customFormat="1" ht="24.75" customHeight="1" outlineLevel="3" x14ac:dyDescent="0.35">
      <c r="A32" s="27" t="s">
        <v>185</v>
      </c>
      <c r="B32" s="28" t="s">
        <v>11</v>
      </c>
      <c r="C32" s="116">
        <v>5</v>
      </c>
      <c r="D32" s="116">
        <f>'Базовый (предв)'!D32/'Базовый (ДШИ)'!K$2</f>
        <v>0</v>
      </c>
      <c r="E32" s="116">
        <f>'Базовый (предв)'!E32/'Базовый (ДШИ)'!L$2</f>
        <v>0</v>
      </c>
      <c r="F32" s="116">
        <f>'Базовый (предв)'!F32/'Базовый (ДШИ)'!M$2</f>
        <v>0</v>
      </c>
      <c r="G32" s="57">
        <f>'Базовый (предв)'!G32</f>
        <v>1</v>
      </c>
      <c r="H32" s="30">
        <f>'Базовый (предв)'!H32</f>
        <v>37074.5</v>
      </c>
      <c r="I32" s="37"/>
      <c r="J32" s="31"/>
      <c r="K32" s="32">
        <f t="shared" si="4"/>
        <v>0</v>
      </c>
      <c r="L32" s="32">
        <f t="shared" si="5"/>
        <v>0</v>
      </c>
      <c r="M32" s="32">
        <f t="shared" si="6"/>
        <v>0</v>
      </c>
      <c r="O32" s="143"/>
      <c r="P32" s="143"/>
    </row>
    <row r="33" spans="1:16" s="33" customFormat="1" ht="25.5" customHeight="1" outlineLevel="3" x14ac:dyDescent="0.35">
      <c r="A33" s="27" t="s">
        <v>186</v>
      </c>
      <c r="B33" s="28" t="s">
        <v>11</v>
      </c>
      <c r="C33" s="116">
        <v>1</v>
      </c>
      <c r="D33" s="116">
        <f>'Базовый (предв)'!D33/'Базовый (ДШИ)'!K$2</f>
        <v>0</v>
      </c>
      <c r="E33" s="116">
        <f>'Базовый (предв)'!E33/'Базовый (ДШИ)'!L$2</f>
        <v>0</v>
      </c>
      <c r="F33" s="116">
        <f>'Базовый (предв)'!F33/'Базовый (ДШИ)'!M$2</f>
        <v>0</v>
      </c>
      <c r="G33" s="57">
        <f>'Базовый (предв)'!G33</f>
        <v>1</v>
      </c>
      <c r="H33" s="30">
        <f>'Базовый (предв)'!H33</f>
        <v>35480</v>
      </c>
      <c r="I33" s="37"/>
      <c r="J33" s="31"/>
      <c r="K33" s="32">
        <f t="shared" si="4"/>
        <v>0</v>
      </c>
      <c r="L33" s="32">
        <f t="shared" si="5"/>
        <v>0</v>
      </c>
      <c r="M33" s="32">
        <f t="shared" si="6"/>
        <v>0</v>
      </c>
      <c r="O33" s="143"/>
      <c r="P33" s="143"/>
    </row>
    <row r="34" spans="1:16" s="33" customFormat="1" ht="24.75" customHeight="1" outlineLevel="3" x14ac:dyDescent="0.35">
      <c r="A34" s="27" t="s">
        <v>328</v>
      </c>
      <c r="B34" s="28" t="s">
        <v>11</v>
      </c>
      <c r="C34" s="116">
        <v>1</v>
      </c>
      <c r="D34" s="116">
        <f>'Базовый (предв)'!D34/'Базовый (ДШИ)'!K$2</f>
        <v>0</v>
      </c>
      <c r="E34" s="116">
        <f>'Базовый (предв)'!E34/'Базовый (ДШИ)'!L$2</f>
        <v>0</v>
      </c>
      <c r="F34" s="116">
        <f>'Базовый (предв)'!F34/'Базовый (ДШИ)'!M$2</f>
        <v>0</v>
      </c>
      <c r="G34" s="57">
        <f>'Базовый (предв)'!G34</f>
        <v>1</v>
      </c>
      <c r="H34" s="30">
        <f>'Базовый (предв)'!H34</f>
        <v>84700</v>
      </c>
      <c r="I34" s="37"/>
      <c r="J34" s="31"/>
      <c r="K34" s="32">
        <f t="shared" si="4"/>
        <v>0</v>
      </c>
      <c r="L34" s="32">
        <f t="shared" si="5"/>
        <v>0</v>
      </c>
      <c r="M34" s="32">
        <f t="shared" si="6"/>
        <v>0</v>
      </c>
      <c r="O34" s="143"/>
      <c r="P34" s="143"/>
    </row>
    <row r="35" spans="1:16" s="33" customFormat="1" ht="24.75" customHeight="1" outlineLevel="3" x14ac:dyDescent="0.35">
      <c r="A35" s="27" t="s">
        <v>329</v>
      </c>
      <c r="B35" s="28" t="s">
        <v>11</v>
      </c>
      <c r="C35" s="116">
        <v>1</v>
      </c>
      <c r="D35" s="116">
        <f>'Базовый (предв)'!D35/'Базовый (ДШИ)'!K$2</f>
        <v>0</v>
      </c>
      <c r="E35" s="116">
        <f>'Базовый (предв)'!E35/'Базовый (ДШИ)'!L$2</f>
        <v>0</v>
      </c>
      <c r="F35" s="116">
        <f>'Базовый (предв)'!F35/'Базовый (ДШИ)'!M$2</f>
        <v>0</v>
      </c>
      <c r="G35" s="57">
        <f>'Базовый (предв)'!G35</f>
        <v>1</v>
      </c>
      <c r="H35" s="30">
        <f>'Базовый (предв)'!H35</f>
        <v>144291.67000000001</v>
      </c>
      <c r="I35" s="37"/>
      <c r="J35" s="31"/>
      <c r="K35" s="32">
        <f t="shared" si="4"/>
        <v>0</v>
      </c>
      <c r="L35" s="32">
        <f t="shared" si="5"/>
        <v>0</v>
      </c>
      <c r="M35" s="32">
        <f t="shared" si="6"/>
        <v>0</v>
      </c>
      <c r="O35" s="143"/>
      <c r="P35" s="143"/>
    </row>
    <row r="36" spans="1:16" s="33" customFormat="1" ht="24.75" customHeight="1" outlineLevel="3" x14ac:dyDescent="0.35">
      <c r="A36" s="27" t="s">
        <v>327</v>
      </c>
      <c r="B36" s="28" t="s">
        <v>11</v>
      </c>
      <c r="C36" s="116">
        <v>1</v>
      </c>
      <c r="D36" s="116">
        <f>'Базовый (предв)'!D36/'Базовый (ДШИ)'!K$2</f>
        <v>0</v>
      </c>
      <c r="E36" s="116">
        <f>'Базовый (предв)'!E36/'Базовый (ДШИ)'!L$2</f>
        <v>0</v>
      </c>
      <c r="F36" s="116">
        <f>'Базовый (предв)'!F36/'Базовый (ДШИ)'!M$2</f>
        <v>0</v>
      </c>
      <c r="G36" s="57">
        <f>'Базовый (предв)'!G36</f>
        <v>1</v>
      </c>
      <c r="H36" s="30">
        <f>'Базовый (предв)'!H36</f>
        <v>65191</v>
      </c>
      <c r="I36" s="37"/>
      <c r="J36" s="31"/>
      <c r="K36" s="32">
        <f t="shared" si="4"/>
        <v>0</v>
      </c>
      <c r="L36" s="32">
        <f t="shared" si="5"/>
        <v>0</v>
      </c>
      <c r="M36" s="32">
        <f t="shared" si="6"/>
        <v>0</v>
      </c>
      <c r="O36" s="143"/>
      <c r="P36" s="143"/>
    </row>
    <row r="37" spans="1:16" ht="52.5" customHeight="1" outlineLevel="1" x14ac:dyDescent="0.35">
      <c r="A37" s="23" t="s">
        <v>7</v>
      </c>
      <c r="B37" s="24" t="s">
        <v>3</v>
      </c>
      <c r="C37" s="139">
        <f>SUM(C38:C41)</f>
        <v>4</v>
      </c>
      <c r="D37" s="139">
        <f>SUM(D38:D41)</f>
        <v>0</v>
      </c>
      <c r="E37" s="139">
        <f>SUM(E38:E41)</f>
        <v>0</v>
      </c>
      <c r="F37" s="139">
        <f>SUM(F38:F41)</f>
        <v>6.6666666666666666E-2</v>
      </c>
      <c r="G37" s="112" t="s">
        <v>3</v>
      </c>
      <c r="H37" s="112" t="s">
        <v>3</v>
      </c>
      <c r="I37" s="21" t="s">
        <v>3</v>
      </c>
      <c r="J37" s="31"/>
      <c r="K37" s="26">
        <f>K38+K42+K50+K55+K57+K78</f>
        <v>9.5965851121499544</v>
      </c>
      <c r="L37" s="26">
        <f>L38+L42+L50+L55+L57+L78</f>
        <v>1098.0350771869641</v>
      </c>
      <c r="M37" s="26">
        <f>M38+M42+M50+M55+M57+M78</f>
        <v>953.06777777777791</v>
      </c>
    </row>
    <row r="38" spans="1:16" s="36" customFormat="1" ht="24.75" customHeight="1" outlineLevel="2" x14ac:dyDescent="0.35">
      <c r="A38" s="34" t="s">
        <v>341</v>
      </c>
      <c r="B38" s="35" t="s">
        <v>3</v>
      </c>
      <c r="C38" s="48" t="s">
        <v>3</v>
      </c>
      <c r="D38" s="48" t="s">
        <v>3</v>
      </c>
      <c r="E38" s="48" t="s">
        <v>3</v>
      </c>
      <c r="F38" s="48" t="s">
        <v>3</v>
      </c>
      <c r="G38" s="47" t="s">
        <v>3</v>
      </c>
      <c r="H38" s="47" t="s">
        <v>3</v>
      </c>
      <c r="I38" s="111"/>
      <c r="J38" s="31"/>
      <c r="K38" s="31">
        <f>SUM(K39:K41)</f>
        <v>0</v>
      </c>
      <c r="L38" s="31">
        <f>SUM(L39:L41)</f>
        <v>0</v>
      </c>
      <c r="M38" s="31">
        <f>SUM(M39:M41)</f>
        <v>163.85177777777778</v>
      </c>
      <c r="O38" s="143">
        <f t="shared" ref="O38:O78" si="7">$K$2*K38+$L$2*L38</f>
        <v>0</v>
      </c>
      <c r="P38" s="143">
        <f t="shared" ref="P38:P78" si="8">$M$2*M38</f>
        <v>7373.33</v>
      </c>
    </row>
    <row r="39" spans="1:16" s="33" customFormat="1" ht="24.75" customHeight="1" outlineLevel="3" x14ac:dyDescent="0.35">
      <c r="A39" s="27" t="s">
        <v>155</v>
      </c>
      <c r="B39" s="28" t="s">
        <v>11</v>
      </c>
      <c r="C39" s="116"/>
      <c r="D39" s="116">
        <f>'Базовый (предв)'!D39/'Базовый (ДШИ)'!K$2</f>
        <v>0</v>
      </c>
      <c r="E39" s="116">
        <f>'Базовый (предв)'!E39/'Базовый (ДШИ)'!L$2</f>
        <v>0</v>
      </c>
      <c r="F39" s="116">
        <f>'Базовый (предв)'!F39/'Базовый (ДШИ)'!M$2</f>
        <v>2.2222222222222223E-2</v>
      </c>
      <c r="G39" s="57">
        <f>'Базовый (предв)'!G39</f>
        <v>1</v>
      </c>
      <c r="H39" s="30">
        <f>'Базовый (предв)'!H39</f>
        <v>5271.33</v>
      </c>
      <c r="I39" s="37"/>
      <c r="J39" s="31"/>
      <c r="K39" s="32">
        <f t="shared" ref="K39:M41" si="9">D39*$H39</f>
        <v>0</v>
      </c>
      <c r="L39" s="32">
        <f t="shared" si="9"/>
        <v>0</v>
      </c>
      <c r="M39" s="32">
        <f>F39*$H39</f>
        <v>117.14066666666668</v>
      </c>
      <c r="O39" s="143">
        <f t="shared" si="7"/>
        <v>0</v>
      </c>
      <c r="P39" s="143">
        <f t="shared" si="8"/>
        <v>5271.33</v>
      </c>
    </row>
    <row r="40" spans="1:16" s="33" customFormat="1" ht="24.75" customHeight="1" outlineLevel="3" x14ac:dyDescent="0.35">
      <c r="A40" s="27" t="s">
        <v>156</v>
      </c>
      <c r="B40" s="28" t="s">
        <v>11</v>
      </c>
      <c r="C40" s="116">
        <v>4</v>
      </c>
      <c r="D40" s="116">
        <f>'Базовый (предв)'!D40/'Базовый (ДШИ)'!K$2</f>
        <v>0</v>
      </c>
      <c r="E40" s="116">
        <f>'Базовый (предв)'!E40/'Базовый (ДШИ)'!L$2</f>
        <v>0</v>
      </c>
      <c r="F40" s="116">
        <f>'Базовый (предв)'!F40/'Базовый (ДШИ)'!M$2</f>
        <v>0</v>
      </c>
      <c r="G40" s="57">
        <f>'Базовый (предв)'!G40</f>
        <v>1</v>
      </c>
      <c r="H40" s="30">
        <f>'Базовый (предв)'!H40</f>
        <v>47129.67</v>
      </c>
      <c r="I40" s="37"/>
      <c r="J40" s="31"/>
      <c r="K40" s="32">
        <f t="shared" si="9"/>
        <v>0</v>
      </c>
      <c r="L40" s="32">
        <f t="shared" si="9"/>
        <v>0</v>
      </c>
      <c r="M40" s="32">
        <f t="shared" si="9"/>
        <v>0</v>
      </c>
      <c r="O40" s="143">
        <f t="shared" si="7"/>
        <v>0</v>
      </c>
      <c r="P40" s="143">
        <f t="shared" si="8"/>
        <v>0</v>
      </c>
    </row>
    <row r="41" spans="1:16" s="33" customFormat="1" ht="24.75" customHeight="1" outlineLevel="3" x14ac:dyDescent="0.35">
      <c r="A41" s="27" t="s">
        <v>157</v>
      </c>
      <c r="B41" s="28" t="s">
        <v>11</v>
      </c>
      <c r="C41" s="116"/>
      <c r="D41" s="116">
        <f>'Базовый (предв)'!D41/'Базовый (ДШИ)'!K$2</f>
        <v>0</v>
      </c>
      <c r="E41" s="116">
        <f>'Базовый (предв)'!E41/'Базовый (ДШИ)'!L$2</f>
        <v>0</v>
      </c>
      <c r="F41" s="116">
        <f>'Базовый (предв)'!F41/'Базовый (ДШИ)'!M$2</f>
        <v>4.4444444444444446E-2</v>
      </c>
      <c r="G41" s="57">
        <f>'Базовый (предв)'!G41</f>
        <v>1</v>
      </c>
      <c r="H41" s="30">
        <f>'Базовый (предв)'!H41</f>
        <v>1051</v>
      </c>
      <c r="I41" s="37"/>
      <c r="J41" s="31"/>
      <c r="K41" s="32">
        <f t="shared" si="9"/>
        <v>0</v>
      </c>
      <c r="L41" s="32">
        <f t="shared" si="9"/>
        <v>0</v>
      </c>
      <c r="M41" s="32">
        <f t="shared" si="9"/>
        <v>46.711111111111116</v>
      </c>
      <c r="O41" s="143">
        <f t="shared" si="7"/>
        <v>0</v>
      </c>
      <c r="P41" s="143">
        <f t="shared" si="8"/>
        <v>2102</v>
      </c>
    </row>
    <row r="42" spans="1:16" s="114" customFormat="1" ht="42" customHeight="1" outlineLevel="2" x14ac:dyDescent="0.35">
      <c r="A42" s="34" t="s">
        <v>355</v>
      </c>
      <c r="B42" s="35" t="s">
        <v>3</v>
      </c>
      <c r="C42" s="48" t="s">
        <v>3</v>
      </c>
      <c r="D42" s="48" t="s">
        <v>3</v>
      </c>
      <c r="E42" s="48" t="s">
        <v>3</v>
      </c>
      <c r="F42" s="48" t="s">
        <v>3</v>
      </c>
      <c r="G42" s="47" t="s">
        <v>3</v>
      </c>
      <c r="H42" s="47" t="s">
        <v>3</v>
      </c>
      <c r="I42" s="111"/>
      <c r="J42" s="31"/>
      <c r="K42" s="31">
        <f>SUM(K43:K49)</f>
        <v>0.25484779010213743</v>
      </c>
      <c r="L42" s="31">
        <f>SUM(L43:L49)</f>
        <v>29.159519725557459</v>
      </c>
      <c r="M42" s="31">
        <f>SUM(M43:M49)</f>
        <v>53.333333333333336</v>
      </c>
      <c r="O42" s="143">
        <f t="shared" si="7"/>
        <v>17000</v>
      </c>
      <c r="P42" s="143">
        <f t="shared" si="8"/>
        <v>2400</v>
      </c>
    </row>
    <row r="43" spans="1:16" s="38" customFormat="1" ht="24.75" customHeight="1" outlineLevel="3" x14ac:dyDescent="0.35">
      <c r="A43" s="27" t="s">
        <v>159</v>
      </c>
      <c r="B43" s="28" t="s">
        <v>11</v>
      </c>
      <c r="C43" s="116">
        <v>1</v>
      </c>
      <c r="D43" s="116">
        <f>'Базовый (предв)'!D43/'Базовый (ДШИ)'!K$2</f>
        <v>0</v>
      </c>
      <c r="E43" s="116">
        <f>'Базовый (предв)'!E43/'Базовый (ДШИ)'!L$2</f>
        <v>0</v>
      </c>
      <c r="F43" s="116">
        <f>'Базовый (предв)'!F43/'Базовый (ДШИ)'!M$2</f>
        <v>0</v>
      </c>
      <c r="G43" s="57">
        <f>'Базовый (предв)'!G43</f>
        <v>1</v>
      </c>
      <c r="H43" s="30">
        <f>'Базовый (предв)'!H43</f>
        <v>23567.67</v>
      </c>
      <c r="I43" s="37"/>
      <c r="J43" s="31"/>
      <c r="K43" s="32">
        <f t="shared" ref="K43:M49" si="10">D43*$H43</f>
        <v>0</v>
      </c>
      <c r="L43" s="32">
        <f t="shared" si="10"/>
        <v>0</v>
      </c>
      <c r="M43" s="32">
        <f t="shared" si="10"/>
        <v>0</v>
      </c>
      <c r="O43" s="143">
        <f t="shared" si="7"/>
        <v>0</v>
      </c>
      <c r="P43" s="143">
        <f t="shared" si="8"/>
        <v>0</v>
      </c>
    </row>
    <row r="44" spans="1:16" s="38" customFormat="1" ht="24.75" customHeight="1" outlineLevel="3" x14ac:dyDescent="0.35">
      <c r="A44" s="27" t="s">
        <v>160</v>
      </c>
      <c r="B44" s="28" t="s">
        <v>11</v>
      </c>
      <c r="C44" s="116">
        <v>3</v>
      </c>
      <c r="D44" s="116">
        <f>'Базовый (предв)'!D44/'Базовый (ДШИ)'!K$2</f>
        <v>0</v>
      </c>
      <c r="E44" s="116">
        <f>'Базовый (предв)'!E44/'Базовый (ДШИ)'!L$2</f>
        <v>0</v>
      </c>
      <c r="F44" s="116">
        <f>'Базовый (предв)'!F44/'Базовый (ДШИ)'!M$2</f>
        <v>0</v>
      </c>
      <c r="G44" s="57">
        <f>'Базовый (предв)'!G44</f>
        <v>1</v>
      </c>
      <c r="H44" s="30">
        <f>'Базовый (предв)'!H44</f>
        <v>87826.67</v>
      </c>
      <c r="I44" s="37"/>
      <c r="J44" s="31"/>
      <c r="K44" s="32">
        <f t="shared" si="10"/>
        <v>0</v>
      </c>
      <c r="L44" s="32">
        <f t="shared" si="10"/>
        <v>0</v>
      </c>
      <c r="M44" s="32">
        <f t="shared" si="10"/>
        <v>0</v>
      </c>
      <c r="O44" s="143">
        <f t="shared" si="7"/>
        <v>0</v>
      </c>
      <c r="P44" s="143">
        <f t="shared" si="8"/>
        <v>0</v>
      </c>
    </row>
    <row r="45" spans="1:16" s="38" customFormat="1" ht="24.75" customHeight="1" outlineLevel="3" x14ac:dyDescent="0.35">
      <c r="A45" s="27" t="s">
        <v>161</v>
      </c>
      <c r="B45" s="28" t="s">
        <v>11</v>
      </c>
      <c r="C45" s="116">
        <v>1</v>
      </c>
      <c r="D45" s="116">
        <f>'Базовый (предв)'!D45/'Базовый (ДШИ)'!K$2</f>
        <v>0</v>
      </c>
      <c r="E45" s="116">
        <f>'Базовый (предв)'!E45/'Базовый (ДШИ)'!L$2</f>
        <v>0</v>
      </c>
      <c r="F45" s="116">
        <f>'Базовый (предв)'!F45/'Базовый (ДШИ)'!M$2</f>
        <v>0</v>
      </c>
      <c r="G45" s="57">
        <f>'Базовый (предв)'!G45</f>
        <v>1</v>
      </c>
      <c r="H45" s="30">
        <f>'Базовый (предв)'!H45</f>
        <v>48245</v>
      </c>
      <c r="I45" s="37"/>
      <c r="J45" s="31"/>
      <c r="K45" s="32">
        <f t="shared" si="10"/>
        <v>0</v>
      </c>
      <c r="L45" s="32">
        <f t="shared" si="10"/>
        <v>0</v>
      </c>
      <c r="M45" s="32">
        <f t="shared" si="10"/>
        <v>0</v>
      </c>
      <c r="O45" s="143">
        <f t="shared" si="7"/>
        <v>0</v>
      </c>
      <c r="P45" s="143">
        <f t="shared" si="8"/>
        <v>0</v>
      </c>
    </row>
    <row r="46" spans="1:16" s="38" customFormat="1" ht="24.75" customHeight="1" outlineLevel="3" x14ac:dyDescent="0.35">
      <c r="A46" s="27" t="s">
        <v>23</v>
      </c>
      <c r="B46" s="28" t="s">
        <v>11</v>
      </c>
      <c r="C46" s="116">
        <v>6</v>
      </c>
      <c r="D46" s="116">
        <f>'Базовый (предв)'!D46/'Базовый (ДШИ)'!K$2</f>
        <v>0</v>
      </c>
      <c r="E46" s="116">
        <f>'Базовый (предв)'!E46/'Базовый (ДШИ)'!L$2</f>
        <v>0</v>
      </c>
      <c r="F46" s="116">
        <f>'Базовый (предв)'!F46/'Базовый (ДШИ)'!M$2</f>
        <v>0</v>
      </c>
      <c r="G46" s="57">
        <f>'Базовый (предв)'!G46</f>
        <v>1</v>
      </c>
      <c r="H46" s="30">
        <f>'Базовый (предв)'!H46</f>
        <v>36006</v>
      </c>
      <c r="I46" s="37"/>
      <c r="J46" s="31"/>
      <c r="K46" s="32">
        <f t="shared" si="10"/>
        <v>0</v>
      </c>
      <c r="L46" s="32">
        <f t="shared" si="10"/>
        <v>0</v>
      </c>
      <c r="M46" s="32">
        <f t="shared" si="10"/>
        <v>0</v>
      </c>
      <c r="O46" s="143">
        <f t="shared" si="7"/>
        <v>0</v>
      </c>
      <c r="P46" s="143">
        <f t="shared" si="8"/>
        <v>0</v>
      </c>
    </row>
    <row r="47" spans="1:16" s="38" customFormat="1" ht="20.25" customHeight="1" outlineLevel="3" x14ac:dyDescent="0.35">
      <c r="A47" s="27" t="s">
        <v>301</v>
      </c>
      <c r="B47" s="28" t="s">
        <v>11</v>
      </c>
      <c r="C47" s="116">
        <v>7</v>
      </c>
      <c r="D47" s="116">
        <f>'Базовый (предв)'!D47/'Базовый (ДШИ)'!K$2</f>
        <v>1.0493732533617422E-4</v>
      </c>
      <c r="E47" s="116">
        <f>'Базовый (предв)'!E47/'Базовый (ДШИ)'!L$2</f>
        <v>1.2006861063464836E-2</v>
      </c>
      <c r="F47" s="116">
        <f>'Базовый (предв)'!F47/'Базовый (ДШИ)'!M$2</f>
        <v>0.13333333333333333</v>
      </c>
      <c r="G47" s="57">
        <f>'Базовый (предв)'!G47</f>
        <v>1</v>
      </c>
      <c r="H47" s="30">
        <f>'Базовый (предв)'!H47</f>
        <v>400</v>
      </c>
      <c r="I47" s="37"/>
      <c r="J47" s="31"/>
      <c r="K47" s="32">
        <f t="shared" si="10"/>
        <v>4.1974930134469686E-2</v>
      </c>
      <c r="L47" s="32">
        <f t="shared" si="10"/>
        <v>4.8027444253859342</v>
      </c>
      <c r="M47" s="32">
        <f t="shared" si="10"/>
        <v>53.333333333333336</v>
      </c>
      <c r="O47" s="143">
        <f t="shared" si="7"/>
        <v>2800</v>
      </c>
      <c r="P47" s="143">
        <f t="shared" si="8"/>
        <v>2400</v>
      </c>
    </row>
    <row r="48" spans="1:16" s="38" customFormat="1" ht="24.75" customHeight="1" outlineLevel="3" x14ac:dyDescent="0.35">
      <c r="A48" s="27" t="s">
        <v>302</v>
      </c>
      <c r="B48" s="28" t="s">
        <v>11</v>
      </c>
      <c r="C48" s="116">
        <v>2</v>
      </c>
      <c r="D48" s="116">
        <f>'Базовый (предв)'!D48/'Базовый (ДШИ)'!K$2</f>
        <v>2.9982092953192634E-5</v>
      </c>
      <c r="E48" s="116">
        <f>'Базовый (предв)'!E48/'Базовый (ДШИ)'!L$2</f>
        <v>3.4305317324185248E-3</v>
      </c>
      <c r="F48" s="116">
        <f>'Базовый (предв)'!F48/'Базовый (ДШИ)'!M$2</f>
        <v>0</v>
      </c>
      <c r="G48" s="57">
        <f>'Базовый (предв)'!G48</f>
        <v>1</v>
      </c>
      <c r="H48" s="30">
        <f>'Базовый (предв)'!H48</f>
        <v>2000</v>
      </c>
      <c r="I48" s="37"/>
      <c r="J48" s="31"/>
      <c r="K48" s="32">
        <f t="shared" si="10"/>
        <v>5.9964185906385269E-2</v>
      </c>
      <c r="L48" s="32">
        <f t="shared" si="10"/>
        <v>6.8610634648370494</v>
      </c>
      <c r="M48" s="32">
        <f t="shared" si="10"/>
        <v>0</v>
      </c>
      <c r="O48" s="143">
        <f t="shared" si="7"/>
        <v>4000</v>
      </c>
      <c r="P48" s="143">
        <f t="shared" si="8"/>
        <v>0</v>
      </c>
    </row>
    <row r="49" spans="1:16" s="38" customFormat="1" ht="24.75" customHeight="1" outlineLevel="3" x14ac:dyDescent="0.35">
      <c r="A49" s="27" t="s">
        <v>354</v>
      </c>
      <c r="B49" s="28" t="s">
        <v>11</v>
      </c>
      <c r="C49" s="116">
        <v>12</v>
      </c>
      <c r="D49" s="116">
        <f>'Базовый (предв)'!D49/'Базовый (ДШИ)'!K$2</f>
        <v>1.7989255771915582E-4</v>
      </c>
      <c r="E49" s="116">
        <f>'Базовый (предв)'!E49/'Базовый (ДШИ)'!L$2</f>
        <v>2.0583190394511147E-2</v>
      </c>
      <c r="F49" s="116">
        <f>'Базовый (предв)'!F49/'Базовый (ДШИ)'!M$2</f>
        <v>0</v>
      </c>
      <c r="G49" s="57">
        <f>'Базовый (предв)'!G49</f>
        <v>1</v>
      </c>
      <c r="H49" s="30">
        <f>'Базовый (предв)'!H49</f>
        <v>850</v>
      </c>
      <c r="I49" s="37"/>
      <c r="J49" s="31"/>
      <c r="K49" s="32">
        <f t="shared" si="10"/>
        <v>0.15290867406128245</v>
      </c>
      <c r="L49" s="32">
        <f t="shared" si="10"/>
        <v>17.495711835334475</v>
      </c>
      <c r="M49" s="32">
        <f t="shared" si="10"/>
        <v>0</v>
      </c>
      <c r="O49" s="143">
        <f t="shared" si="7"/>
        <v>10200</v>
      </c>
      <c r="P49" s="143">
        <f t="shared" si="8"/>
        <v>0</v>
      </c>
    </row>
    <row r="50" spans="1:16" s="114" customFormat="1" ht="24.75" customHeight="1" outlineLevel="2" x14ac:dyDescent="0.35">
      <c r="A50" s="34" t="s">
        <v>188</v>
      </c>
      <c r="B50" s="35" t="s">
        <v>3</v>
      </c>
      <c r="C50" s="48" t="s">
        <v>3</v>
      </c>
      <c r="D50" s="48" t="s">
        <v>3</v>
      </c>
      <c r="E50" s="48" t="s">
        <v>3</v>
      </c>
      <c r="F50" s="48" t="s">
        <v>3</v>
      </c>
      <c r="G50" s="47" t="s">
        <v>3</v>
      </c>
      <c r="H50" s="47" t="s">
        <v>3</v>
      </c>
      <c r="I50" s="111"/>
      <c r="J50" s="31"/>
      <c r="K50" s="31">
        <f>SUM(K51:K54)</f>
        <v>0</v>
      </c>
      <c r="L50" s="31">
        <f>SUM(L51:L54)</f>
        <v>0</v>
      </c>
      <c r="M50" s="31">
        <f>SUM(M51:M54)</f>
        <v>0</v>
      </c>
      <c r="O50" s="143">
        <f t="shared" si="7"/>
        <v>0</v>
      </c>
      <c r="P50" s="143">
        <f t="shared" si="8"/>
        <v>0</v>
      </c>
    </row>
    <row r="51" spans="1:16" s="38" customFormat="1" ht="24.75" customHeight="1" outlineLevel="3" x14ac:dyDescent="0.35">
      <c r="A51" s="27" t="s">
        <v>189</v>
      </c>
      <c r="B51" s="28" t="s">
        <v>11</v>
      </c>
      <c r="C51" s="116">
        <v>50</v>
      </c>
      <c r="D51" s="116">
        <f>'Базовый (предв)'!D51/'Базовый (ДШИ)'!K$2</f>
        <v>0</v>
      </c>
      <c r="E51" s="116">
        <f>'Базовый (предв)'!E51/'Базовый (ДШИ)'!L$2</f>
        <v>0</v>
      </c>
      <c r="F51" s="116">
        <f>'Базовый (предв)'!F51/'Базовый (ДШИ)'!M$2</f>
        <v>0</v>
      </c>
      <c r="G51" s="57">
        <f>'Базовый (предв)'!G51</f>
        <v>1</v>
      </c>
      <c r="H51" s="30">
        <f>'Базовый (предв)'!H51</f>
        <v>1197.67</v>
      </c>
      <c r="I51" s="37"/>
      <c r="J51" s="31"/>
      <c r="K51" s="32">
        <f t="shared" ref="K51:M54" si="11">D51*$H51</f>
        <v>0</v>
      </c>
      <c r="L51" s="32">
        <f t="shared" si="11"/>
        <v>0</v>
      </c>
      <c r="M51" s="32">
        <f t="shared" si="11"/>
        <v>0</v>
      </c>
      <c r="O51" s="143">
        <f t="shared" si="7"/>
        <v>0</v>
      </c>
      <c r="P51" s="143">
        <f t="shared" si="8"/>
        <v>0</v>
      </c>
    </row>
    <row r="52" spans="1:16" s="38" customFormat="1" ht="24.75" customHeight="1" outlineLevel="3" x14ac:dyDescent="0.35">
      <c r="A52" s="27" t="s">
        <v>190</v>
      </c>
      <c r="B52" s="28" t="s">
        <v>11</v>
      </c>
      <c r="C52" s="116">
        <v>30</v>
      </c>
      <c r="D52" s="116">
        <f>'Базовый (предв)'!D52/'Базовый (ДШИ)'!K$2</f>
        <v>0</v>
      </c>
      <c r="E52" s="116">
        <f>'Базовый (предв)'!E52/'Базовый (ДШИ)'!L$2</f>
        <v>0</v>
      </c>
      <c r="F52" s="116">
        <f>'Базовый (предв)'!F52/'Базовый (ДШИ)'!M$2</f>
        <v>0</v>
      </c>
      <c r="G52" s="57">
        <f>'Базовый (предв)'!G52</f>
        <v>1</v>
      </c>
      <c r="H52" s="30">
        <f>'Базовый (предв)'!H52</f>
        <v>2446.67</v>
      </c>
      <c r="I52" s="37"/>
      <c r="J52" s="31"/>
      <c r="K52" s="32">
        <f t="shared" si="11"/>
        <v>0</v>
      </c>
      <c r="L52" s="32">
        <f t="shared" si="11"/>
        <v>0</v>
      </c>
      <c r="M52" s="32">
        <f t="shared" si="11"/>
        <v>0</v>
      </c>
      <c r="O52" s="143">
        <f t="shared" si="7"/>
        <v>0</v>
      </c>
      <c r="P52" s="143">
        <f t="shared" si="8"/>
        <v>0</v>
      </c>
    </row>
    <row r="53" spans="1:16" s="38" customFormat="1" ht="24.75" customHeight="1" outlineLevel="3" x14ac:dyDescent="0.35">
      <c r="A53" s="27" t="s">
        <v>191</v>
      </c>
      <c r="B53" s="28" t="s">
        <v>11</v>
      </c>
      <c r="C53" s="116">
        <v>30</v>
      </c>
      <c r="D53" s="116">
        <f>'Базовый (предв)'!D53/'Базовый (ДШИ)'!K$2</f>
        <v>0</v>
      </c>
      <c r="E53" s="116">
        <f>'Базовый (предв)'!E53/'Базовый (ДШИ)'!L$2</f>
        <v>0</v>
      </c>
      <c r="F53" s="116">
        <f>'Базовый (предв)'!F53/'Базовый (ДШИ)'!M$2</f>
        <v>0</v>
      </c>
      <c r="G53" s="57">
        <f>'Базовый (предв)'!G53</f>
        <v>1</v>
      </c>
      <c r="H53" s="30">
        <f>'Базовый (предв)'!H53</f>
        <v>1671.34</v>
      </c>
      <c r="I53" s="37"/>
      <c r="J53" s="31"/>
      <c r="K53" s="32">
        <f t="shared" si="11"/>
        <v>0</v>
      </c>
      <c r="L53" s="32">
        <f t="shared" si="11"/>
        <v>0</v>
      </c>
      <c r="M53" s="32">
        <f t="shared" si="11"/>
        <v>0</v>
      </c>
      <c r="O53" s="143">
        <f t="shared" si="7"/>
        <v>0</v>
      </c>
      <c r="P53" s="143">
        <f t="shared" si="8"/>
        <v>0</v>
      </c>
    </row>
    <row r="54" spans="1:16" s="38" customFormat="1" ht="24.75" customHeight="1" outlineLevel="3" x14ac:dyDescent="0.35">
      <c r="A54" s="27" t="s">
        <v>192</v>
      </c>
      <c r="B54" s="28" t="s">
        <v>11</v>
      </c>
      <c r="C54" s="116">
        <v>10</v>
      </c>
      <c r="D54" s="116">
        <f>'Базовый (предв)'!D54/'Базовый (ДШИ)'!K$2</f>
        <v>0</v>
      </c>
      <c r="E54" s="116">
        <f>'Базовый (предв)'!E54/'Базовый (ДШИ)'!L$2</f>
        <v>0</v>
      </c>
      <c r="F54" s="116">
        <f>'Базовый (предв)'!F54/'Базовый (ДШИ)'!M$2</f>
        <v>0</v>
      </c>
      <c r="G54" s="57">
        <f>'Базовый (предв)'!G54</f>
        <v>1</v>
      </c>
      <c r="H54" s="30">
        <f>'Базовый (предв)'!H54</f>
        <v>10373.67</v>
      </c>
      <c r="I54" s="37"/>
      <c r="J54" s="31"/>
      <c r="K54" s="32">
        <f t="shared" si="11"/>
        <v>0</v>
      </c>
      <c r="L54" s="32">
        <f t="shared" si="11"/>
        <v>0</v>
      </c>
      <c r="M54" s="32">
        <f t="shared" si="11"/>
        <v>0</v>
      </c>
      <c r="O54" s="143">
        <f t="shared" si="7"/>
        <v>0</v>
      </c>
      <c r="P54" s="143">
        <f t="shared" si="8"/>
        <v>0</v>
      </c>
    </row>
    <row r="55" spans="1:16" s="114" customFormat="1" ht="24.75" customHeight="1" outlineLevel="2" x14ac:dyDescent="0.35">
      <c r="A55" s="34" t="s">
        <v>54</v>
      </c>
      <c r="B55" s="35" t="s">
        <v>3</v>
      </c>
      <c r="C55" s="48" t="s">
        <v>3</v>
      </c>
      <c r="D55" s="48" t="s">
        <v>3</v>
      </c>
      <c r="E55" s="48" t="s">
        <v>3</v>
      </c>
      <c r="F55" s="48" t="s">
        <v>3</v>
      </c>
      <c r="G55" s="47" t="s">
        <v>3</v>
      </c>
      <c r="H55" s="47" t="s">
        <v>3</v>
      </c>
      <c r="I55" s="111"/>
      <c r="J55" s="31"/>
      <c r="K55" s="31">
        <f>K56</f>
        <v>0.1053540764282236</v>
      </c>
      <c r="L55" s="31">
        <f>L56</f>
        <v>12.054545454545455</v>
      </c>
      <c r="M55" s="31">
        <f>M56</f>
        <v>0</v>
      </c>
      <c r="O55" s="143">
        <f t="shared" si="7"/>
        <v>7027.8</v>
      </c>
      <c r="P55" s="143">
        <f t="shared" si="8"/>
        <v>0</v>
      </c>
    </row>
    <row r="56" spans="1:16" s="38" customFormat="1" ht="24.75" customHeight="1" outlineLevel="3" x14ac:dyDescent="0.35">
      <c r="A56" s="27" t="s">
        <v>193</v>
      </c>
      <c r="B56" s="28" t="s">
        <v>11</v>
      </c>
      <c r="C56" s="116">
        <v>340</v>
      </c>
      <c r="D56" s="116">
        <f>'Базовый (предв)'!D56/'Базовый (ДШИ)'!K$2</f>
        <v>5.0969558020427476E-3</v>
      </c>
      <c r="E56" s="116">
        <f>'Базовый (предв)'!E56/'Базовый (ДШИ)'!L$2</f>
        <v>0.58319039451114918</v>
      </c>
      <c r="F56" s="116">
        <f>'Базовый (предв)'!F56/'Базовый (ДШИ)'!M$2</f>
        <v>0</v>
      </c>
      <c r="G56" s="57">
        <f>'Базовый (предв)'!G56</f>
        <v>1</v>
      </c>
      <c r="H56" s="30">
        <f>'Базовый (предв)'!H56</f>
        <v>20.67</v>
      </c>
      <c r="I56" s="37"/>
      <c r="J56" s="31"/>
      <c r="K56" s="32">
        <f>D56*$H56</f>
        <v>0.1053540764282236</v>
      </c>
      <c r="L56" s="32">
        <f>E56*$H56</f>
        <v>12.054545454545455</v>
      </c>
      <c r="M56" s="32">
        <f>F56*$H56</f>
        <v>0</v>
      </c>
      <c r="O56" s="143">
        <f t="shared" si="7"/>
        <v>7027.8</v>
      </c>
      <c r="P56" s="143">
        <f t="shared" si="8"/>
        <v>0</v>
      </c>
    </row>
    <row r="57" spans="1:16" s="114" customFormat="1" ht="24.75" customHeight="1" outlineLevel="2" x14ac:dyDescent="0.35">
      <c r="A57" s="34" t="s">
        <v>51</v>
      </c>
      <c r="B57" s="35" t="s">
        <v>3</v>
      </c>
      <c r="C57" s="48" t="s">
        <v>3</v>
      </c>
      <c r="D57" s="48" t="s">
        <v>3</v>
      </c>
      <c r="E57" s="48" t="s">
        <v>3</v>
      </c>
      <c r="F57" s="48" t="s">
        <v>3</v>
      </c>
      <c r="G57" s="47" t="s">
        <v>3</v>
      </c>
      <c r="H57" s="47" t="s">
        <v>3</v>
      </c>
      <c r="I57" s="111"/>
      <c r="J57" s="31"/>
      <c r="K57" s="31">
        <f>SUM(K58:K77)</f>
        <v>7.4851563300177348</v>
      </c>
      <c r="L57" s="31">
        <f>SUM(L58:L77)</f>
        <v>856.44675814751292</v>
      </c>
      <c r="M57" s="31">
        <f>SUM(M58:M77)</f>
        <v>735.88266666666675</v>
      </c>
      <c r="O57" s="143">
        <f t="shared" si="7"/>
        <v>499308.46000000008</v>
      </c>
      <c r="P57" s="143">
        <f t="shared" si="8"/>
        <v>33114.720000000001</v>
      </c>
    </row>
    <row r="58" spans="1:16" s="38" customFormat="1" ht="24.75" customHeight="1" outlineLevel="3" x14ac:dyDescent="0.35">
      <c r="A58" s="27" t="s">
        <v>194</v>
      </c>
      <c r="B58" s="28" t="s">
        <v>195</v>
      </c>
      <c r="C58" s="116">
        <v>66</v>
      </c>
      <c r="D58" s="116">
        <f>'Базовый (предв)'!D58/'Базовый (ДШИ)'!K$2</f>
        <v>9.8940906745535696E-4</v>
      </c>
      <c r="E58" s="116">
        <f>'Базовый (предв)'!E58/'Базовый (ДШИ)'!L$2</f>
        <v>0.11320754716981132</v>
      </c>
      <c r="F58" s="116">
        <f>'Базовый (предв)'!F58/'Базовый (ДШИ)'!M$2</f>
        <v>0</v>
      </c>
      <c r="G58" s="57">
        <f>'Базовый (предв)'!G58</f>
        <v>1</v>
      </c>
      <c r="H58" s="30">
        <f>'Базовый (предв)'!H58</f>
        <v>700</v>
      </c>
      <c r="I58" s="37"/>
      <c r="J58" s="31"/>
      <c r="K58" s="32">
        <f t="shared" ref="K58:K77" si="12">D58*$H58</f>
        <v>0.6925863472187499</v>
      </c>
      <c r="L58" s="32">
        <f t="shared" ref="L58:L77" si="13">E58*$H58</f>
        <v>79.245283018867923</v>
      </c>
      <c r="M58" s="32">
        <f t="shared" ref="M58:M77" si="14">F58*$H58</f>
        <v>0</v>
      </c>
      <c r="O58" s="143">
        <f t="shared" si="7"/>
        <v>46200</v>
      </c>
      <c r="P58" s="143">
        <f t="shared" si="8"/>
        <v>0</v>
      </c>
    </row>
    <row r="59" spans="1:16" s="38" customFormat="1" ht="24.75" customHeight="1" outlineLevel="3" x14ac:dyDescent="0.35">
      <c r="A59" s="27" t="s">
        <v>8</v>
      </c>
      <c r="B59" s="28" t="s">
        <v>9</v>
      </c>
      <c r="C59" s="116">
        <v>66</v>
      </c>
      <c r="D59" s="116">
        <f>'Базовый (предв)'!D59/'Базовый (ДШИ)'!K$2</f>
        <v>9.8940906745535696E-4</v>
      </c>
      <c r="E59" s="116">
        <f>'Базовый (предв)'!E59/'Базовый (ДШИ)'!L$2</f>
        <v>0.11320754716981132</v>
      </c>
      <c r="F59" s="116">
        <f>'Базовый (предв)'!F59/'Базовый (ДШИ)'!M$2</f>
        <v>0.17777777777777778</v>
      </c>
      <c r="G59" s="57">
        <f>'Базовый (предв)'!G59</f>
        <v>1</v>
      </c>
      <c r="H59" s="30">
        <f>'Базовый (предв)'!H59</f>
        <v>4139.34</v>
      </c>
      <c r="I59" s="37"/>
      <c r="J59" s="31"/>
      <c r="K59" s="32">
        <f t="shared" si="12"/>
        <v>4.095500529280657</v>
      </c>
      <c r="L59" s="32">
        <f t="shared" si="13"/>
        <v>468.60452830188683</v>
      </c>
      <c r="M59" s="32">
        <f t="shared" si="14"/>
        <v>735.88266666666675</v>
      </c>
      <c r="O59" s="143">
        <f t="shared" si="7"/>
        <v>273196.44</v>
      </c>
      <c r="P59" s="143">
        <f t="shared" si="8"/>
        <v>33114.720000000001</v>
      </c>
    </row>
    <row r="60" spans="1:16" s="38" customFormat="1" ht="24.75" customHeight="1" outlineLevel="3" x14ac:dyDescent="0.35">
      <c r="A60" s="42" t="s">
        <v>200</v>
      </c>
      <c r="B60" s="28" t="s">
        <v>9</v>
      </c>
      <c r="C60" s="116">
        <v>2</v>
      </c>
      <c r="D60" s="116">
        <f>'Базовый (предв)'!D60/'Базовый (ДШИ)'!K$2</f>
        <v>2.9982092953192634E-5</v>
      </c>
      <c r="E60" s="116">
        <f>'Базовый (предв)'!E60/'Базовый (ДШИ)'!L$2</f>
        <v>3.4305317324185248E-3</v>
      </c>
      <c r="F60" s="116">
        <f>'Базовый (предв)'!F60/'Базовый (ДШИ)'!M$2</f>
        <v>0</v>
      </c>
      <c r="G60" s="57">
        <f>'Базовый (предв)'!G60</f>
        <v>1</v>
      </c>
      <c r="H60" s="30">
        <f>'Базовый (предв)'!H60</f>
        <v>11900</v>
      </c>
      <c r="I60" s="37"/>
      <c r="J60" s="31"/>
      <c r="K60" s="32">
        <f t="shared" si="12"/>
        <v>0.35678690614299235</v>
      </c>
      <c r="L60" s="32">
        <f t="shared" si="13"/>
        <v>40.823327615780443</v>
      </c>
      <c r="M60" s="32">
        <f t="shared" si="14"/>
        <v>0</v>
      </c>
      <c r="O60" s="143">
        <f t="shared" si="7"/>
        <v>23800</v>
      </c>
      <c r="P60" s="143">
        <f t="shared" si="8"/>
        <v>0</v>
      </c>
    </row>
    <row r="61" spans="1:16" s="38" customFormat="1" ht="24.75" customHeight="1" outlineLevel="3" x14ac:dyDescent="0.35">
      <c r="A61" s="42" t="s">
        <v>201</v>
      </c>
      <c r="B61" s="28" t="s">
        <v>9</v>
      </c>
      <c r="C61" s="116">
        <v>2</v>
      </c>
      <c r="D61" s="116">
        <f>'Базовый (предв)'!D61/'Базовый (ДШИ)'!K$2</f>
        <v>2.9982092953192634E-5</v>
      </c>
      <c r="E61" s="116">
        <f>'Базовый (предв)'!E61/'Базовый (ДШИ)'!L$2</f>
        <v>3.4305317324185248E-3</v>
      </c>
      <c r="F61" s="116">
        <f>'Базовый (предв)'!F61/'Базовый (ДШИ)'!M$2</f>
        <v>0</v>
      </c>
      <c r="G61" s="57">
        <f>'Базовый (предв)'!G61</f>
        <v>1</v>
      </c>
      <c r="H61" s="30">
        <f>'Базовый (предв)'!H61</f>
        <v>11900</v>
      </c>
      <c r="I61" s="37"/>
      <c r="J61" s="31"/>
      <c r="K61" s="32">
        <f t="shared" si="12"/>
        <v>0.35678690614299235</v>
      </c>
      <c r="L61" s="32">
        <f t="shared" si="13"/>
        <v>40.823327615780443</v>
      </c>
      <c r="M61" s="32">
        <f t="shared" si="14"/>
        <v>0</v>
      </c>
      <c r="O61" s="143">
        <f t="shared" si="7"/>
        <v>23800</v>
      </c>
      <c r="P61" s="143">
        <f t="shared" si="8"/>
        <v>0</v>
      </c>
    </row>
    <row r="62" spans="1:16" s="38" customFormat="1" ht="24.75" customHeight="1" outlineLevel="3" x14ac:dyDescent="0.35">
      <c r="A62" s="42" t="s">
        <v>202</v>
      </c>
      <c r="B62" s="28" t="s">
        <v>9</v>
      </c>
      <c r="C62" s="116">
        <v>2</v>
      </c>
      <c r="D62" s="116">
        <f>'Базовый (предв)'!D62/'Базовый (ДШИ)'!K$2</f>
        <v>2.9982092953192634E-5</v>
      </c>
      <c r="E62" s="116">
        <f>'Базовый (предв)'!E62/'Базовый (ДШИ)'!L$2</f>
        <v>3.4305317324185248E-3</v>
      </c>
      <c r="F62" s="116">
        <f>'Базовый (предв)'!F62/'Базовый (ДШИ)'!M$2</f>
        <v>0</v>
      </c>
      <c r="G62" s="57">
        <f>'Базовый (предв)'!G62</f>
        <v>1</v>
      </c>
      <c r="H62" s="30">
        <f>'Базовый (предв)'!H62</f>
        <v>11900</v>
      </c>
      <c r="I62" s="37"/>
      <c r="J62" s="31"/>
      <c r="K62" s="32">
        <f t="shared" si="12"/>
        <v>0.35678690614299235</v>
      </c>
      <c r="L62" s="32">
        <f t="shared" si="13"/>
        <v>40.823327615780443</v>
      </c>
      <c r="M62" s="32">
        <f t="shared" si="14"/>
        <v>0</v>
      </c>
      <c r="O62" s="143">
        <f t="shared" si="7"/>
        <v>23800</v>
      </c>
      <c r="P62" s="143">
        <f t="shared" si="8"/>
        <v>0</v>
      </c>
    </row>
    <row r="63" spans="1:16" s="38" customFormat="1" ht="24.75" customHeight="1" outlineLevel="3" x14ac:dyDescent="0.35">
      <c r="A63" s="27" t="s">
        <v>203</v>
      </c>
      <c r="B63" s="28" t="s">
        <v>9</v>
      </c>
      <c r="C63" s="116">
        <v>1</v>
      </c>
      <c r="D63" s="116">
        <f>'Базовый (предв)'!D63/'Базовый (ДШИ)'!K$2</f>
        <v>1.4991046476596317E-5</v>
      </c>
      <c r="E63" s="116">
        <f>'Базовый (предв)'!E63/'Базовый (ДШИ)'!L$2</f>
        <v>1.7152658662092624E-3</v>
      </c>
      <c r="F63" s="116">
        <f>'Базовый (предв)'!F63/'Базовый (ДШИ)'!M$2</f>
        <v>0</v>
      </c>
      <c r="G63" s="57">
        <f>'Базовый (предв)'!G63</f>
        <v>1</v>
      </c>
      <c r="H63" s="30">
        <f>'Базовый (предв)'!H63</f>
        <v>2800</v>
      </c>
      <c r="I63" s="37"/>
      <c r="J63" s="31"/>
      <c r="K63" s="32">
        <f t="shared" si="12"/>
        <v>4.1974930134469686E-2</v>
      </c>
      <c r="L63" s="32">
        <f t="shared" si="13"/>
        <v>4.802744425385935</v>
      </c>
      <c r="M63" s="32">
        <f t="shared" si="14"/>
        <v>0</v>
      </c>
      <c r="O63" s="143">
        <f t="shared" si="7"/>
        <v>2800</v>
      </c>
      <c r="P63" s="143">
        <f t="shared" si="8"/>
        <v>0</v>
      </c>
    </row>
    <row r="64" spans="1:16" s="38" customFormat="1" ht="24.75" customHeight="1" outlineLevel="3" x14ac:dyDescent="0.35">
      <c r="A64" s="42" t="s">
        <v>204</v>
      </c>
      <c r="B64" s="28" t="s">
        <v>9</v>
      </c>
      <c r="C64" s="116">
        <v>2</v>
      </c>
      <c r="D64" s="116">
        <f>'Базовый (предв)'!D64/'Базовый (ДШИ)'!K$2</f>
        <v>2.9982092953192634E-5</v>
      </c>
      <c r="E64" s="116">
        <f>'Базовый (предв)'!E64/'Базовый (ДШИ)'!L$2</f>
        <v>3.4305317324185248E-3</v>
      </c>
      <c r="F64" s="116">
        <f>'Базовый (предв)'!F64/'Базовый (ДШИ)'!M$2</f>
        <v>0</v>
      </c>
      <c r="G64" s="57">
        <f>'Базовый (предв)'!G64</f>
        <v>1</v>
      </c>
      <c r="H64" s="30">
        <f>'Базовый (предв)'!H64</f>
        <v>3500</v>
      </c>
      <c r="I64" s="37"/>
      <c r="J64" s="31"/>
      <c r="K64" s="32">
        <f t="shared" si="12"/>
        <v>0.10493732533617421</v>
      </c>
      <c r="L64" s="32">
        <f t="shared" si="13"/>
        <v>12.006861063464838</v>
      </c>
      <c r="M64" s="32">
        <f t="shared" si="14"/>
        <v>0</v>
      </c>
      <c r="O64" s="143">
        <f t="shared" si="7"/>
        <v>7000</v>
      </c>
      <c r="P64" s="143">
        <f t="shared" si="8"/>
        <v>0</v>
      </c>
    </row>
    <row r="65" spans="1:16" s="38" customFormat="1" ht="24.75" customHeight="1" outlineLevel="3" x14ac:dyDescent="0.35">
      <c r="A65" s="27" t="s">
        <v>205</v>
      </c>
      <c r="B65" s="28" t="s">
        <v>9</v>
      </c>
      <c r="C65" s="116">
        <v>1</v>
      </c>
      <c r="D65" s="116">
        <f>'Базовый (предв)'!D65/'Базовый (ДШИ)'!K$2</f>
        <v>1.4991046476596317E-5</v>
      </c>
      <c r="E65" s="116">
        <f>'Базовый (предв)'!E65/'Базовый (ДШИ)'!L$2</f>
        <v>1.7152658662092624E-3</v>
      </c>
      <c r="F65" s="116">
        <f>'Базовый (предв)'!F65/'Базовый (ДШИ)'!M$2</f>
        <v>0</v>
      </c>
      <c r="G65" s="57">
        <f>'Базовый (предв)'!G65</f>
        <v>1</v>
      </c>
      <c r="H65" s="30">
        <f>'Базовый (предв)'!H65</f>
        <v>2800</v>
      </c>
      <c r="I65" s="37"/>
      <c r="J65" s="31"/>
      <c r="K65" s="32">
        <f t="shared" si="12"/>
        <v>4.1974930134469686E-2</v>
      </c>
      <c r="L65" s="32">
        <f t="shared" si="13"/>
        <v>4.802744425385935</v>
      </c>
      <c r="M65" s="32">
        <f t="shared" si="14"/>
        <v>0</v>
      </c>
      <c r="O65" s="143">
        <f t="shared" si="7"/>
        <v>2800</v>
      </c>
      <c r="P65" s="143">
        <f t="shared" si="8"/>
        <v>0</v>
      </c>
    </row>
    <row r="66" spans="1:16" s="38" customFormat="1" ht="24.75" customHeight="1" outlineLevel="3" x14ac:dyDescent="0.35">
      <c r="A66" s="27" t="s">
        <v>206</v>
      </c>
      <c r="B66" s="28" t="s">
        <v>9</v>
      </c>
      <c r="C66" s="116">
        <v>3</v>
      </c>
      <c r="D66" s="116">
        <f>'Базовый (предв)'!D66/'Базовый (ДШИ)'!K$2</f>
        <v>4.4973139429788954E-5</v>
      </c>
      <c r="E66" s="116">
        <f>'Базовый (предв)'!E66/'Базовый (ДШИ)'!L$2</f>
        <v>5.1457975986277868E-3</v>
      </c>
      <c r="F66" s="116">
        <f>'Базовый (предв)'!F66/'Базовый (ДШИ)'!M$2</f>
        <v>0</v>
      </c>
      <c r="G66" s="57">
        <f>'Базовый (предв)'!G66</f>
        <v>1</v>
      </c>
      <c r="H66" s="30">
        <f>'Базовый (предв)'!H66</f>
        <v>7200</v>
      </c>
      <c r="I66" s="37"/>
      <c r="J66" s="31"/>
      <c r="K66" s="32">
        <f t="shared" si="12"/>
        <v>0.32380660389448046</v>
      </c>
      <c r="L66" s="32">
        <f t="shared" si="13"/>
        <v>37.049742710120064</v>
      </c>
      <c r="M66" s="32">
        <f t="shared" si="14"/>
        <v>0</v>
      </c>
      <c r="O66" s="143">
        <f t="shared" si="7"/>
        <v>21600</v>
      </c>
      <c r="P66" s="143">
        <f t="shared" si="8"/>
        <v>0</v>
      </c>
    </row>
    <row r="67" spans="1:16" s="38" customFormat="1" ht="24.75" customHeight="1" outlineLevel="3" x14ac:dyDescent="0.35">
      <c r="A67" s="27" t="s">
        <v>207</v>
      </c>
      <c r="B67" s="28" t="s">
        <v>9</v>
      </c>
      <c r="C67" s="116">
        <v>3</v>
      </c>
      <c r="D67" s="116">
        <f>'Базовый (предв)'!D67/'Базовый (ДШИ)'!K$2</f>
        <v>4.4973139429788954E-5</v>
      </c>
      <c r="E67" s="116">
        <f>'Базовый (предв)'!E67/'Базовый (ДШИ)'!L$2</f>
        <v>5.1457975986277868E-3</v>
      </c>
      <c r="F67" s="116">
        <f>'Базовый (предв)'!F67/'Базовый (ДШИ)'!M$2</f>
        <v>0</v>
      </c>
      <c r="G67" s="57">
        <f>'Базовый (предв)'!G67</f>
        <v>1</v>
      </c>
      <c r="H67" s="30">
        <f>'Базовый (предв)'!H67</f>
        <v>1400</v>
      </c>
      <c r="I67" s="37"/>
      <c r="J67" s="31"/>
      <c r="K67" s="32">
        <f t="shared" si="12"/>
        <v>6.2962395201704532E-2</v>
      </c>
      <c r="L67" s="32">
        <f t="shared" si="13"/>
        <v>7.2041166380789017</v>
      </c>
      <c r="M67" s="32">
        <f t="shared" si="14"/>
        <v>0</v>
      </c>
      <c r="O67" s="143">
        <f t="shared" si="7"/>
        <v>4200</v>
      </c>
      <c r="P67" s="143">
        <f t="shared" si="8"/>
        <v>0</v>
      </c>
    </row>
    <row r="68" spans="1:16" s="38" customFormat="1" ht="24.75" customHeight="1" outlineLevel="3" x14ac:dyDescent="0.35">
      <c r="A68" s="27" t="s">
        <v>208</v>
      </c>
      <c r="B68" s="28" t="s">
        <v>9</v>
      </c>
      <c r="C68" s="116">
        <v>3</v>
      </c>
      <c r="D68" s="116">
        <f>'Базовый (предв)'!D68/'Базовый (ДШИ)'!K$2</f>
        <v>4.4973139429788954E-5</v>
      </c>
      <c r="E68" s="116">
        <f>'Базовый (предв)'!E68/'Базовый (ДШИ)'!L$2</f>
        <v>5.1457975986277868E-3</v>
      </c>
      <c r="F68" s="116">
        <f>'Базовый (предв)'!F68/'Базовый (ДШИ)'!M$2</f>
        <v>0</v>
      </c>
      <c r="G68" s="57">
        <f>'Базовый (предв)'!G68</f>
        <v>1</v>
      </c>
      <c r="H68" s="30">
        <f>'Базовый (предв)'!H68</f>
        <v>1400</v>
      </c>
      <c r="I68" s="37"/>
      <c r="J68" s="31"/>
      <c r="K68" s="32">
        <f t="shared" si="12"/>
        <v>6.2962395201704532E-2</v>
      </c>
      <c r="L68" s="32">
        <f t="shared" si="13"/>
        <v>7.2041166380789017</v>
      </c>
      <c r="M68" s="32">
        <f t="shared" si="14"/>
        <v>0</v>
      </c>
      <c r="O68" s="143">
        <f t="shared" si="7"/>
        <v>4200</v>
      </c>
      <c r="P68" s="143">
        <f t="shared" si="8"/>
        <v>0</v>
      </c>
    </row>
    <row r="69" spans="1:16" s="38" customFormat="1" ht="24.75" customHeight="1" outlineLevel="3" x14ac:dyDescent="0.35">
      <c r="A69" s="27" t="s">
        <v>209</v>
      </c>
      <c r="B69" s="28" t="s">
        <v>9</v>
      </c>
      <c r="C69" s="116">
        <v>2</v>
      </c>
      <c r="D69" s="116">
        <f>'Базовый (предв)'!D69/'Базовый (ДШИ)'!K$2</f>
        <v>2.9982092953192634E-5</v>
      </c>
      <c r="E69" s="116">
        <f>'Базовый (предв)'!E69/'Базовый (ДШИ)'!L$2</f>
        <v>3.4305317324185248E-3</v>
      </c>
      <c r="F69" s="116">
        <f>'Базовый (предв)'!F69/'Базовый (ДШИ)'!M$2</f>
        <v>0</v>
      </c>
      <c r="G69" s="57">
        <f>'Базовый (предв)'!G69</f>
        <v>1</v>
      </c>
      <c r="H69" s="30">
        <f>'Базовый (предв)'!H69</f>
        <v>6700</v>
      </c>
      <c r="I69" s="37"/>
      <c r="J69" s="31"/>
      <c r="K69" s="32">
        <f t="shared" si="12"/>
        <v>0.20088002278639064</v>
      </c>
      <c r="L69" s="32">
        <f t="shared" si="13"/>
        <v>22.984562607204115</v>
      </c>
      <c r="M69" s="32">
        <f t="shared" si="14"/>
        <v>0</v>
      </c>
      <c r="O69" s="143">
        <f t="shared" si="7"/>
        <v>13399.999999999998</v>
      </c>
      <c r="P69" s="143">
        <f t="shared" si="8"/>
        <v>0</v>
      </c>
    </row>
    <row r="70" spans="1:16" s="38" customFormat="1" ht="24.75" customHeight="1" outlineLevel="3" x14ac:dyDescent="0.35">
      <c r="A70" s="27" t="s">
        <v>210</v>
      </c>
      <c r="B70" s="28" t="s">
        <v>9</v>
      </c>
      <c r="C70" s="116">
        <v>3</v>
      </c>
      <c r="D70" s="116">
        <f>'Базовый (предв)'!D70/'Базовый (ДШИ)'!K$2</f>
        <v>4.4973139429788954E-5</v>
      </c>
      <c r="E70" s="116">
        <f>'Базовый (предв)'!E70/'Базовый (ДШИ)'!L$2</f>
        <v>5.1457975986277868E-3</v>
      </c>
      <c r="F70" s="116">
        <f>'Базовый (предв)'!F70/'Базовый (ДШИ)'!M$2</f>
        <v>0</v>
      </c>
      <c r="G70" s="57">
        <f>'Базовый (предв)'!G70</f>
        <v>1</v>
      </c>
      <c r="H70" s="30">
        <f>'Базовый (предв)'!H70</f>
        <v>4466.67</v>
      </c>
      <c r="I70" s="37"/>
      <c r="J70" s="31"/>
      <c r="K70" s="32">
        <f t="shared" si="12"/>
        <v>0.20088017269685543</v>
      </c>
      <c r="L70" s="32">
        <f t="shared" si="13"/>
        <v>22.984579759862775</v>
      </c>
      <c r="M70" s="32">
        <f t="shared" si="14"/>
        <v>0</v>
      </c>
      <c r="O70" s="143">
        <f t="shared" si="7"/>
        <v>13400.009999999998</v>
      </c>
      <c r="P70" s="143">
        <f t="shared" si="8"/>
        <v>0</v>
      </c>
    </row>
    <row r="71" spans="1:16" s="38" customFormat="1" ht="24.75" customHeight="1" outlineLevel="3" x14ac:dyDescent="0.35">
      <c r="A71" s="27" t="s">
        <v>210</v>
      </c>
      <c r="B71" s="28" t="s">
        <v>9</v>
      </c>
      <c r="C71" s="116">
        <v>3</v>
      </c>
      <c r="D71" s="116">
        <f>'Базовый (предв)'!D71/'Базовый (ДШИ)'!K$2</f>
        <v>4.4973139429788954E-5</v>
      </c>
      <c r="E71" s="116">
        <f>'Базовый (предв)'!E71/'Базовый (ДШИ)'!L$2</f>
        <v>5.1457975986277868E-3</v>
      </c>
      <c r="F71" s="116">
        <f>'Базовый (предв)'!F71/'Базовый (ДШИ)'!M$2</f>
        <v>0</v>
      </c>
      <c r="G71" s="57">
        <f>'Базовый (предв)'!G71</f>
        <v>1</v>
      </c>
      <c r="H71" s="30">
        <f>'Базовый (предв)'!H71</f>
        <v>4466.67</v>
      </c>
      <c r="I71" s="37"/>
      <c r="J71" s="31"/>
      <c r="K71" s="32">
        <f t="shared" si="12"/>
        <v>0.20088017269685543</v>
      </c>
      <c r="L71" s="32">
        <f t="shared" si="13"/>
        <v>22.984579759862775</v>
      </c>
      <c r="M71" s="32">
        <f t="shared" si="14"/>
        <v>0</v>
      </c>
      <c r="O71" s="143">
        <f t="shared" si="7"/>
        <v>13400.009999999998</v>
      </c>
      <c r="P71" s="143">
        <f t="shared" si="8"/>
        <v>0</v>
      </c>
    </row>
    <row r="72" spans="1:16" s="38" customFormat="1" ht="24.75" customHeight="1" outlineLevel="3" x14ac:dyDescent="0.35">
      <c r="A72" s="27" t="s">
        <v>211</v>
      </c>
      <c r="B72" s="28" t="s">
        <v>9</v>
      </c>
      <c r="C72" s="116">
        <v>3</v>
      </c>
      <c r="D72" s="116">
        <f>'Базовый (предв)'!D72/'Базовый (ДШИ)'!K$2</f>
        <v>4.4973139429788954E-5</v>
      </c>
      <c r="E72" s="116">
        <f>'Базовый (предв)'!E72/'Базовый (ДШИ)'!L$2</f>
        <v>5.1457975986277868E-3</v>
      </c>
      <c r="F72" s="116">
        <f>'Базовый (предв)'!F72/'Базовый (ДШИ)'!M$2</f>
        <v>0</v>
      </c>
      <c r="G72" s="57">
        <f>'Базовый (предв)'!G72</f>
        <v>1</v>
      </c>
      <c r="H72" s="30">
        <f>'Базовый (предв)'!H72</f>
        <v>1800</v>
      </c>
      <c r="I72" s="37"/>
      <c r="J72" s="31"/>
      <c r="K72" s="32">
        <f t="shared" si="12"/>
        <v>8.0951650973620115E-2</v>
      </c>
      <c r="L72" s="32">
        <f t="shared" si="13"/>
        <v>9.2624356775300161</v>
      </c>
      <c r="M72" s="32">
        <f t="shared" si="14"/>
        <v>0</v>
      </c>
      <c r="O72" s="143">
        <f t="shared" si="7"/>
        <v>5400</v>
      </c>
      <c r="P72" s="143">
        <f t="shared" si="8"/>
        <v>0</v>
      </c>
    </row>
    <row r="73" spans="1:16" s="38" customFormat="1" ht="24.75" customHeight="1" outlineLevel="3" x14ac:dyDescent="0.35">
      <c r="A73" s="27" t="s">
        <v>212</v>
      </c>
      <c r="B73" s="28" t="s">
        <v>9</v>
      </c>
      <c r="C73" s="116">
        <v>3</v>
      </c>
      <c r="D73" s="116">
        <f>'Базовый (предв)'!D73/'Базовый (ДШИ)'!K$2</f>
        <v>4.4973139429788954E-5</v>
      </c>
      <c r="E73" s="116">
        <f>'Базовый (предв)'!E73/'Базовый (ДШИ)'!L$2</f>
        <v>5.1457975986277868E-3</v>
      </c>
      <c r="F73" s="116">
        <f>'Базовый (предв)'!F73/'Базовый (ДШИ)'!M$2</f>
        <v>0</v>
      </c>
      <c r="G73" s="57">
        <f>'Базовый (предв)'!G73</f>
        <v>1</v>
      </c>
      <c r="H73" s="30">
        <f>'Базовый (предв)'!H73</f>
        <v>1800</v>
      </c>
      <c r="I73" s="37"/>
      <c r="J73" s="31"/>
      <c r="K73" s="32">
        <f t="shared" si="12"/>
        <v>8.0951650973620115E-2</v>
      </c>
      <c r="L73" s="32">
        <f t="shared" si="13"/>
        <v>9.2624356775300161</v>
      </c>
      <c r="M73" s="32">
        <f t="shared" si="14"/>
        <v>0</v>
      </c>
      <c r="O73" s="143">
        <f t="shared" si="7"/>
        <v>5400</v>
      </c>
      <c r="P73" s="143">
        <f t="shared" si="8"/>
        <v>0</v>
      </c>
    </row>
    <row r="74" spans="1:16" s="38" customFormat="1" ht="24.75" customHeight="1" outlineLevel="3" x14ac:dyDescent="0.35">
      <c r="A74" s="27" t="s">
        <v>213</v>
      </c>
      <c r="B74" s="28" t="s">
        <v>11</v>
      </c>
      <c r="C74" s="116"/>
      <c r="D74" s="116">
        <f>'Базовый (предв)'!D74/'Базовый (ДШИ)'!K$2</f>
        <v>0</v>
      </c>
      <c r="E74" s="116">
        <f>'Базовый (предв)'!E74/'Базовый (ДШИ)'!L$2</f>
        <v>0</v>
      </c>
      <c r="F74" s="116">
        <f>'Базовый (предв)'!F74/'Базовый (ДШИ)'!M$2</f>
        <v>2.2222222222222223E-2</v>
      </c>
      <c r="G74" s="57">
        <f>'Базовый (предв)'!G74</f>
        <v>1</v>
      </c>
      <c r="H74" s="30">
        <f>'Базовый (предв)'!H74</f>
        <v>0</v>
      </c>
      <c r="I74" s="37"/>
      <c r="J74" s="31"/>
      <c r="K74" s="32">
        <f t="shared" si="12"/>
        <v>0</v>
      </c>
      <c r="L74" s="32">
        <f t="shared" si="13"/>
        <v>0</v>
      </c>
      <c r="M74" s="32">
        <f t="shared" si="14"/>
        <v>0</v>
      </c>
      <c r="O74" s="143">
        <f t="shared" si="7"/>
        <v>0</v>
      </c>
      <c r="P74" s="143">
        <f t="shared" si="8"/>
        <v>0</v>
      </c>
    </row>
    <row r="75" spans="1:16" s="38" customFormat="1" ht="24.75" customHeight="1" outlineLevel="3" x14ac:dyDescent="0.35">
      <c r="A75" s="27" t="s">
        <v>214</v>
      </c>
      <c r="B75" s="28" t="s">
        <v>9</v>
      </c>
      <c r="C75" s="116">
        <v>3</v>
      </c>
      <c r="D75" s="116">
        <f>'Базовый (предв)'!D75/'Базовый (ДШИ)'!K$2</f>
        <v>4.4973139429788954E-5</v>
      </c>
      <c r="E75" s="116">
        <f>'Базовый (предв)'!E75/'Базовый (ДШИ)'!L$2</f>
        <v>5.1457975986277868E-3</v>
      </c>
      <c r="F75" s="116">
        <f>'Базовый (предв)'!F75/'Базовый (ДШИ)'!M$2</f>
        <v>0</v>
      </c>
      <c r="G75" s="57">
        <f>'Базовый (предв)'!G75</f>
        <v>1</v>
      </c>
      <c r="H75" s="30">
        <f>'Базовый (предв)'!H75</f>
        <v>3304</v>
      </c>
      <c r="I75" s="37"/>
      <c r="J75" s="31"/>
      <c r="K75" s="32">
        <f t="shared" si="12"/>
        <v>0.14859125267602272</v>
      </c>
      <c r="L75" s="32">
        <f t="shared" si="13"/>
        <v>17.001715265866206</v>
      </c>
      <c r="M75" s="32">
        <f t="shared" si="14"/>
        <v>0</v>
      </c>
      <c r="O75" s="143">
        <f t="shared" si="7"/>
        <v>9912</v>
      </c>
      <c r="P75" s="143">
        <f t="shared" si="8"/>
        <v>0</v>
      </c>
    </row>
    <row r="76" spans="1:16" s="38" customFormat="1" ht="24.75" customHeight="1" outlineLevel="3" x14ac:dyDescent="0.35">
      <c r="A76" s="27" t="s">
        <v>215</v>
      </c>
      <c r="B76" s="28" t="s">
        <v>9</v>
      </c>
      <c r="C76" s="116">
        <v>4</v>
      </c>
      <c r="D76" s="116">
        <f>'Базовый (предв)'!D76/'Базовый (ДШИ)'!K$2</f>
        <v>5.9964185906385267E-5</v>
      </c>
      <c r="E76" s="116">
        <f>'Базовый (предв)'!E76/'Базовый (ДШИ)'!L$2</f>
        <v>6.8610634648370496E-3</v>
      </c>
      <c r="F76" s="116">
        <f>'Базовый (предв)'!F76/'Базовый (ДШИ)'!M$2</f>
        <v>0</v>
      </c>
      <c r="G76" s="57">
        <f>'Базовый (предв)'!G76</f>
        <v>1</v>
      </c>
      <c r="H76" s="30">
        <f>'Базовый (предв)'!H76</f>
        <v>1250</v>
      </c>
      <c r="I76" s="37"/>
      <c r="J76" s="31"/>
      <c r="K76" s="32">
        <f t="shared" si="12"/>
        <v>7.4955232382981588E-2</v>
      </c>
      <c r="L76" s="32">
        <f t="shared" si="13"/>
        <v>8.5763293310463116</v>
      </c>
      <c r="M76" s="32">
        <f t="shared" si="14"/>
        <v>0</v>
      </c>
      <c r="O76" s="143">
        <f t="shared" si="7"/>
        <v>5000</v>
      </c>
      <c r="P76" s="143">
        <f t="shared" si="8"/>
        <v>0</v>
      </c>
    </row>
    <row r="77" spans="1:16" s="38" customFormat="1" ht="24.75" customHeight="1" outlineLevel="3" x14ac:dyDescent="0.35">
      <c r="A77" s="27" t="s">
        <v>216</v>
      </c>
      <c r="B77" s="28" t="s">
        <v>9</v>
      </c>
      <c r="C77" s="116">
        <v>3</v>
      </c>
      <c r="D77" s="116">
        <f>'Базовый (предв)'!D77/'Базовый (ДШИ)'!K$2</f>
        <v>4.4973139429788954E-5</v>
      </c>
      <c r="E77" s="116">
        <f>'Базовый (предв)'!E77/'Базовый (ДШИ)'!L$2</f>
        <v>5.1457975986277868E-3</v>
      </c>
      <c r="F77" s="116">
        <f>'Базовый (предв)'!F77/'Базовый (ДШИ)'!M$2</f>
        <v>0</v>
      </c>
      <c r="G77" s="57">
        <f>'Базовый (предв)'!G77</f>
        <v>1</v>
      </c>
      <c r="H77" s="30">
        <f>'Базовый (предв)'!H77</f>
        <v>0</v>
      </c>
      <c r="I77" s="37"/>
      <c r="J77" s="31"/>
      <c r="K77" s="32">
        <f t="shared" si="12"/>
        <v>0</v>
      </c>
      <c r="L77" s="32">
        <f t="shared" si="13"/>
        <v>0</v>
      </c>
      <c r="M77" s="32">
        <f t="shared" si="14"/>
        <v>0</v>
      </c>
      <c r="O77" s="143">
        <f t="shared" si="7"/>
        <v>0</v>
      </c>
      <c r="P77" s="143">
        <f t="shared" si="8"/>
        <v>0</v>
      </c>
    </row>
    <row r="78" spans="1:16" s="114" customFormat="1" ht="24.75" customHeight="1" outlineLevel="2" x14ac:dyDescent="0.35">
      <c r="A78" s="34" t="s">
        <v>52</v>
      </c>
      <c r="B78" s="35" t="s">
        <v>3</v>
      </c>
      <c r="C78" s="48" t="s">
        <v>3</v>
      </c>
      <c r="D78" s="48" t="s">
        <v>3</v>
      </c>
      <c r="E78" s="48" t="s">
        <v>3</v>
      </c>
      <c r="F78" s="48" t="s">
        <v>3</v>
      </c>
      <c r="G78" s="47" t="s">
        <v>3</v>
      </c>
      <c r="H78" s="47" t="s">
        <v>3</v>
      </c>
      <c r="I78" s="111"/>
      <c r="J78" s="31"/>
      <c r="K78" s="31">
        <f>SUM(K79:K129)</f>
        <v>1.7512269156018589</v>
      </c>
      <c r="L78" s="31">
        <f>SUM(L79:L129)</f>
        <v>200.37425385934822</v>
      </c>
      <c r="M78" s="31">
        <f>SUM(M79:M129)</f>
        <v>0</v>
      </c>
      <c r="O78" s="143">
        <f t="shared" si="7"/>
        <v>116818.19</v>
      </c>
      <c r="P78" s="143">
        <f t="shared" si="8"/>
        <v>0</v>
      </c>
    </row>
    <row r="79" spans="1:16" s="38" customFormat="1" ht="24.75" customHeight="1" outlineLevel="3" x14ac:dyDescent="0.35">
      <c r="A79" s="27" t="s">
        <v>218</v>
      </c>
      <c r="B79" s="28" t="s">
        <v>21</v>
      </c>
      <c r="C79" s="116">
        <v>20</v>
      </c>
      <c r="D79" s="116">
        <f>'Базовый (предв)'!D79/'Базовый (ДШИ)'!K$2</f>
        <v>2.9982092953192632E-4</v>
      </c>
      <c r="E79" s="116">
        <f>'Базовый (предв)'!E79/'Базовый (ДШИ)'!L$2</f>
        <v>3.430531732418525E-2</v>
      </c>
      <c r="F79" s="116">
        <f>'Базовый (предв)'!F79/'Базовый (ДШИ)'!M$2</f>
        <v>0</v>
      </c>
      <c r="G79" s="57">
        <f>'Базовый (предв)'!G79</f>
        <v>1</v>
      </c>
      <c r="H79" s="30">
        <f>'Базовый (предв)'!H79</f>
        <v>35.549999999999997</v>
      </c>
      <c r="I79" s="37"/>
      <c r="J79" s="31"/>
      <c r="K79" s="32">
        <f t="shared" ref="K79:K110" si="15">D79*$H79</f>
        <v>1.065863404485998E-2</v>
      </c>
      <c r="L79" s="32">
        <f t="shared" ref="L79:L110" si="16">E79*$H79</f>
        <v>1.2195540308747856</v>
      </c>
      <c r="M79" s="32">
        <f t="shared" ref="M79:M110" si="17">F79*$H79</f>
        <v>0</v>
      </c>
      <c r="O79" s="144"/>
      <c r="P79" s="144"/>
    </row>
    <row r="80" spans="1:16" s="38" customFormat="1" ht="24.75" customHeight="1" outlineLevel="3" x14ac:dyDescent="0.35">
      <c r="A80" s="27" t="s">
        <v>219</v>
      </c>
      <c r="B80" s="28" t="s">
        <v>21</v>
      </c>
      <c r="C80" s="116">
        <v>20</v>
      </c>
      <c r="D80" s="116">
        <f>'Базовый (предв)'!D80/'Базовый (ДШИ)'!K$2</f>
        <v>2.9982092953192632E-4</v>
      </c>
      <c r="E80" s="116">
        <f>'Базовый (предв)'!E80/'Базовый (ДШИ)'!L$2</f>
        <v>3.430531732418525E-2</v>
      </c>
      <c r="F80" s="116">
        <f>'Базовый (предв)'!F80/'Базовый (ДШИ)'!M$2</f>
        <v>0</v>
      </c>
      <c r="G80" s="57">
        <f>'Базовый (предв)'!G80</f>
        <v>1</v>
      </c>
      <c r="H80" s="30">
        <f>'Базовый (предв)'!H80</f>
        <v>12.98</v>
      </c>
      <c r="I80" s="37"/>
      <c r="J80" s="31"/>
      <c r="K80" s="32">
        <f t="shared" si="15"/>
        <v>3.8916756653244039E-3</v>
      </c>
      <c r="L80" s="32">
        <f t="shared" si="16"/>
        <v>0.44528301886792454</v>
      </c>
      <c r="M80" s="32">
        <f t="shared" si="17"/>
        <v>0</v>
      </c>
      <c r="O80" s="144"/>
      <c r="P80" s="144"/>
    </row>
    <row r="81" spans="1:16" s="38" customFormat="1" ht="24.75" customHeight="1" outlineLevel="3" x14ac:dyDescent="0.35">
      <c r="A81" s="27" t="s">
        <v>220</v>
      </c>
      <c r="B81" s="28" t="s">
        <v>11</v>
      </c>
      <c r="C81" s="116">
        <v>150</v>
      </c>
      <c r="D81" s="116">
        <f>'Базовый (предв)'!D81/'Базовый (ДШИ)'!K$2</f>
        <v>1.4991046476596317E-3</v>
      </c>
      <c r="E81" s="116">
        <f>'Базовый (предв)'!E81/'Базовый (ДШИ)'!L$2</f>
        <v>0.17152658662092624</v>
      </c>
      <c r="F81" s="116">
        <f>'Базовый (предв)'!F81/'Базовый (ДШИ)'!M$2</f>
        <v>0</v>
      </c>
      <c r="G81" s="57">
        <f>'Базовый (предв)'!G81</f>
        <v>1</v>
      </c>
      <c r="H81" s="30">
        <f>'Базовый (предв)'!H81</f>
        <v>8.51</v>
      </c>
      <c r="I81" s="37"/>
      <c r="J81" s="31"/>
      <c r="K81" s="32">
        <f t="shared" si="15"/>
        <v>1.2757380551583465E-2</v>
      </c>
      <c r="L81" s="32">
        <f t="shared" si="16"/>
        <v>1.4596912521440821</v>
      </c>
      <c r="M81" s="32">
        <f t="shared" si="17"/>
        <v>0</v>
      </c>
      <c r="O81" s="144"/>
      <c r="P81" s="144"/>
    </row>
    <row r="82" spans="1:16" s="38" customFormat="1" ht="24.75" customHeight="1" outlineLevel="3" x14ac:dyDescent="0.35">
      <c r="A82" s="27" t="s">
        <v>221</v>
      </c>
      <c r="B82" s="28" t="s">
        <v>11</v>
      </c>
      <c r="C82" s="116">
        <v>150</v>
      </c>
      <c r="D82" s="116">
        <f>'Базовый (предв)'!D82/'Базовый (ДШИ)'!K$2</f>
        <v>7.4955232382981584E-4</v>
      </c>
      <c r="E82" s="116">
        <f>'Базовый (предв)'!E82/'Базовый (ДШИ)'!L$2</f>
        <v>8.5763293310463118E-2</v>
      </c>
      <c r="F82" s="116">
        <f>'Базовый (предв)'!F82/'Базовый (ДШИ)'!M$2</f>
        <v>0</v>
      </c>
      <c r="G82" s="57">
        <f>'Базовый (предв)'!G82</f>
        <v>1</v>
      </c>
      <c r="H82" s="30">
        <f>'Базовый (предв)'!H82</f>
        <v>11.8</v>
      </c>
      <c r="I82" s="37"/>
      <c r="J82" s="31"/>
      <c r="K82" s="32">
        <f t="shared" si="15"/>
        <v>8.8447174211918281E-3</v>
      </c>
      <c r="L82" s="32">
        <f t="shared" si="16"/>
        <v>1.0120068610634649</v>
      </c>
      <c r="M82" s="32">
        <f t="shared" si="17"/>
        <v>0</v>
      </c>
      <c r="O82" s="144"/>
      <c r="P82" s="144"/>
    </row>
    <row r="83" spans="1:16" s="38" customFormat="1" ht="24.75" customHeight="1" outlineLevel="3" x14ac:dyDescent="0.35">
      <c r="A83" s="27" t="s">
        <v>222</v>
      </c>
      <c r="B83" s="28" t="s">
        <v>223</v>
      </c>
      <c r="C83" s="116">
        <v>10</v>
      </c>
      <c r="D83" s="116">
        <f>'Базовый (предв)'!D83/'Базовый (ДШИ)'!K$2</f>
        <v>1.4991046476596316E-4</v>
      </c>
      <c r="E83" s="116">
        <f>'Базовый (предв)'!E83/'Базовый (ДШИ)'!L$2</f>
        <v>1.7152658662092625E-2</v>
      </c>
      <c r="F83" s="116">
        <f>'Базовый (предв)'!F83/'Базовый (ДШИ)'!M$2</f>
        <v>0</v>
      </c>
      <c r="G83" s="57">
        <f>'Базовый (предв)'!G83</f>
        <v>1</v>
      </c>
      <c r="H83" s="30">
        <f>'Базовый (предв)'!H83</f>
        <v>43.16</v>
      </c>
      <c r="I83" s="37"/>
      <c r="J83" s="31"/>
      <c r="K83" s="32">
        <f t="shared" si="15"/>
        <v>6.4701356592989697E-3</v>
      </c>
      <c r="L83" s="32">
        <f t="shared" si="16"/>
        <v>0.7403087478559176</v>
      </c>
      <c r="M83" s="32">
        <f t="shared" si="17"/>
        <v>0</v>
      </c>
      <c r="O83" s="144"/>
      <c r="P83" s="144"/>
    </row>
    <row r="84" spans="1:16" s="38" customFormat="1" ht="24.75" customHeight="1" outlineLevel="3" x14ac:dyDescent="0.35">
      <c r="A84" s="27" t="s">
        <v>25</v>
      </c>
      <c r="B84" s="28" t="s">
        <v>223</v>
      </c>
      <c r="C84" s="116">
        <v>10</v>
      </c>
      <c r="D84" s="116">
        <f>'Базовый (предв)'!D84/'Базовый (ДШИ)'!K$2</f>
        <v>1.4991046476596316E-4</v>
      </c>
      <c r="E84" s="116">
        <f>'Базовый (предв)'!E84/'Базовый (ДШИ)'!L$2</f>
        <v>1.7152658662092625E-2</v>
      </c>
      <c r="F84" s="116">
        <f>'Базовый (предв)'!F84/'Базовый (ДШИ)'!M$2</f>
        <v>0</v>
      </c>
      <c r="G84" s="57">
        <f>'Базовый (предв)'!G84</f>
        <v>1</v>
      </c>
      <c r="H84" s="30">
        <f>'Базовый (предв)'!H84</f>
        <v>21.08</v>
      </c>
      <c r="I84" s="37"/>
      <c r="J84" s="31"/>
      <c r="K84" s="32">
        <f t="shared" si="15"/>
        <v>3.1601125972665033E-3</v>
      </c>
      <c r="L84" s="32">
        <f t="shared" si="16"/>
        <v>0.36157804459691251</v>
      </c>
      <c r="M84" s="32">
        <f t="shared" si="17"/>
        <v>0</v>
      </c>
      <c r="O84" s="144"/>
      <c r="P84" s="144"/>
    </row>
    <row r="85" spans="1:16" s="38" customFormat="1" ht="24.75" customHeight="1" outlineLevel="3" x14ac:dyDescent="0.35">
      <c r="A85" s="27" t="s">
        <v>224</v>
      </c>
      <c r="B85" s="28" t="s">
        <v>11</v>
      </c>
      <c r="C85" s="116">
        <v>10</v>
      </c>
      <c r="D85" s="116">
        <f>'Базовый (предв)'!D85/'Базовый (ДШИ)'!K$2</f>
        <v>1.4991046476596316E-4</v>
      </c>
      <c r="E85" s="116">
        <f>'Базовый (предв)'!E85/'Базовый (ДШИ)'!L$2</f>
        <v>1.7152658662092625E-2</v>
      </c>
      <c r="F85" s="116">
        <f>'Базовый (предв)'!F85/'Базовый (ДШИ)'!M$2</f>
        <v>0</v>
      </c>
      <c r="G85" s="57">
        <f>'Базовый (предв)'!G85</f>
        <v>1</v>
      </c>
      <c r="H85" s="30">
        <f>'Базовый (предв)'!H85</f>
        <v>56.67</v>
      </c>
      <c r="I85" s="37"/>
      <c r="J85" s="31"/>
      <c r="K85" s="32">
        <f t="shared" si="15"/>
        <v>8.4954260382871325E-3</v>
      </c>
      <c r="L85" s="32">
        <f t="shared" si="16"/>
        <v>0.97204116638078908</v>
      </c>
      <c r="M85" s="32">
        <f t="shared" si="17"/>
        <v>0</v>
      </c>
      <c r="O85" s="144"/>
      <c r="P85" s="144"/>
    </row>
    <row r="86" spans="1:16" s="38" customFormat="1" ht="24.75" customHeight="1" outlineLevel="3" x14ac:dyDescent="0.35">
      <c r="A86" s="27" t="s">
        <v>225</v>
      </c>
      <c r="B86" s="28" t="s">
        <v>21</v>
      </c>
      <c r="C86" s="116">
        <v>30</v>
      </c>
      <c r="D86" s="116">
        <f>'Базовый (предв)'!D86/'Базовый (ДШИ)'!K$2</f>
        <v>4.4973139429788951E-4</v>
      </c>
      <c r="E86" s="116">
        <f>'Базовый (предв)'!E86/'Базовый (ДШИ)'!L$2</f>
        <v>5.1457975986277875E-2</v>
      </c>
      <c r="F86" s="116">
        <f>'Базовый (предв)'!F86/'Базовый (ДШИ)'!M$2</f>
        <v>0</v>
      </c>
      <c r="G86" s="57">
        <f>'Базовый (предв)'!G86</f>
        <v>1</v>
      </c>
      <c r="H86" s="30">
        <f>'Базовый (предв)'!H86</f>
        <v>225.53</v>
      </c>
      <c r="I86" s="37"/>
      <c r="J86" s="31"/>
      <c r="K86" s="32">
        <f t="shared" si="15"/>
        <v>0.10142792135600302</v>
      </c>
      <c r="L86" s="32">
        <f t="shared" si="16"/>
        <v>11.605317324185249</v>
      </c>
      <c r="M86" s="32">
        <f t="shared" si="17"/>
        <v>0</v>
      </c>
      <c r="O86" s="144"/>
      <c r="P86" s="144"/>
    </row>
    <row r="87" spans="1:16" s="38" customFormat="1" ht="24.75" customHeight="1" outlineLevel="3" x14ac:dyDescent="0.35">
      <c r="A87" s="27" t="s">
        <v>226</v>
      </c>
      <c r="B87" s="28" t="s">
        <v>11</v>
      </c>
      <c r="C87" s="116">
        <v>30</v>
      </c>
      <c r="D87" s="116">
        <f>'Базовый (предв)'!D87/'Базовый (ДШИ)'!K$2</f>
        <v>4.4973139429788951E-4</v>
      </c>
      <c r="E87" s="116">
        <f>'Базовый (предв)'!E87/'Базовый (ДШИ)'!L$2</f>
        <v>5.1457975986277875E-2</v>
      </c>
      <c r="F87" s="116">
        <f>'Базовый (предв)'!F87/'Базовый (ДШИ)'!M$2</f>
        <v>0</v>
      </c>
      <c r="G87" s="57">
        <f>'Базовый (предв)'!G87</f>
        <v>1</v>
      </c>
      <c r="H87" s="30">
        <f>'Базовый (предв)'!H87</f>
        <v>29.11</v>
      </c>
      <c r="I87" s="37"/>
      <c r="J87" s="31"/>
      <c r="K87" s="32">
        <f t="shared" si="15"/>
        <v>1.3091680888011563E-2</v>
      </c>
      <c r="L87" s="32">
        <f t="shared" si="16"/>
        <v>1.4979416809605488</v>
      </c>
      <c r="M87" s="32">
        <f t="shared" si="17"/>
        <v>0</v>
      </c>
      <c r="O87" s="144"/>
      <c r="P87" s="144"/>
    </row>
    <row r="88" spans="1:16" s="38" customFormat="1" ht="24.75" customHeight="1" outlineLevel="3" x14ac:dyDescent="0.35">
      <c r="A88" s="27" t="s">
        <v>227</v>
      </c>
      <c r="B88" s="28" t="s">
        <v>11</v>
      </c>
      <c r="C88" s="116">
        <v>10</v>
      </c>
      <c r="D88" s="116">
        <f>'Базовый (предв)'!D88/'Базовый (ДШИ)'!K$2</f>
        <v>1.4991046476596316E-4</v>
      </c>
      <c r="E88" s="116">
        <f>'Базовый (предв)'!E88/'Базовый (ДШИ)'!L$2</f>
        <v>1.7152658662092625E-2</v>
      </c>
      <c r="F88" s="116">
        <f>'Базовый (предв)'!F88/'Базовый (ДШИ)'!M$2</f>
        <v>0</v>
      </c>
      <c r="G88" s="57">
        <f>'Базовый (предв)'!G88</f>
        <v>1</v>
      </c>
      <c r="H88" s="30">
        <f>'Базовый (предв)'!H88</f>
        <v>90.32</v>
      </c>
      <c r="I88" s="37"/>
      <c r="J88" s="31"/>
      <c r="K88" s="32">
        <f t="shared" si="15"/>
        <v>1.3539913177661792E-2</v>
      </c>
      <c r="L88" s="32">
        <f t="shared" si="16"/>
        <v>1.5492281303602058</v>
      </c>
      <c r="M88" s="32">
        <f t="shared" si="17"/>
        <v>0</v>
      </c>
      <c r="O88" s="144"/>
      <c r="P88" s="144"/>
    </row>
    <row r="89" spans="1:16" s="38" customFormat="1" ht="24.75" customHeight="1" outlineLevel="3" x14ac:dyDescent="0.35">
      <c r="A89" s="27" t="s">
        <v>228</v>
      </c>
      <c r="B89" s="28" t="s">
        <v>11</v>
      </c>
      <c r="C89" s="116">
        <v>50</v>
      </c>
      <c r="D89" s="116">
        <f>'Базовый (предв)'!D89/'Базовый (ДШИ)'!K$2</f>
        <v>1.4991046476596316E-4</v>
      </c>
      <c r="E89" s="116">
        <f>'Базовый (предв)'!E89/'Базовый (ДШИ)'!L$2</f>
        <v>1.7152658662092625E-2</v>
      </c>
      <c r="F89" s="116">
        <f>'Базовый (предв)'!F89/'Базовый (ДШИ)'!M$2</f>
        <v>0</v>
      </c>
      <c r="G89" s="57">
        <f>'Базовый (предв)'!G89</f>
        <v>1</v>
      </c>
      <c r="H89" s="30">
        <f>'Базовый (предв)'!H89</f>
        <v>48.71</v>
      </c>
      <c r="I89" s="37"/>
      <c r="J89" s="31"/>
      <c r="K89" s="32">
        <f t="shared" si="15"/>
        <v>7.302138738750066E-3</v>
      </c>
      <c r="L89" s="32">
        <f t="shared" si="16"/>
        <v>0.83550600343053183</v>
      </c>
      <c r="M89" s="32">
        <f t="shared" si="17"/>
        <v>0</v>
      </c>
      <c r="O89" s="144"/>
      <c r="P89" s="144"/>
    </row>
    <row r="90" spans="1:16" s="38" customFormat="1" ht="24.75" customHeight="1" outlineLevel="3" x14ac:dyDescent="0.35">
      <c r="A90" s="27" t="s">
        <v>229</v>
      </c>
      <c r="B90" s="28" t="s">
        <v>230</v>
      </c>
      <c r="C90" s="116">
        <v>35</v>
      </c>
      <c r="D90" s="116">
        <f>'Базовый (предв)'!D90/'Базовый (ДШИ)'!K$2</f>
        <v>2.9982092953192632E-4</v>
      </c>
      <c r="E90" s="116">
        <f>'Базовый (предв)'!E90/'Базовый (ДШИ)'!L$2</f>
        <v>3.430531732418525E-2</v>
      </c>
      <c r="F90" s="116">
        <f>'Базовый (предв)'!F90/'Базовый (ДШИ)'!M$2</f>
        <v>0</v>
      </c>
      <c r="G90" s="57">
        <f>'Базовый (предв)'!G90</f>
        <v>1</v>
      </c>
      <c r="H90" s="30">
        <f>'Базовый (предв)'!H90</f>
        <v>48.74</v>
      </c>
      <c r="I90" s="37"/>
      <c r="J90" s="31"/>
      <c r="K90" s="32">
        <f t="shared" si="15"/>
        <v>1.4613272105386089E-2</v>
      </c>
      <c r="L90" s="32">
        <f t="shared" si="16"/>
        <v>1.6720411663807893</v>
      </c>
      <c r="M90" s="32">
        <f t="shared" si="17"/>
        <v>0</v>
      </c>
      <c r="O90" s="144"/>
      <c r="P90" s="144"/>
    </row>
    <row r="91" spans="1:16" s="38" customFormat="1" ht="24.75" customHeight="1" outlineLevel="3" x14ac:dyDescent="0.35">
      <c r="A91" s="27" t="s">
        <v>231</v>
      </c>
      <c r="B91" s="28" t="s">
        <v>232</v>
      </c>
      <c r="C91" s="116">
        <v>10</v>
      </c>
      <c r="D91" s="116">
        <f>'Базовый (предв)'!D91/'Базовый (ДШИ)'!K$2</f>
        <v>1.4991046476596316E-4</v>
      </c>
      <c r="E91" s="116">
        <f>'Базовый (предв)'!E91/'Базовый (ДШИ)'!L$2</f>
        <v>1.7152658662092625E-2</v>
      </c>
      <c r="F91" s="116">
        <f>'Базовый (предв)'!F91/'Базовый (ДШИ)'!M$2</f>
        <v>0</v>
      </c>
      <c r="G91" s="57">
        <f>'Базовый (предв)'!G91</f>
        <v>1</v>
      </c>
      <c r="H91" s="30">
        <f>'Базовый (предв)'!H91</f>
        <v>65.88</v>
      </c>
      <c r="I91" s="37"/>
      <c r="J91" s="31"/>
      <c r="K91" s="32">
        <f t="shared" si="15"/>
        <v>9.8761014187816517E-3</v>
      </c>
      <c r="L91" s="32">
        <f t="shared" si="16"/>
        <v>1.130017152658662</v>
      </c>
      <c r="M91" s="32">
        <f t="shared" si="17"/>
        <v>0</v>
      </c>
      <c r="O91" s="144"/>
      <c r="P91" s="144"/>
    </row>
    <row r="92" spans="1:16" s="38" customFormat="1" ht="24.75" customHeight="1" outlineLevel="3" x14ac:dyDescent="0.35">
      <c r="A92" s="27" t="s">
        <v>26</v>
      </c>
      <c r="B92" s="28" t="s">
        <v>11</v>
      </c>
      <c r="C92" s="116">
        <v>5</v>
      </c>
      <c r="D92" s="116">
        <f>'Базовый (предв)'!D92/'Базовый (ДШИ)'!K$2</f>
        <v>4.4973139429788954E-5</v>
      </c>
      <c r="E92" s="116">
        <f>'Базовый (предв)'!E92/'Базовый (ДШИ)'!L$2</f>
        <v>5.1457975986277868E-3</v>
      </c>
      <c r="F92" s="116">
        <f>'Базовый (предв)'!F92/'Базовый (ДШИ)'!M$2</f>
        <v>0</v>
      </c>
      <c r="G92" s="57">
        <f>'Базовый (предв)'!G92</f>
        <v>1</v>
      </c>
      <c r="H92" s="30">
        <f>'Базовый (предв)'!H92</f>
        <v>341.45</v>
      </c>
      <c r="I92" s="37"/>
      <c r="J92" s="31"/>
      <c r="K92" s="32">
        <f t="shared" si="15"/>
        <v>1.5356078458301437E-2</v>
      </c>
      <c r="L92" s="32">
        <f t="shared" si="16"/>
        <v>1.7570325900514578</v>
      </c>
      <c r="M92" s="32">
        <f t="shared" si="17"/>
        <v>0</v>
      </c>
      <c r="O92" s="144"/>
      <c r="P92" s="144"/>
    </row>
    <row r="93" spans="1:16" s="38" customFormat="1" ht="24.75" customHeight="1" outlineLevel="3" x14ac:dyDescent="0.35">
      <c r="A93" s="27" t="s">
        <v>233</v>
      </c>
      <c r="B93" s="28" t="s">
        <v>169</v>
      </c>
      <c r="C93" s="116">
        <v>10</v>
      </c>
      <c r="D93" s="116">
        <f>'Базовый (предв)'!D93/'Базовый (ДШИ)'!K$2</f>
        <v>1.4991046476596316E-4</v>
      </c>
      <c r="E93" s="116">
        <f>'Базовый (предв)'!E93/'Базовый (ДШИ)'!L$2</f>
        <v>1.7152658662092625E-2</v>
      </c>
      <c r="F93" s="116">
        <f>'Базовый (предв)'!F93/'Базовый (ДШИ)'!M$2</f>
        <v>0</v>
      </c>
      <c r="G93" s="57">
        <f>'Базовый (предв)'!G93</f>
        <v>1</v>
      </c>
      <c r="H93" s="30">
        <f>'Базовый (предв)'!H93</f>
        <v>120.24</v>
      </c>
      <c r="I93" s="37"/>
      <c r="J93" s="31"/>
      <c r="K93" s="32">
        <f t="shared" si="15"/>
        <v>1.802523428345941E-2</v>
      </c>
      <c r="L93" s="32">
        <f t="shared" si="16"/>
        <v>2.0624356775300172</v>
      </c>
      <c r="M93" s="32">
        <f t="shared" si="17"/>
        <v>0</v>
      </c>
      <c r="O93" s="144"/>
      <c r="P93" s="144"/>
    </row>
    <row r="94" spans="1:16" s="38" customFormat="1" ht="24.75" customHeight="1" outlineLevel="3" x14ac:dyDescent="0.35">
      <c r="A94" s="27" t="s">
        <v>234</v>
      </c>
      <c r="B94" s="28" t="s">
        <v>11</v>
      </c>
      <c r="C94" s="116">
        <v>210</v>
      </c>
      <c r="D94" s="116">
        <f>'Базовый (предв)'!D94/'Базовый (ДШИ)'!K$2</f>
        <v>7.4955232382981584E-4</v>
      </c>
      <c r="E94" s="116">
        <f>'Базовый (предв)'!E94/'Базовый (ДШИ)'!L$2</f>
        <v>8.5763293310463118E-2</v>
      </c>
      <c r="F94" s="116">
        <f>'Базовый (предв)'!F94/'Базовый (ДШИ)'!M$2</f>
        <v>0</v>
      </c>
      <c r="G94" s="57">
        <f>'Базовый (предв)'!G94</f>
        <v>1</v>
      </c>
      <c r="H94" s="30">
        <f>'Базовый (предв)'!H94</f>
        <v>30.7</v>
      </c>
      <c r="I94" s="37"/>
      <c r="J94" s="31"/>
      <c r="K94" s="32">
        <f t="shared" si="15"/>
        <v>2.3011256341575345E-2</v>
      </c>
      <c r="L94" s="32">
        <f t="shared" si="16"/>
        <v>2.6329331046312179</v>
      </c>
      <c r="M94" s="32">
        <f t="shared" si="17"/>
        <v>0</v>
      </c>
      <c r="O94" s="144"/>
      <c r="P94" s="144"/>
    </row>
    <row r="95" spans="1:16" s="38" customFormat="1" ht="24.75" customHeight="1" outlineLevel="3" x14ac:dyDescent="0.35">
      <c r="A95" s="27" t="s">
        <v>24</v>
      </c>
      <c r="B95" s="28" t="s">
        <v>230</v>
      </c>
      <c r="C95" s="116">
        <v>80</v>
      </c>
      <c r="D95" s="116">
        <f>'Базовый (предв)'!D95/'Базовый (ДШИ)'!K$2</f>
        <v>1.1992837181277053E-3</v>
      </c>
      <c r="E95" s="116">
        <f>'Базовый (предв)'!E95/'Базовый (ДШИ)'!L$2</f>
        <v>0.137221269296741</v>
      </c>
      <c r="F95" s="116">
        <f>'Базовый (предв)'!F95/'Базовый (ДШИ)'!M$2</f>
        <v>0</v>
      </c>
      <c r="G95" s="57">
        <f>'Базовый (предв)'!G95</f>
        <v>1</v>
      </c>
      <c r="H95" s="30">
        <f>'Базовый (предв)'!H95</f>
        <v>226.67</v>
      </c>
      <c r="I95" s="37"/>
      <c r="J95" s="31"/>
      <c r="K95" s="32">
        <f t="shared" si="15"/>
        <v>0.27184164038800696</v>
      </c>
      <c r="L95" s="32">
        <f t="shared" si="16"/>
        <v>31.10394511149228</v>
      </c>
      <c r="M95" s="32">
        <f t="shared" si="17"/>
        <v>0</v>
      </c>
      <c r="O95" s="144"/>
      <c r="P95" s="144"/>
    </row>
    <row r="96" spans="1:16" s="38" customFormat="1" ht="24.75" customHeight="1" outlineLevel="3" x14ac:dyDescent="0.35">
      <c r="A96" s="27" t="s">
        <v>236</v>
      </c>
      <c r="B96" s="28" t="s">
        <v>11</v>
      </c>
      <c r="C96" s="116">
        <v>100</v>
      </c>
      <c r="D96" s="116">
        <f>'Базовый (предв)'!D96/'Базовый (ДШИ)'!K$2</f>
        <v>7.4955232382981584E-4</v>
      </c>
      <c r="E96" s="116">
        <f>'Базовый (предв)'!E96/'Базовый (ДШИ)'!L$2</f>
        <v>8.5763293310463118E-2</v>
      </c>
      <c r="F96" s="116">
        <f>'Базовый (предв)'!F96/'Базовый (ДШИ)'!M$2</f>
        <v>0</v>
      </c>
      <c r="G96" s="57">
        <f>'Базовый (предв)'!G96</f>
        <v>1</v>
      </c>
      <c r="H96" s="30">
        <f>'Базовый (предв)'!H96</f>
        <v>23.33</v>
      </c>
      <c r="I96" s="37"/>
      <c r="J96" s="31"/>
      <c r="K96" s="32">
        <f t="shared" si="15"/>
        <v>1.7487055714949601E-2</v>
      </c>
      <c r="L96" s="32">
        <f t="shared" si="16"/>
        <v>2.0008576329331045</v>
      </c>
      <c r="M96" s="32">
        <f t="shared" si="17"/>
        <v>0</v>
      </c>
      <c r="O96" s="144"/>
      <c r="P96" s="144"/>
    </row>
    <row r="97" spans="1:16" s="38" customFormat="1" ht="24.75" customHeight="1" outlineLevel="3" x14ac:dyDescent="0.35">
      <c r="A97" s="27" t="s">
        <v>237</v>
      </c>
      <c r="B97" s="28" t="s">
        <v>230</v>
      </c>
      <c r="C97" s="116">
        <v>36</v>
      </c>
      <c r="D97" s="116">
        <f>'Базовый (предв)'!D97/'Базовый (ДШИ)'!K$2</f>
        <v>5.3967767315746739E-4</v>
      </c>
      <c r="E97" s="116">
        <f>'Базовый (предв)'!E97/'Базовый (ДШИ)'!L$2</f>
        <v>6.1749571183533442E-2</v>
      </c>
      <c r="F97" s="116">
        <f>'Базовый (предв)'!F97/'Базовый (ДШИ)'!M$2</f>
        <v>0</v>
      </c>
      <c r="G97" s="57">
        <f>'Базовый (предв)'!G97</f>
        <v>1</v>
      </c>
      <c r="H97" s="30">
        <f>'Базовый (предв)'!H97</f>
        <v>163.09</v>
      </c>
      <c r="I97" s="37"/>
      <c r="J97" s="31"/>
      <c r="K97" s="32">
        <f t="shared" si="15"/>
        <v>8.8016031715251353E-2</v>
      </c>
      <c r="L97" s="32">
        <f t="shared" si="16"/>
        <v>10.070737564322469</v>
      </c>
      <c r="M97" s="32">
        <f t="shared" si="17"/>
        <v>0</v>
      </c>
      <c r="O97" s="144"/>
      <c r="P97" s="144"/>
    </row>
    <row r="98" spans="1:16" s="38" customFormat="1" ht="24.75" customHeight="1" outlineLevel="3" x14ac:dyDescent="0.35">
      <c r="A98" s="27" t="s">
        <v>238</v>
      </c>
      <c r="B98" s="28" t="s">
        <v>230</v>
      </c>
      <c r="C98" s="116">
        <v>30</v>
      </c>
      <c r="D98" s="116">
        <f>'Базовый (предв)'!D98/'Базовый (ДШИ)'!K$2</f>
        <v>4.4973139429788951E-4</v>
      </c>
      <c r="E98" s="116">
        <f>'Базовый (предв)'!E98/'Базовый (ДШИ)'!L$2</f>
        <v>5.1457975986277875E-2</v>
      </c>
      <c r="F98" s="116">
        <f>'Базовый (предв)'!F98/'Базовый (ДШИ)'!M$2</f>
        <v>0</v>
      </c>
      <c r="G98" s="57">
        <f>'Базовый (предв)'!G98</f>
        <v>1</v>
      </c>
      <c r="H98" s="30">
        <f>'Базовый (предв)'!H98</f>
        <v>152.94</v>
      </c>
      <c r="I98" s="37"/>
      <c r="J98" s="31"/>
      <c r="K98" s="32">
        <f t="shared" si="15"/>
        <v>6.8781919443919218E-2</v>
      </c>
      <c r="L98" s="32">
        <f t="shared" si="16"/>
        <v>7.8699828473413378</v>
      </c>
      <c r="M98" s="32">
        <f t="shared" si="17"/>
        <v>0</v>
      </c>
      <c r="O98" s="144"/>
      <c r="P98" s="144"/>
    </row>
    <row r="99" spans="1:16" s="38" customFormat="1" ht="24.75" customHeight="1" outlineLevel="3" x14ac:dyDescent="0.35">
      <c r="A99" s="27" t="s">
        <v>239</v>
      </c>
      <c r="B99" s="28" t="s">
        <v>11</v>
      </c>
      <c r="C99" s="116">
        <v>10</v>
      </c>
      <c r="D99" s="116">
        <f>'Базовый (предв)'!D99/'Базовый (ДШИ)'!K$2</f>
        <v>1.4991046476596316E-4</v>
      </c>
      <c r="E99" s="116">
        <f>'Базовый (предв)'!E99/'Базовый (ДШИ)'!L$2</f>
        <v>1.7152658662092625E-2</v>
      </c>
      <c r="F99" s="116">
        <f>'Базовый (предв)'!F99/'Базовый (ДШИ)'!M$2</f>
        <v>0</v>
      </c>
      <c r="G99" s="57">
        <f>'Базовый (предв)'!G99</f>
        <v>1</v>
      </c>
      <c r="H99" s="30">
        <f>'Базовый (предв)'!H99</f>
        <v>80.17</v>
      </c>
      <c r="I99" s="37"/>
      <c r="J99" s="31"/>
      <c r="K99" s="32">
        <f t="shared" si="15"/>
        <v>1.2018321960287267E-2</v>
      </c>
      <c r="L99" s="32">
        <f t="shared" si="16"/>
        <v>1.3751286449399658</v>
      </c>
      <c r="M99" s="32">
        <f t="shared" si="17"/>
        <v>0</v>
      </c>
      <c r="O99" s="144"/>
      <c r="P99" s="144"/>
    </row>
    <row r="100" spans="1:16" s="38" customFormat="1" ht="24.75" customHeight="1" outlineLevel="3" x14ac:dyDescent="0.35">
      <c r="A100" s="27" t="s">
        <v>240</v>
      </c>
      <c r="B100" s="28" t="s">
        <v>11</v>
      </c>
      <c r="C100" s="116">
        <v>40</v>
      </c>
      <c r="D100" s="116">
        <f>'Базовый (предв)'!D100/'Базовый (ДШИ)'!K$2</f>
        <v>1.4991046476596316E-4</v>
      </c>
      <c r="E100" s="116">
        <f>'Базовый (предв)'!E100/'Базовый (ДШИ)'!L$2</f>
        <v>1.7152658662092625E-2</v>
      </c>
      <c r="F100" s="116">
        <f>'Базовый (предв)'!F100/'Базовый (ДШИ)'!M$2</f>
        <v>0</v>
      </c>
      <c r="G100" s="57">
        <f>'Базовый (предв)'!G100</f>
        <v>1</v>
      </c>
      <c r="H100" s="30">
        <f>'Базовый (предв)'!H100</f>
        <v>30.12</v>
      </c>
      <c r="I100" s="37"/>
      <c r="J100" s="31"/>
      <c r="K100" s="32">
        <f t="shared" si="15"/>
        <v>4.515303198750811E-3</v>
      </c>
      <c r="L100" s="32">
        <f t="shared" si="16"/>
        <v>0.5166380789022299</v>
      </c>
      <c r="M100" s="32">
        <f t="shared" si="17"/>
        <v>0</v>
      </c>
      <c r="O100" s="144"/>
      <c r="P100" s="144"/>
    </row>
    <row r="101" spans="1:16" s="38" customFormat="1" ht="24.75" customHeight="1" outlineLevel="3" x14ac:dyDescent="0.35">
      <c r="A101" s="27" t="s">
        <v>241</v>
      </c>
      <c r="B101" s="28" t="s">
        <v>11</v>
      </c>
      <c r="C101" s="116">
        <v>10</v>
      </c>
      <c r="D101" s="116">
        <f>'Базовый (предв)'!D101/'Базовый (ДШИ)'!K$2</f>
        <v>7.4955232382981581E-5</v>
      </c>
      <c r="E101" s="116">
        <f>'Базовый (предв)'!E101/'Базовый (ДШИ)'!L$2</f>
        <v>8.5763293310463125E-3</v>
      </c>
      <c r="F101" s="116">
        <f>'Базовый (предв)'!F101/'Базовый (ДШИ)'!M$2</f>
        <v>0</v>
      </c>
      <c r="G101" s="57">
        <f>'Базовый (предв)'!G101</f>
        <v>1</v>
      </c>
      <c r="H101" s="30">
        <f>'Базовый (предв)'!H101</f>
        <v>120.49</v>
      </c>
      <c r="I101" s="37"/>
      <c r="J101" s="31"/>
      <c r="K101" s="32">
        <f t="shared" si="15"/>
        <v>9.0313559498254505E-3</v>
      </c>
      <c r="L101" s="32">
        <f t="shared" si="16"/>
        <v>1.0333619210977703</v>
      </c>
      <c r="M101" s="32">
        <f t="shared" si="17"/>
        <v>0</v>
      </c>
      <c r="O101" s="144"/>
      <c r="P101" s="144"/>
    </row>
    <row r="102" spans="1:16" s="38" customFormat="1" ht="24.75" customHeight="1" outlineLevel="3" x14ac:dyDescent="0.35">
      <c r="A102" s="27" t="s">
        <v>242</v>
      </c>
      <c r="B102" s="28" t="s">
        <v>11</v>
      </c>
      <c r="C102" s="116">
        <v>5</v>
      </c>
      <c r="D102" s="116">
        <f>'Базовый (предв)'!D102/'Базовый (ДШИ)'!K$2</f>
        <v>7.4955232382981581E-5</v>
      </c>
      <c r="E102" s="116">
        <f>'Базовый (предв)'!E102/'Базовый (ДШИ)'!L$2</f>
        <v>8.5763293310463125E-3</v>
      </c>
      <c r="F102" s="116">
        <f>'Базовый (предв)'!F102/'Базовый (ДШИ)'!M$2</f>
        <v>0</v>
      </c>
      <c r="G102" s="57">
        <f>'Базовый (предв)'!G102</f>
        <v>1</v>
      </c>
      <c r="H102" s="30">
        <f>'Базовый (предв)'!H102</f>
        <v>51.86</v>
      </c>
      <c r="I102" s="37"/>
      <c r="J102" s="31"/>
      <c r="K102" s="32">
        <f t="shared" si="15"/>
        <v>3.8871783513814246E-3</v>
      </c>
      <c r="L102" s="32">
        <f t="shared" si="16"/>
        <v>0.44476843910806174</v>
      </c>
      <c r="M102" s="32">
        <f t="shared" si="17"/>
        <v>0</v>
      </c>
      <c r="O102" s="144"/>
      <c r="P102" s="144"/>
    </row>
    <row r="103" spans="1:16" s="38" customFormat="1" ht="24.75" customHeight="1" outlineLevel="3" x14ac:dyDescent="0.35">
      <c r="A103" s="27" t="s">
        <v>243</v>
      </c>
      <c r="B103" s="28" t="s">
        <v>11</v>
      </c>
      <c r="C103" s="116">
        <v>20</v>
      </c>
      <c r="D103" s="116">
        <f>'Базовый (предв)'!D103/'Базовый (ДШИ)'!K$2</f>
        <v>1.4991046476596316E-4</v>
      </c>
      <c r="E103" s="116">
        <f>'Базовый (предв)'!E103/'Базовый (ДШИ)'!L$2</f>
        <v>1.7152658662092625E-2</v>
      </c>
      <c r="F103" s="116">
        <f>'Базовый (предв)'!F103/'Базовый (ДШИ)'!M$2</f>
        <v>0</v>
      </c>
      <c r="G103" s="57">
        <f>'Базовый (предв)'!G103</f>
        <v>1</v>
      </c>
      <c r="H103" s="30">
        <f>'Базовый (предв)'!H103</f>
        <v>31.87</v>
      </c>
      <c r="I103" s="37"/>
      <c r="J103" s="31"/>
      <c r="K103" s="32">
        <f t="shared" si="15"/>
        <v>4.7776465120912461E-3</v>
      </c>
      <c r="L103" s="32">
        <f t="shared" si="16"/>
        <v>0.54665523156089202</v>
      </c>
      <c r="M103" s="32">
        <f t="shared" si="17"/>
        <v>0</v>
      </c>
      <c r="O103" s="144"/>
      <c r="P103" s="144"/>
    </row>
    <row r="104" spans="1:16" s="38" customFormat="1" ht="24.75" customHeight="1" outlineLevel="3" x14ac:dyDescent="0.35">
      <c r="A104" s="27" t="s">
        <v>244</v>
      </c>
      <c r="B104" s="28" t="s">
        <v>11</v>
      </c>
      <c r="C104" s="116">
        <v>25</v>
      </c>
      <c r="D104" s="116">
        <f>'Базовый (предв)'!D104/'Базовый (ДШИ)'!K$2</f>
        <v>2.2486569714894476E-4</v>
      </c>
      <c r="E104" s="116">
        <f>'Базовый (предв)'!E104/'Базовый (ДШИ)'!L$2</f>
        <v>2.5728987993138937E-2</v>
      </c>
      <c r="F104" s="116">
        <f>'Базовый (предв)'!F104/'Базовый (ДШИ)'!M$2</f>
        <v>0</v>
      </c>
      <c r="G104" s="57">
        <f>'Базовый (предв)'!G104</f>
        <v>1</v>
      </c>
      <c r="H104" s="30">
        <f>'Базовый (предв)'!H104</f>
        <v>20.309999999999999</v>
      </c>
      <c r="I104" s="37"/>
      <c r="J104" s="31"/>
      <c r="K104" s="32">
        <f t="shared" si="15"/>
        <v>4.5670223090950677E-3</v>
      </c>
      <c r="L104" s="32">
        <f t="shared" si="16"/>
        <v>0.52255574614065181</v>
      </c>
      <c r="M104" s="32">
        <f t="shared" si="17"/>
        <v>0</v>
      </c>
      <c r="O104" s="144"/>
      <c r="P104" s="144"/>
    </row>
    <row r="105" spans="1:16" s="38" customFormat="1" ht="24.75" customHeight="1" outlineLevel="3" x14ac:dyDescent="0.35">
      <c r="A105" s="27" t="s">
        <v>245</v>
      </c>
      <c r="B105" s="28" t="s">
        <v>31</v>
      </c>
      <c r="C105" s="116">
        <v>10</v>
      </c>
      <c r="D105" s="116">
        <f>'Базовый (предв)'!D105/'Базовый (ДШИ)'!K$2</f>
        <v>1.4991046476596316E-4</v>
      </c>
      <c r="E105" s="116">
        <f>'Базовый (предв)'!E105/'Базовый (ДШИ)'!L$2</f>
        <v>1.7152658662092625E-2</v>
      </c>
      <c r="F105" s="116">
        <f>'Базовый (предв)'!F105/'Базовый (ДШИ)'!M$2</f>
        <v>0</v>
      </c>
      <c r="G105" s="57">
        <f>'Базовый (предв)'!G105</f>
        <v>1</v>
      </c>
      <c r="H105" s="30">
        <f>'Базовый (предв)'!H105</f>
        <v>222.92</v>
      </c>
      <c r="I105" s="37"/>
      <c r="J105" s="31"/>
      <c r="K105" s="32">
        <f t="shared" si="15"/>
        <v>3.3418040805628504E-2</v>
      </c>
      <c r="L105" s="32">
        <f t="shared" si="16"/>
        <v>3.8236706689536879</v>
      </c>
      <c r="M105" s="32">
        <f t="shared" si="17"/>
        <v>0</v>
      </c>
      <c r="O105" s="144"/>
      <c r="P105" s="144"/>
    </row>
    <row r="106" spans="1:16" s="38" customFormat="1" ht="24.75" customHeight="1" outlineLevel="3" x14ac:dyDescent="0.35">
      <c r="A106" s="27" t="s">
        <v>246</v>
      </c>
      <c r="B106" s="28" t="s">
        <v>247</v>
      </c>
      <c r="C106" s="116">
        <v>5</v>
      </c>
      <c r="D106" s="116">
        <f>'Базовый (предв)'!D106/'Базовый (ДШИ)'!K$2</f>
        <v>7.4955232382981581E-5</v>
      </c>
      <c r="E106" s="116">
        <f>'Базовый (предв)'!E106/'Базовый (ДШИ)'!L$2</f>
        <v>8.5763293310463125E-3</v>
      </c>
      <c r="F106" s="116">
        <f>'Базовый (предв)'!F106/'Базовый (ДШИ)'!M$2</f>
        <v>0</v>
      </c>
      <c r="G106" s="57">
        <f>'Базовый (предв)'!G106</f>
        <v>1</v>
      </c>
      <c r="H106" s="30">
        <f>'Базовый (предв)'!H106</f>
        <v>216</v>
      </c>
      <c r="I106" s="37"/>
      <c r="J106" s="31"/>
      <c r="K106" s="32">
        <f t="shared" si="15"/>
        <v>1.6190330194724021E-2</v>
      </c>
      <c r="L106" s="32">
        <f t="shared" si="16"/>
        <v>1.8524871355060035</v>
      </c>
      <c r="M106" s="32">
        <f t="shared" si="17"/>
        <v>0</v>
      </c>
      <c r="O106" s="144"/>
      <c r="P106" s="144"/>
    </row>
    <row r="107" spans="1:16" s="38" customFormat="1" ht="24.75" customHeight="1" outlineLevel="3" x14ac:dyDescent="0.35">
      <c r="A107" s="27" t="s">
        <v>248</v>
      </c>
      <c r="B107" s="28" t="s">
        <v>11</v>
      </c>
      <c r="C107" s="116">
        <v>40</v>
      </c>
      <c r="D107" s="116">
        <f>'Базовый (предв)'!D107/'Базовый (ДШИ)'!K$2</f>
        <v>2.9982092953192632E-4</v>
      </c>
      <c r="E107" s="116">
        <f>'Базовый (предв)'!E107/'Базовый (ДШИ)'!L$2</f>
        <v>3.430531732418525E-2</v>
      </c>
      <c r="F107" s="116">
        <f>'Базовый (предв)'!F107/'Базовый (ДШИ)'!M$2</f>
        <v>0</v>
      </c>
      <c r="G107" s="57">
        <f>'Базовый (предв)'!G107</f>
        <v>1</v>
      </c>
      <c r="H107" s="30">
        <f>'Базовый (предв)'!H107</f>
        <v>63.66</v>
      </c>
      <c r="I107" s="37"/>
      <c r="J107" s="31"/>
      <c r="K107" s="32">
        <f t="shared" si="15"/>
        <v>1.9086600374002428E-2</v>
      </c>
      <c r="L107" s="32">
        <f t="shared" si="16"/>
        <v>2.1838765008576329</v>
      </c>
      <c r="M107" s="32">
        <f t="shared" si="17"/>
        <v>0</v>
      </c>
      <c r="O107" s="144"/>
      <c r="P107" s="144"/>
    </row>
    <row r="108" spans="1:16" s="38" customFormat="1" ht="24.75" customHeight="1" outlineLevel="3" x14ac:dyDescent="0.35">
      <c r="A108" s="27" t="s">
        <v>249</v>
      </c>
      <c r="B108" s="28" t="s">
        <v>11</v>
      </c>
      <c r="C108" s="116">
        <v>40</v>
      </c>
      <c r="D108" s="116">
        <f>'Базовый (предв)'!D108/'Базовый (ДШИ)'!K$2</f>
        <v>2.9982092953192632E-4</v>
      </c>
      <c r="E108" s="116">
        <f>'Базовый (предв)'!E108/'Базовый (ДШИ)'!L$2</f>
        <v>3.430531732418525E-2</v>
      </c>
      <c r="F108" s="116">
        <f>'Базовый (предв)'!F108/'Базовый (ДШИ)'!M$2</f>
        <v>0</v>
      </c>
      <c r="G108" s="57">
        <f>'Базовый (предв)'!G108</f>
        <v>1</v>
      </c>
      <c r="H108" s="30">
        <f>'Базовый (предв)'!H108</f>
        <v>132.1</v>
      </c>
      <c r="I108" s="37"/>
      <c r="J108" s="31"/>
      <c r="K108" s="32">
        <f t="shared" si="15"/>
        <v>3.9606344791167467E-2</v>
      </c>
      <c r="L108" s="32">
        <f t="shared" si="16"/>
        <v>4.5317324185248715</v>
      </c>
      <c r="M108" s="32">
        <f t="shared" si="17"/>
        <v>0</v>
      </c>
      <c r="O108" s="144"/>
      <c r="P108" s="144"/>
    </row>
    <row r="109" spans="1:16" s="38" customFormat="1" ht="24.75" customHeight="1" outlineLevel="3" x14ac:dyDescent="0.35">
      <c r="A109" s="27" t="s">
        <v>250</v>
      </c>
      <c r="B109" s="28" t="s">
        <v>169</v>
      </c>
      <c r="C109" s="116">
        <v>40</v>
      </c>
      <c r="D109" s="116">
        <f>'Базовый (предв)'!D109/'Базовый (ДШИ)'!K$2</f>
        <v>2.9982092953192632E-4</v>
      </c>
      <c r="E109" s="116">
        <f>'Базовый (предв)'!E109/'Базовый (ДШИ)'!L$2</f>
        <v>3.430531732418525E-2</v>
      </c>
      <c r="F109" s="116">
        <f>'Базовый (предв)'!F109/'Базовый (ДШИ)'!M$2</f>
        <v>0</v>
      </c>
      <c r="G109" s="57">
        <f>'Базовый (предв)'!G109</f>
        <v>1</v>
      </c>
      <c r="H109" s="30">
        <f>'Базовый (предв)'!H109</f>
        <v>25.57</v>
      </c>
      <c r="I109" s="37"/>
      <c r="J109" s="31"/>
      <c r="K109" s="32">
        <f t="shared" si="15"/>
        <v>7.6664211681313566E-3</v>
      </c>
      <c r="L109" s="32">
        <f t="shared" si="16"/>
        <v>0.87718696397941687</v>
      </c>
      <c r="M109" s="32">
        <f t="shared" si="17"/>
        <v>0</v>
      </c>
      <c r="O109" s="144"/>
      <c r="P109" s="144"/>
    </row>
    <row r="110" spans="1:16" s="38" customFormat="1" ht="24.75" customHeight="1" outlineLevel="3" x14ac:dyDescent="0.35">
      <c r="A110" s="27" t="s">
        <v>251</v>
      </c>
      <c r="B110" s="28" t="s">
        <v>22</v>
      </c>
      <c r="C110" s="116">
        <v>10</v>
      </c>
      <c r="D110" s="116">
        <f>'Базовый (предв)'!D110/'Базовый (ДШИ)'!K$2</f>
        <v>1.4991046476596316E-4</v>
      </c>
      <c r="E110" s="116">
        <f>'Базовый (предв)'!E110/'Базовый (ДШИ)'!L$2</f>
        <v>1.7152658662092625E-2</v>
      </c>
      <c r="F110" s="116">
        <f>'Базовый (предв)'!F110/'Базовый (ДШИ)'!M$2</f>
        <v>0</v>
      </c>
      <c r="G110" s="57">
        <f>'Базовый (предв)'!G110</f>
        <v>1</v>
      </c>
      <c r="H110" s="30">
        <f>'Базовый (предв)'!H110</f>
        <v>149.13999999999999</v>
      </c>
      <c r="I110" s="37"/>
      <c r="J110" s="31"/>
      <c r="K110" s="32">
        <f t="shared" si="15"/>
        <v>2.2357646715195745E-2</v>
      </c>
      <c r="L110" s="32">
        <f t="shared" si="16"/>
        <v>2.5581475128644939</v>
      </c>
      <c r="M110" s="32">
        <f t="shared" si="17"/>
        <v>0</v>
      </c>
      <c r="O110" s="144"/>
      <c r="P110" s="144"/>
    </row>
    <row r="111" spans="1:16" s="38" customFormat="1" ht="24.75" customHeight="1" outlineLevel="3" x14ac:dyDescent="0.35">
      <c r="A111" s="27" t="s">
        <v>251</v>
      </c>
      <c r="B111" s="28" t="s">
        <v>232</v>
      </c>
      <c r="C111" s="116">
        <v>5</v>
      </c>
      <c r="D111" s="116">
        <f>'Базовый (предв)'!D111/'Базовый (ДШИ)'!K$2</f>
        <v>7.4955232382981581E-5</v>
      </c>
      <c r="E111" s="116">
        <f>'Базовый (предв)'!E111/'Базовый (ДШИ)'!L$2</f>
        <v>8.5763293310463125E-3</v>
      </c>
      <c r="F111" s="116">
        <f>'Базовый (предв)'!F111/'Базовый (ДШИ)'!M$2</f>
        <v>0</v>
      </c>
      <c r="G111" s="57">
        <f>'Базовый (предв)'!G111</f>
        <v>1</v>
      </c>
      <c r="H111" s="30">
        <f>'Базовый (предв)'!H111</f>
        <v>446.15</v>
      </c>
      <c r="I111" s="37"/>
      <c r="J111" s="31"/>
      <c r="K111" s="32">
        <f t="shared" ref="K111:K129" si="18">D111*$H111</f>
        <v>3.3441276927667234E-2</v>
      </c>
      <c r="L111" s="32">
        <f t="shared" ref="L111:L129" si="19">E111*$H111</f>
        <v>3.826329331046312</v>
      </c>
      <c r="M111" s="32">
        <f t="shared" ref="M111:M129" si="20">F111*$H111</f>
        <v>0</v>
      </c>
      <c r="O111" s="144"/>
      <c r="P111" s="144"/>
    </row>
    <row r="112" spans="1:16" s="38" customFormat="1" ht="24.75" customHeight="1" outlineLevel="3" x14ac:dyDescent="0.35">
      <c r="A112" s="27" t="s">
        <v>253</v>
      </c>
      <c r="B112" s="28" t="s">
        <v>169</v>
      </c>
      <c r="C112" s="116">
        <v>60</v>
      </c>
      <c r="D112" s="116">
        <f>'Базовый (предв)'!D112/'Базовый (ДШИ)'!K$2</f>
        <v>4.4973139429788951E-4</v>
      </c>
      <c r="E112" s="116">
        <f>'Базовый (предв)'!E112/'Базовый (ДШИ)'!L$2</f>
        <v>5.1457975986277875E-2</v>
      </c>
      <c r="F112" s="116">
        <f>'Базовый (предв)'!F112/'Базовый (ДШИ)'!M$2</f>
        <v>0</v>
      </c>
      <c r="G112" s="57">
        <f>'Базовый (предв)'!G112</f>
        <v>1</v>
      </c>
      <c r="H112" s="30">
        <f>'Базовый (предв)'!H112</f>
        <v>67.78</v>
      </c>
      <c r="I112" s="37"/>
      <c r="J112" s="31"/>
      <c r="K112" s="32">
        <f t="shared" si="18"/>
        <v>3.0482793905510952E-2</v>
      </c>
      <c r="L112" s="32">
        <f t="shared" si="19"/>
        <v>3.4878216123499146</v>
      </c>
      <c r="M112" s="32">
        <f t="shared" si="20"/>
        <v>0</v>
      </c>
      <c r="O112" s="144"/>
      <c r="P112" s="144"/>
    </row>
    <row r="113" spans="1:16" s="38" customFormat="1" ht="24.75" customHeight="1" outlineLevel="3" x14ac:dyDescent="0.35">
      <c r="A113" s="27" t="s">
        <v>254</v>
      </c>
      <c r="B113" s="28" t="s">
        <v>11</v>
      </c>
      <c r="C113" s="116">
        <v>30</v>
      </c>
      <c r="D113" s="116">
        <f>'Базовый (предв)'!D113/'Базовый (ДШИ)'!K$2</f>
        <v>4.4973139429788951E-4</v>
      </c>
      <c r="E113" s="116">
        <f>'Базовый (предв)'!E113/'Базовый (ДШИ)'!L$2</f>
        <v>5.1457975986277875E-2</v>
      </c>
      <c r="F113" s="116">
        <f>'Базовый (предв)'!F113/'Базовый (ДШИ)'!M$2</f>
        <v>0</v>
      </c>
      <c r="G113" s="57">
        <f>'Базовый (предв)'!G113</f>
        <v>1</v>
      </c>
      <c r="H113" s="30">
        <f>'Базовый (предв)'!H113</f>
        <v>70.489999999999995</v>
      </c>
      <c r="I113" s="37"/>
      <c r="J113" s="31"/>
      <c r="K113" s="32">
        <f t="shared" si="18"/>
        <v>3.1701565984058232E-2</v>
      </c>
      <c r="L113" s="32">
        <f t="shared" si="19"/>
        <v>3.627272727272727</v>
      </c>
      <c r="M113" s="32">
        <f t="shared" si="20"/>
        <v>0</v>
      </c>
      <c r="O113" s="144"/>
      <c r="P113" s="144"/>
    </row>
    <row r="114" spans="1:16" s="38" customFormat="1" ht="24.75" customHeight="1" outlineLevel="3" x14ac:dyDescent="0.35">
      <c r="A114" s="27" t="s">
        <v>255</v>
      </c>
      <c r="B114" s="28" t="s">
        <v>11</v>
      </c>
      <c r="C114" s="116">
        <v>10</v>
      </c>
      <c r="D114" s="116">
        <f>'Базовый (предв)'!D114/'Базовый (ДШИ)'!K$2</f>
        <v>1.4991046476596316E-4</v>
      </c>
      <c r="E114" s="116">
        <f>'Базовый (предв)'!E114/'Базовый (ДШИ)'!L$2</f>
        <v>1.7152658662092625E-2</v>
      </c>
      <c r="F114" s="116">
        <f>'Базовый (предв)'!F114/'Базовый (ДШИ)'!M$2</f>
        <v>0</v>
      </c>
      <c r="G114" s="57">
        <f>'Базовый (предв)'!G114</f>
        <v>1</v>
      </c>
      <c r="H114" s="30">
        <f>'Базовый (предв)'!H114</f>
        <v>166.78</v>
      </c>
      <c r="I114" s="37"/>
      <c r="J114" s="31"/>
      <c r="K114" s="32">
        <f t="shared" si="18"/>
        <v>2.5002067313667338E-2</v>
      </c>
      <c r="L114" s="32">
        <f t="shared" si="19"/>
        <v>2.8607204116638081</v>
      </c>
      <c r="M114" s="32">
        <f t="shared" si="20"/>
        <v>0</v>
      </c>
      <c r="O114" s="144"/>
      <c r="P114" s="144"/>
    </row>
    <row r="115" spans="1:16" s="38" customFormat="1" ht="24.75" customHeight="1" outlineLevel="3" x14ac:dyDescent="0.35">
      <c r="A115" s="27" t="s">
        <v>256</v>
      </c>
      <c r="B115" s="28" t="s">
        <v>11</v>
      </c>
      <c r="C115" s="116">
        <v>15</v>
      </c>
      <c r="D115" s="116">
        <f>'Базовый (предв)'!D115/'Базовый (ДШИ)'!K$2</f>
        <v>2.2486569714894476E-4</v>
      </c>
      <c r="E115" s="116">
        <f>'Базовый (предв)'!E115/'Базовый (ДШИ)'!L$2</f>
        <v>2.5728987993138937E-2</v>
      </c>
      <c r="F115" s="116">
        <f>'Базовый (предв)'!F115/'Базовый (ДШИ)'!M$2</f>
        <v>0</v>
      </c>
      <c r="G115" s="57">
        <f>'Базовый (предв)'!G115</f>
        <v>1</v>
      </c>
      <c r="H115" s="30">
        <f>'Базовый (предв)'!H115</f>
        <v>147.88999999999999</v>
      </c>
      <c r="I115" s="37"/>
      <c r="J115" s="31"/>
      <c r="K115" s="32">
        <f t="shared" si="18"/>
        <v>3.3255387951357435E-2</v>
      </c>
      <c r="L115" s="32">
        <f t="shared" si="19"/>
        <v>3.8050600343053169</v>
      </c>
      <c r="M115" s="32">
        <f t="shared" si="20"/>
        <v>0</v>
      </c>
      <c r="O115" s="144"/>
      <c r="P115" s="144"/>
    </row>
    <row r="116" spans="1:16" s="38" customFormat="1" ht="24.75" customHeight="1" outlineLevel="3" x14ac:dyDescent="0.35">
      <c r="A116" s="27" t="s">
        <v>257</v>
      </c>
      <c r="B116" s="28" t="s">
        <v>11</v>
      </c>
      <c r="C116" s="116">
        <v>150</v>
      </c>
      <c r="D116" s="116">
        <f>'Базовый (предв)'!D116/'Базовый (ДШИ)'!K$2</f>
        <v>1.4991046476596317E-3</v>
      </c>
      <c r="E116" s="116">
        <f>'Базовый (предв)'!E116/'Базовый (ДШИ)'!L$2</f>
        <v>0.17152658662092624</v>
      </c>
      <c r="F116" s="116">
        <f>'Базовый (предв)'!F116/'Базовый (ДШИ)'!M$2</f>
        <v>0</v>
      </c>
      <c r="G116" s="57">
        <f>'Базовый (предв)'!G116</f>
        <v>1</v>
      </c>
      <c r="H116" s="30">
        <f>'Базовый (предв)'!H116</f>
        <v>8.51</v>
      </c>
      <c r="I116" s="37"/>
      <c r="J116" s="31"/>
      <c r="K116" s="32">
        <f t="shared" si="18"/>
        <v>1.2757380551583465E-2</v>
      </c>
      <c r="L116" s="32">
        <f t="shared" si="19"/>
        <v>1.4596912521440821</v>
      </c>
      <c r="M116" s="32">
        <f t="shared" si="20"/>
        <v>0</v>
      </c>
      <c r="O116" s="144"/>
      <c r="P116" s="144"/>
    </row>
    <row r="117" spans="1:16" s="38" customFormat="1" ht="24.75" customHeight="1" outlineLevel="3" x14ac:dyDescent="0.35">
      <c r="A117" s="27" t="s">
        <v>258</v>
      </c>
      <c r="B117" s="28" t="s">
        <v>169</v>
      </c>
      <c r="C117" s="116">
        <v>50</v>
      </c>
      <c r="D117" s="116">
        <f>'Базовый (предв)'!D117/'Базовый (ДШИ)'!K$2</f>
        <v>7.4955232382981584E-4</v>
      </c>
      <c r="E117" s="116">
        <f>'Базовый (предв)'!E117/'Базовый (ДШИ)'!L$2</f>
        <v>8.5763293310463118E-2</v>
      </c>
      <c r="F117" s="116">
        <f>'Базовый (предв)'!F117/'Базовый (ДШИ)'!M$2</f>
        <v>0</v>
      </c>
      <c r="G117" s="57">
        <f>'Базовый (предв)'!G117</f>
        <v>1</v>
      </c>
      <c r="H117" s="30">
        <f>'Базовый (предв)'!H117</f>
        <v>56.4</v>
      </c>
      <c r="I117" s="37"/>
      <c r="J117" s="31"/>
      <c r="K117" s="32">
        <f t="shared" si="18"/>
        <v>4.2274751064001609E-2</v>
      </c>
      <c r="L117" s="32">
        <f t="shared" si="19"/>
        <v>4.8370497427101196</v>
      </c>
      <c r="M117" s="32">
        <f t="shared" si="20"/>
        <v>0</v>
      </c>
      <c r="O117" s="144"/>
      <c r="P117" s="144"/>
    </row>
    <row r="118" spans="1:16" s="38" customFormat="1" ht="24.75" customHeight="1" outlineLevel="3" x14ac:dyDescent="0.35">
      <c r="A118" s="27" t="s">
        <v>259</v>
      </c>
      <c r="B118" s="28" t="s">
        <v>11</v>
      </c>
      <c r="C118" s="116">
        <v>50</v>
      </c>
      <c r="D118" s="116">
        <f>'Базовый (предв)'!D118/'Базовый (ДШИ)'!K$2</f>
        <v>2.9982092953192632E-4</v>
      </c>
      <c r="E118" s="116">
        <f>'Базовый (предв)'!E118/'Базовый (ДШИ)'!L$2</f>
        <v>3.430531732418525E-2</v>
      </c>
      <c r="F118" s="116">
        <f>'Базовый (предв)'!F118/'Базовый (ДШИ)'!M$2</f>
        <v>0</v>
      </c>
      <c r="G118" s="57">
        <f>'Базовый (предв)'!G118</f>
        <v>1</v>
      </c>
      <c r="H118" s="30">
        <f>'Базовый (предв)'!H118</f>
        <v>604</v>
      </c>
      <c r="I118" s="37"/>
      <c r="J118" s="31"/>
      <c r="K118" s="32">
        <f t="shared" si="18"/>
        <v>0.18109184143728349</v>
      </c>
      <c r="L118" s="32">
        <f t="shared" si="19"/>
        <v>20.720411663807891</v>
      </c>
      <c r="M118" s="32">
        <f t="shared" si="20"/>
        <v>0</v>
      </c>
      <c r="O118" s="144"/>
      <c r="P118" s="144"/>
    </row>
    <row r="119" spans="1:16" s="38" customFormat="1" ht="24.75" customHeight="1" outlineLevel="3" x14ac:dyDescent="0.35">
      <c r="A119" s="27" t="s">
        <v>260</v>
      </c>
      <c r="B119" s="28" t="s">
        <v>11</v>
      </c>
      <c r="C119" s="116">
        <v>40</v>
      </c>
      <c r="D119" s="116">
        <f>'Базовый (предв)'!D119/'Базовый (ДШИ)'!K$2</f>
        <v>5.9964185906385265E-4</v>
      </c>
      <c r="E119" s="116">
        <f>'Базовый (предв)'!E119/'Базовый (ДШИ)'!L$2</f>
        <v>6.86106346483705E-2</v>
      </c>
      <c r="F119" s="116">
        <f>'Базовый (предв)'!F119/'Базовый (ДШИ)'!M$2</f>
        <v>0</v>
      </c>
      <c r="G119" s="57">
        <f>'Базовый (предв)'!G119</f>
        <v>1</v>
      </c>
      <c r="H119" s="30">
        <f>'Базовый (предв)'!H119</f>
        <v>15.32</v>
      </c>
      <c r="I119" s="37"/>
      <c r="J119" s="31"/>
      <c r="K119" s="32">
        <f t="shared" si="18"/>
        <v>9.1865132808582224E-3</v>
      </c>
      <c r="L119" s="32">
        <f t="shared" si="19"/>
        <v>1.0511149228130361</v>
      </c>
      <c r="M119" s="32">
        <f t="shared" si="20"/>
        <v>0</v>
      </c>
      <c r="O119" s="144"/>
      <c r="P119" s="144"/>
    </row>
    <row r="120" spans="1:16" s="38" customFormat="1" ht="24.75" customHeight="1" outlineLevel="3" x14ac:dyDescent="0.35">
      <c r="A120" s="27" t="s">
        <v>261</v>
      </c>
      <c r="B120" s="28" t="s">
        <v>11</v>
      </c>
      <c r="C120" s="116">
        <v>20</v>
      </c>
      <c r="D120" s="116">
        <f>'Базовый (предв)'!D120/'Базовый (ДШИ)'!K$2</f>
        <v>2.9982092953192632E-4</v>
      </c>
      <c r="E120" s="116">
        <f>'Базовый (предв)'!E120/'Базовый (ДШИ)'!L$2</f>
        <v>3.430531732418525E-2</v>
      </c>
      <c r="F120" s="116">
        <f>'Базовый (предв)'!F120/'Базовый (ДШИ)'!M$2</f>
        <v>0</v>
      </c>
      <c r="G120" s="57">
        <f>'Базовый (предв)'!G120</f>
        <v>1</v>
      </c>
      <c r="H120" s="30">
        <f>'Базовый (предв)'!H120</f>
        <v>195.02</v>
      </c>
      <c r="I120" s="37"/>
      <c r="J120" s="31"/>
      <c r="K120" s="32">
        <f t="shared" si="18"/>
        <v>5.8471077677316276E-2</v>
      </c>
      <c r="L120" s="32">
        <f t="shared" si="19"/>
        <v>6.6902229845626078</v>
      </c>
      <c r="M120" s="32">
        <f t="shared" si="20"/>
        <v>0</v>
      </c>
      <c r="O120" s="144"/>
      <c r="P120" s="144"/>
    </row>
    <row r="121" spans="1:16" s="38" customFormat="1" ht="24.75" customHeight="1" outlineLevel="3" x14ac:dyDescent="0.35">
      <c r="A121" s="27" t="s">
        <v>262</v>
      </c>
      <c r="B121" s="28" t="s">
        <v>11</v>
      </c>
      <c r="C121" s="116">
        <v>40</v>
      </c>
      <c r="D121" s="116">
        <f>'Базовый (предв)'!D121/'Базовый (ДШИ)'!K$2</f>
        <v>5.9964185906385265E-4</v>
      </c>
      <c r="E121" s="116">
        <f>'Базовый (предв)'!E121/'Базовый (ДШИ)'!L$2</f>
        <v>6.86106346483705E-2</v>
      </c>
      <c r="F121" s="116">
        <f>'Базовый (предв)'!F121/'Базовый (ДШИ)'!M$2</f>
        <v>0</v>
      </c>
      <c r="G121" s="57">
        <f>'Базовый (предв)'!G121</f>
        <v>1</v>
      </c>
      <c r="H121" s="30">
        <f>'Базовый (предв)'!H121</f>
        <v>30.45</v>
      </c>
      <c r="I121" s="37"/>
      <c r="J121" s="31"/>
      <c r="K121" s="32">
        <f t="shared" si="18"/>
        <v>1.8259094608494314E-2</v>
      </c>
      <c r="L121" s="32">
        <f t="shared" si="19"/>
        <v>2.0891938250428819</v>
      </c>
      <c r="M121" s="32">
        <f t="shared" si="20"/>
        <v>0</v>
      </c>
      <c r="O121" s="144"/>
      <c r="P121" s="144"/>
    </row>
    <row r="122" spans="1:16" s="38" customFormat="1" ht="24.75" customHeight="1" outlineLevel="3" x14ac:dyDescent="0.35">
      <c r="A122" s="27" t="s">
        <v>263</v>
      </c>
      <c r="B122" s="28" t="s">
        <v>11</v>
      </c>
      <c r="C122" s="116">
        <v>100</v>
      </c>
      <c r="D122" s="116">
        <f>'Базовый (предв)'!D122/'Базовый (ДШИ)'!K$2</f>
        <v>2.9982092953192632E-4</v>
      </c>
      <c r="E122" s="116">
        <f>'Базовый (предв)'!E122/'Базовый (ДШИ)'!L$2</f>
        <v>3.430531732418525E-2</v>
      </c>
      <c r="F122" s="116">
        <f>'Базовый (предв)'!F122/'Базовый (ДШИ)'!M$2</f>
        <v>0</v>
      </c>
      <c r="G122" s="57">
        <f>'Базовый (предв)'!G122</f>
        <v>1</v>
      </c>
      <c r="H122" s="30">
        <f>'Базовый (предв)'!H122</f>
        <v>122</v>
      </c>
      <c r="I122" s="37"/>
      <c r="J122" s="31"/>
      <c r="K122" s="32">
        <f t="shared" si="18"/>
        <v>3.6578153402895011E-2</v>
      </c>
      <c r="L122" s="32">
        <f t="shared" si="19"/>
        <v>4.1852487135506005</v>
      </c>
      <c r="M122" s="32">
        <f t="shared" si="20"/>
        <v>0</v>
      </c>
      <c r="O122" s="144"/>
      <c r="P122" s="144"/>
    </row>
    <row r="123" spans="1:16" s="38" customFormat="1" ht="24.75" customHeight="1" outlineLevel="3" x14ac:dyDescent="0.35">
      <c r="A123" s="27" t="s">
        <v>264</v>
      </c>
      <c r="B123" s="28" t="s">
        <v>11</v>
      </c>
      <c r="C123" s="116">
        <v>80</v>
      </c>
      <c r="D123" s="116">
        <f>'Базовый (предв)'!D123/'Базовый (ДШИ)'!K$2</f>
        <v>2.9982092953192632E-4</v>
      </c>
      <c r="E123" s="116">
        <f>'Базовый (предв)'!E123/'Базовый (ДШИ)'!L$2</f>
        <v>3.430531732418525E-2</v>
      </c>
      <c r="F123" s="116">
        <f>'Базовый (предв)'!F123/'Базовый (ДШИ)'!M$2</f>
        <v>0</v>
      </c>
      <c r="G123" s="57">
        <f>'Базовый (предв)'!G123</f>
        <v>1</v>
      </c>
      <c r="H123" s="30">
        <f>'Базовый (предв)'!H123</f>
        <v>216.12</v>
      </c>
      <c r="I123" s="37"/>
      <c r="J123" s="31"/>
      <c r="K123" s="32">
        <f t="shared" si="18"/>
        <v>6.4797299290439925E-2</v>
      </c>
      <c r="L123" s="32">
        <f t="shared" si="19"/>
        <v>7.4140651801029165</v>
      </c>
      <c r="M123" s="32">
        <f t="shared" si="20"/>
        <v>0</v>
      </c>
      <c r="O123" s="144"/>
      <c r="P123" s="144"/>
    </row>
    <row r="124" spans="1:16" s="38" customFormat="1" ht="24.75" customHeight="1" outlineLevel="3" x14ac:dyDescent="0.35">
      <c r="A124" s="27" t="s">
        <v>265</v>
      </c>
      <c r="B124" s="28" t="s">
        <v>21</v>
      </c>
      <c r="C124" s="116">
        <v>5</v>
      </c>
      <c r="D124" s="116">
        <f>'Базовый (предв)'!D124/'Базовый (ДШИ)'!K$2</f>
        <v>7.4955232382981581E-5</v>
      </c>
      <c r="E124" s="116">
        <f>'Базовый (предв)'!E124/'Базовый (ДШИ)'!L$2</f>
        <v>8.5763293310463125E-3</v>
      </c>
      <c r="F124" s="116">
        <f>'Базовый (предв)'!F124/'Базовый (ДШИ)'!M$2</f>
        <v>0</v>
      </c>
      <c r="G124" s="57">
        <f>'Базовый (предв)'!G124</f>
        <v>1</v>
      </c>
      <c r="H124" s="30">
        <f>'Базовый (предв)'!H124</f>
        <v>97.77</v>
      </c>
      <c r="I124" s="37"/>
      <c r="J124" s="31"/>
      <c r="K124" s="32">
        <f t="shared" si="18"/>
        <v>7.3283730700841087E-3</v>
      </c>
      <c r="L124" s="32">
        <f t="shared" si="19"/>
        <v>0.83850771869639795</v>
      </c>
      <c r="M124" s="32">
        <f t="shared" si="20"/>
        <v>0</v>
      </c>
      <c r="O124" s="144"/>
      <c r="P124" s="144"/>
    </row>
    <row r="125" spans="1:16" s="38" customFormat="1" ht="24.75" customHeight="1" outlineLevel="3" x14ac:dyDescent="0.35">
      <c r="A125" s="27" t="s">
        <v>351</v>
      </c>
      <c r="B125" s="28" t="s">
        <v>230</v>
      </c>
      <c r="C125" s="116">
        <v>17</v>
      </c>
      <c r="D125" s="116">
        <f>'Базовый (предв)'!D125/'Базовый (ДШИ)'!K$2</f>
        <v>7.4955232382981581E-5</v>
      </c>
      <c r="E125" s="116">
        <f>'Базовый (предв)'!E125/'Базовый (ДШИ)'!L$2</f>
        <v>8.5763293310463125E-3</v>
      </c>
      <c r="F125" s="116">
        <f>'Базовый (предв)'!F125/'Базовый (ДШИ)'!M$2</f>
        <v>0</v>
      </c>
      <c r="G125" s="57">
        <f>'Базовый (предв)'!G125</f>
        <v>1</v>
      </c>
      <c r="H125" s="30">
        <f>'Базовый (предв)'!H125</f>
        <v>426.42</v>
      </c>
      <c r="I125" s="37"/>
      <c r="J125" s="31"/>
      <c r="K125" s="32">
        <f t="shared" si="18"/>
        <v>3.1962410192751006E-2</v>
      </c>
      <c r="L125" s="32">
        <f t="shared" si="19"/>
        <v>3.6571183533447686</v>
      </c>
      <c r="M125" s="32">
        <f t="shared" si="20"/>
        <v>0</v>
      </c>
      <c r="O125" s="144"/>
      <c r="P125" s="144"/>
    </row>
    <row r="126" spans="1:16" s="38" customFormat="1" ht="24.75" customHeight="1" outlineLevel="3" x14ac:dyDescent="0.35">
      <c r="A126" s="27" t="s">
        <v>322</v>
      </c>
      <c r="B126" s="28" t="s">
        <v>11</v>
      </c>
      <c r="C126" s="116">
        <v>20</v>
      </c>
      <c r="D126" s="116">
        <f>'Базовый (предв)'!D126/'Базовый (ДШИ)'!K$2</f>
        <v>2.9982092953192632E-4</v>
      </c>
      <c r="E126" s="116">
        <f>'Базовый (предв)'!E126/'Базовый (ДШИ)'!L$2</f>
        <v>3.430531732418525E-2</v>
      </c>
      <c r="F126" s="116">
        <f>'Базовый (предв)'!F126/'Базовый (ДШИ)'!M$2</f>
        <v>0</v>
      </c>
      <c r="G126" s="57">
        <f>'Базовый (предв)'!G126</f>
        <v>1</v>
      </c>
      <c r="H126" s="30">
        <f>'Базовый (предв)'!H126</f>
        <v>10.8</v>
      </c>
      <c r="I126" s="37"/>
      <c r="J126" s="31"/>
      <c r="K126" s="32">
        <f t="shared" si="18"/>
        <v>3.2380660389448044E-3</v>
      </c>
      <c r="L126" s="32">
        <f t="shared" si="19"/>
        <v>0.3704974271012007</v>
      </c>
      <c r="M126" s="32">
        <f t="shared" si="20"/>
        <v>0</v>
      </c>
      <c r="O126" s="144"/>
      <c r="P126" s="144"/>
    </row>
    <row r="127" spans="1:16" s="38" customFormat="1" ht="24.75" customHeight="1" outlineLevel="3" x14ac:dyDescent="0.35">
      <c r="A127" s="27" t="s">
        <v>352</v>
      </c>
      <c r="B127" s="28" t="s">
        <v>21</v>
      </c>
      <c r="C127" s="116">
        <v>5</v>
      </c>
      <c r="D127" s="116">
        <f>'Базовый (предв)'!D127/'Базовый (ДШИ)'!K$2</f>
        <v>7.4955232382981581E-5</v>
      </c>
      <c r="E127" s="116">
        <f>'Базовый (предв)'!E127/'Базовый (ДШИ)'!L$2</f>
        <v>8.5763293310463125E-3</v>
      </c>
      <c r="F127" s="116">
        <f>'Базовый (предв)'!F127/'Базовый (ДШИ)'!M$2</f>
        <v>0</v>
      </c>
      <c r="G127" s="57">
        <f>'Базовый (предв)'!G127</f>
        <v>1</v>
      </c>
      <c r="H127" s="30">
        <f>'Базовый (предв)'!H127</f>
        <v>684.48</v>
      </c>
      <c r="I127" s="37"/>
      <c r="J127" s="31"/>
      <c r="K127" s="32">
        <f t="shared" si="18"/>
        <v>5.1305357461503234E-2</v>
      </c>
      <c r="L127" s="32">
        <f t="shared" si="19"/>
        <v>5.8703259005145805</v>
      </c>
      <c r="M127" s="32">
        <f t="shared" si="20"/>
        <v>0</v>
      </c>
      <c r="O127" s="144"/>
      <c r="P127" s="144"/>
    </row>
    <row r="128" spans="1:16" s="38" customFormat="1" ht="24.75" customHeight="1" outlineLevel="3" x14ac:dyDescent="0.35">
      <c r="A128" s="27" t="s">
        <v>324</v>
      </c>
      <c r="B128" s="28" t="s">
        <v>21</v>
      </c>
      <c r="C128" s="116">
        <v>5</v>
      </c>
      <c r="D128" s="116">
        <f>'Базовый (предв)'!D128/'Базовый (ДШИ)'!K$2</f>
        <v>7.4955232382981581E-5</v>
      </c>
      <c r="E128" s="116">
        <f>'Базовый (предв)'!E128/'Базовый (ДШИ)'!L$2</f>
        <v>8.5763293310463125E-3</v>
      </c>
      <c r="F128" s="116">
        <f>'Базовый (предв)'!F128/'Базовый (ДШИ)'!M$2</f>
        <v>0</v>
      </c>
      <c r="G128" s="57">
        <f>'Базовый (предв)'!G128</f>
        <v>1</v>
      </c>
      <c r="H128" s="30">
        <f>'Базовый (предв)'!H128</f>
        <v>2429.4499999999998</v>
      </c>
      <c r="I128" s="37"/>
      <c r="J128" s="31"/>
      <c r="K128" s="32">
        <f t="shared" si="18"/>
        <v>0.18209998931283458</v>
      </c>
      <c r="L128" s="32">
        <f t="shared" si="19"/>
        <v>20.835763293310464</v>
      </c>
      <c r="M128" s="32">
        <f t="shared" si="20"/>
        <v>0</v>
      </c>
      <c r="O128" s="144"/>
      <c r="P128" s="144"/>
    </row>
    <row r="129" spans="1:16" s="38" customFormat="1" ht="24.75" customHeight="1" outlineLevel="3" x14ac:dyDescent="0.35">
      <c r="A129" s="27" t="s">
        <v>325</v>
      </c>
      <c r="B129" s="28" t="s">
        <v>11</v>
      </c>
      <c r="C129" s="116">
        <v>10</v>
      </c>
      <c r="D129" s="116">
        <f>'Базовый (предв)'!D129/'Базовый (ДШИ)'!K$2</f>
        <v>1.4991046476596316E-4</v>
      </c>
      <c r="E129" s="116">
        <f>'Базовый (предв)'!E129/'Базовый (ДШИ)'!L$2</f>
        <v>1.7152658662092625E-2</v>
      </c>
      <c r="F129" s="116">
        <f>'Базовый (предв)'!F129/'Базовый (ДШИ)'!M$2</f>
        <v>0</v>
      </c>
      <c r="G129" s="57">
        <f>'Базовый (предв)'!G129</f>
        <v>1</v>
      </c>
      <c r="H129" s="30">
        <f>'Базовый (предв)'!H129</f>
        <v>28.17</v>
      </c>
      <c r="I129" s="37"/>
      <c r="J129" s="31"/>
      <c r="K129" s="32">
        <f t="shared" si="18"/>
        <v>4.2229777924571825E-3</v>
      </c>
      <c r="L129" s="32">
        <f t="shared" si="19"/>
        <v>0.48319039451114926</v>
      </c>
      <c r="M129" s="32">
        <f t="shared" si="20"/>
        <v>0</v>
      </c>
      <c r="O129" s="144"/>
      <c r="P129" s="144"/>
    </row>
    <row r="130" spans="1:16" s="41" customFormat="1" ht="56.25" customHeight="1" x14ac:dyDescent="0.35">
      <c r="A130" s="18" t="s">
        <v>12</v>
      </c>
      <c r="B130" s="19" t="s">
        <v>3</v>
      </c>
      <c r="C130" s="139">
        <f>C131+C140+C160+C163+C169+C172+C177</f>
        <v>11106.400000000001</v>
      </c>
      <c r="D130" s="140">
        <f>D131+D140+D160+D163+D169+D172+D177</f>
        <v>1.9563864324259235</v>
      </c>
      <c r="E130" s="140">
        <f>E131+E140+E160+E163+E169+E172+E177</f>
        <v>223.84847341337911</v>
      </c>
      <c r="F130" s="140">
        <f>F131+F140+F160+F163+F169+F172+F177</f>
        <v>316.48355555555554</v>
      </c>
      <c r="G130" s="112" t="s">
        <v>3</v>
      </c>
      <c r="H130" s="112" t="s">
        <v>3</v>
      </c>
      <c r="I130" s="21" t="s">
        <v>3</v>
      </c>
      <c r="J130" s="31"/>
      <c r="K130" s="22">
        <f>K131+K140+K160+K163+K169+K172+K177</f>
        <v>148.92934688532961</v>
      </c>
      <c r="L130" s="22">
        <f>L131+L140+L160+L163+L169+L172+L177</f>
        <v>17040.399787169808</v>
      </c>
      <c r="M130" s="22">
        <f>M131+M140+M160+M163+M169+M172+M177</f>
        <v>69769.132337756251</v>
      </c>
      <c r="O130" s="145"/>
      <c r="P130" s="145"/>
    </row>
    <row r="131" spans="1:16" s="41" customFormat="1" ht="32.25" customHeight="1" outlineLevel="1" x14ac:dyDescent="0.35">
      <c r="A131" s="23" t="s">
        <v>13</v>
      </c>
      <c r="B131" s="24" t="s">
        <v>3</v>
      </c>
      <c r="C131" s="139">
        <f>SUM(C132:C139)</f>
        <v>0</v>
      </c>
      <c r="D131" s="139">
        <f>SUM(D132:D139)</f>
        <v>1.7923184233674629</v>
      </c>
      <c r="E131" s="139">
        <f>SUM(E132:E139)</f>
        <v>205.07591766723843</v>
      </c>
      <c r="F131" s="139">
        <f>SUM(F132:F139)</f>
        <v>309.33688888888884</v>
      </c>
      <c r="G131" s="112" t="s">
        <v>3</v>
      </c>
      <c r="H131" s="112" t="s">
        <v>3</v>
      </c>
      <c r="I131" s="21" t="s">
        <v>3</v>
      </c>
      <c r="J131" s="31"/>
      <c r="K131" s="26">
        <f>SUM(K132:K139)</f>
        <v>38.486059240747018</v>
      </c>
      <c r="L131" s="26">
        <f>SUM(L132:L139)</f>
        <v>4403.5500686106334</v>
      </c>
      <c r="M131" s="26">
        <f>SUM(M132:M139)</f>
        <v>22788.745744971817</v>
      </c>
      <c r="O131" s="46">
        <f>K131*K2+L2*L131</f>
        <v>2567269.6899999995</v>
      </c>
      <c r="P131" s="145">
        <f>M131*M2</f>
        <v>1025493.5585237318</v>
      </c>
    </row>
    <row r="132" spans="1:16" s="38" customFormat="1" ht="14" outlineLevel="2" x14ac:dyDescent="0.35">
      <c r="A132" s="43" t="s">
        <v>40</v>
      </c>
      <c r="B132" s="44" t="s">
        <v>41</v>
      </c>
      <c r="C132" s="116"/>
      <c r="D132" s="116">
        <f>'Базовый (предв)'!D132/'Базовый (ДШИ)'!K$2</f>
        <v>9.3341750886526964E-3</v>
      </c>
      <c r="E132" s="116">
        <f>'Базовый (предв)'!E132/'Базовый (ДШИ)'!L$2</f>
        <v>1.068010291595197</v>
      </c>
      <c r="F132" s="116">
        <f>'Базовый (предв)'!F132/'Базовый (ДШИ)'!M$2</f>
        <v>0</v>
      </c>
      <c r="G132" s="57">
        <f>'Базовый (предв)'!G132</f>
        <v>1</v>
      </c>
      <c r="H132" s="30">
        <f>'Базовый (предв)'!H132</f>
        <v>3089.6887657592547</v>
      </c>
      <c r="I132" s="37"/>
      <c r="J132" s="31"/>
      <c r="K132" s="32">
        <f t="shared" ref="K132:M133" si="21">D132*$H132</f>
        <v>28.839695909040131</v>
      </c>
      <c r="L132" s="32">
        <f t="shared" si="21"/>
        <v>3299.8193996569457</v>
      </c>
      <c r="M132" s="32">
        <f t="shared" si="21"/>
        <v>0</v>
      </c>
      <c r="O132" s="143">
        <f>$K$2*K132+$L$2*L132</f>
        <v>1923794.7099999995</v>
      </c>
      <c r="P132" s="143">
        <f t="shared" ref="P132:P139" si="22">$M$2*M132</f>
        <v>0</v>
      </c>
    </row>
    <row r="133" spans="1:16" s="38" customFormat="1" ht="14" outlineLevel="2" x14ac:dyDescent="0.35">
      <c r="A133" s="43" t="s">
        <v>366</v>
      </c>
      <c r="B133" s="44" t="s">
        <v>41</v>
      </c>
      <c r="C133" s="116"/>
      <c r="D133" s="116">
        <f>'Базовый (предв)'!D133/'Базовый (ДШИ)'!K$2</f>
        <v>0</v>
      </c>
      <c r="E133" s="116">
        <f>'Базовый (предв)'!E133/'Базовый (ДШИ)'!L$2</f>
        <v>0</v>
      </c>
      <c r="F133" s="116">
        <f>'Базовый (предв)'!F133/'Базовый (ДШИ)'!M$2</f>
        <v>5.3988888888888891</v>
      </c>
      <c r="G133" s="57">
        <f>'Базовый (предв)'!G133</f>
        <v>1</v>
      </c>
      <c r="H133" s="30">
        <f>'Базовый (предв)'!H133</f>
        <v>3901.4103725046307</v>
      </c>
      <c r="I133" s="37"/>
      <c r="J133" s="31"/>
      <c r="K133" s="32">
        <f t="shared" si="21"/>
        <v>0</v>
      </c>
      <c r="L133" s="32">
        <f t="shared" si="21"/>
        <v>0</v>
      </c>
      <c r="M133" s="32">
        <f>F133*$H133</f>
        <v>21063.281111111111</v>
      </c>
      <c r="O133" s="143">
        <f t="shared" ref="O133:O139" si="23">$K$2*K133+$L$2*L133</f>
        <v>0</v>
      </c>
      <c r="P133" s="143">
        <f>$M$2*M133</f>
        <v>947847.65</v>
      </c>
    </row>
    <row r="134" spans="1:16" s="38" customFormat="1" ht="14" outlineLevel="2" x14ac:dyDescent="0.35">
      <c r="A134" s="43" t="s">
        <v>42</v>
      </c>
      <c r="B134" s="44" t="s">
        <v>37</v>
      </c>
      <c r="C134" s="116"/>
      <c r="D134" s="116">
        <f>'Базовый (предв)'!D134/'Базовый (ДШИ)'!K$2</f>
        <v>2.6625597647082721E-3</v>
      </c>
      <c r="E134" s="116">
        <f>'Базовый (предв)'!E134/'Базовый (ДШИ)'!L$2</f>
        <v>0.3046483704974271</v>
      </c>
      <c r="F134" s="116">
        <f>'Базовый (предв)'!F134/'Базовый (ДШИ)'!M$2</f>
        <v>1.0222222222222221</v>
      </c>
      <c r="G134" s="57">
        <f>'Базовый (предв)'!G134</f>
        <v>1</v>
      </c>
      <c r="H134" s="30">
        <f>'Базовый (предв)'!H134</f>
        <v>19.36996790721243</v>
      </c>
      <c r="I134" s="37"/>
      <c r="J134" s="31"/>
      <c r="K134" s="32">
        <f t="shared" ref="K134:K139" si="24">D134*$H134</f>
        <v>5.1573697193434312E-2</v>
      </c>
      <c r="L134" s="32">
        <f t="shared" ref="L134:L139" si="25">E134*$H134</f>
        <v>5.9010291595197248</v>
      </c>
      <c r="M134" s="32">
        <f t="shared" ref="M134:M139" si="26">F134*$H134</f>
        <v>19.800411638483816</v>
      </c>
      <c r="O134" s="143">
        <f t="shared" si="23"/>
        <v>3440.2999999999997</v>
      </c>
      <c r="P134" s="143">
        <f t="shared" si="22"/>
        <v>891.01852373177167</v>
      </c>
    </row>
    <row r="135" spans="1:16" s="38" customFormat="1" ht="26" outlineLevel="2" x14ac:dyDescent="0.35">
      <c r="A135" s="43" t="s">
        <v>369</v>
      </c>
      <c r="B135" s="44" t="s">
        <v>43</v>
      </c>
      <c r="C135" s="116"/>
      <c r="D135" s="116">
        <f>'Базовый (предв)'!D135/'Базовый (ДШИ)'!K$2</f>
        <v>1.5527426119528933</v>
      </c>
      <c r="E135" s="116">
        <f>'Базовый (предв)'!E135/'Базовый (ДШИ)'!L$2</f>
        <v>177.66380789022298</v>
      </c>
      <c r="F135" s="116">
        <f>'Базовый (предв)'!F135/'Базовый (ДШИ)'!M$2</f>
        <v>249.6</v>
      </c>
      <c r="G135" s="57">
        <f>'Базовый (предв)'!G135</f>
        <v>1</v>
      </c>
      <c r="H135" s="30">
        <f>'Базовый (предв)'!H135</f>
        <v>5.2299999999999995</v>
      </c>
      <c r="I135" s="37"/>
      <c r="J135" s="31"/>
      <c r="K135" s="32">
        <f t="shared" si="24"/>
        <v>8.1208438605136308</v>
      </c>
      <c r="L135" s="32">
        <f t="shared" si="25"/>
        <v>929.18171526586616</v>
      </c>
      <c r="M135" s="32">
        <f t="shared" si="26"/>
        <v>1305.4079999999999</v>
      </c>
      <c r="O135" s="143">
        <f t="shared" si="23"/>
        <v>541712.93999999994</v>
      </c>
      <c r="P135" s="143">
        <f t="shared" si="22"/>
        <v>58743.359999999993</v>
      </c>
    </row>
    <row r="136" spans="1:16" s="38" customFormat="1" ht="26" outlineLevel="2" x14ac:dyDescent="0.35">
      <c r="A136" s="43" t="s">
        <v>368</v>
      </c>
      <c r="B136" s="44" t="s">
        <v>43</v>
      </c>
      <c r="C136" s="116"/>
      <c r="D136" s="116">
        <f>'Базовый (предв)'!D136/'Базовый (ДШИ)'!K$2</f>
        <v>0.2136224122914975</v>
      </c>
      <c r="E136" s="116">
        <f>'Базовый (предв)'!E136/'Базовый (ДШИ)'!L$2</f>
        <v>24.442538593481988</v>
      </c>
      <c r="F136" s="116">
        <f>'Базовый (предв)'!F136/'Базовый (ДШИ)'!M$2</f>
        <v>50.177777777777777</v>
      </c>
      <c r="G136" s="57">
        <f>'Базовый (предв)'!G136</f>
        <v>1</v>
      </c>
      <c r="H136" s="30">
        <f>'Базовый (предв)'!H136</f>
        <v>5.19</v>
      </c>
      <c r="I136" s="37"/>
      <c r="J136" s="31"/>
      <c r="K136" s="32">
        <f t="shared" si="24"/>
        <v>1.1087003197928722</v>
      </c>
      <c r="L136" s="32">
        <f t="shared" si="25"/>
        <v>126.85677530017152</v>
      </c>
      <c r="M136" s="32">
        <f t="shared" si="26"/>
        <v>260.42266666666666</v>
      </c>
      <c r="O136" s="143">
        <f t="shared" si="23"/>
        <v>73957.5</v>
      </c>
      <c r="P136" s="143">
        <f t="shared" si="22"/>
        <v>11719.02</v>
      </c>
    </row>
    <row r="137" spans="1:16" s="38" customFormat="1" ht="14" outlineLevel="2" x14ac:dyDescent="0.35">
      <c r="A137" s="43" t="s">
        <v>44</v>
      </c>
      <c r="B137" s="44" t="s">
        <v>37</v>
      </c>
      <c r="C137" s="116"/>
      <c r="D137" s="116">
        <f>'Базовый (предв)'!D137/'Базовый (ДШИ)'!K$2</f>
        <v>7.3905859129619845E-3</v>
      </c>
      <c r="E137" s="116">
        <f>'Базовый (предв)'!E137/'Базовый (ДШИ)'!L$2</f>
        <v>0.84562607204116635</v>
      </c>
      <c r="F137" s="116">
        <f>'Базовый (предв)'!F137/'Базовый (ДШИ)'!M$2</f>
        <v>0</v>
      </c>
      <c r="G137" s="57">
        <f>'Базовый (предв)'!G137</f>
        <v>1</v>
      </c>
      <c r="H137" s="30">
        <f>'Базовый (предв)'!H137</f>
        <v>47.936673427991899</v>
      </c>
      <c r="I137" s="37"/>
      <c r="J137" s="31"/>
      <c r="K137" s="32">
        <f t="shared" si="24"/>
        <v>0.35428010335117599</v>
      </c>
      <c r="L137" s="32">
        <f t="shared" si="25"/>
        <v>40.536500857632944</v>
      </c>
      <c r="M137" s="32">
        <f t="shared" si="26"/>
        <v>0</v>
      </c>
      <c r="O137" s="143">
        <f t="shared" si="23"/>
        <v>23632.780000000006</v>
      </c>
      <c r="P137" s="143">
        <f t="shared" si="22"/>
        <v>0</v>
      </c>
    </row>
    <row r="138" spans="1:16" s="38" customFormat="1" ht="26" outlineLevel="2" x14ac:dyDescent="0.35">
      <c r="A138" s="43" t="s">
        <v>367</v>
      </c>
      <c r="B138" s="44" t="s">
        <v>37</v>
      </c>
      <c r="C138" s="116"/>
      <c r="D138" s="116">
        <f>'Базовый (предв)'!D138/'Базовый (ДШИ)'!K$2</f>
        <v>0</v>
      </c>
      <c r="E138" s="116">
        <f>'Базовый (предв)'!E138/'Базовый (ДШИ)'!L$2</f>
        <v>0</v>
      </c>
      <c r="F138" s="116">
        <f>'Базовый (предв)'!F138/'Базовый (ДШИ)'!M$2</f>
        <v>3.1380000000000003</v>
      </c>
      <c r="G138" s="57">
        <f>'Базовый (предв)'!G138</f>
        <v>1</v>
      </c>
      <c r="H138" s="30">
        <f>'Базовый (предв)'!H138</f>
        <v>44.561362509737272</v>
      </c>
      <c r="I138" s="37"/>
      <c r="J138" s="31"/>
      <c r="K138" s="32">
        <f t="shared" si="24"/>
        <v>0</v>
      </c>
      <c r="L138" s="32">
        <f t="shared" si="25"/>
        <v>0</v>
      </c>
      <c r="M138" s="32">
        <f t="shared" si="26"/>
        <v>139.83355555555556</v>
      </c>
      <c r="O138" s="143">
        <f t="shared" si="23"/>
        <v>0</v>
      </c>
      <c r="P138" s="143">
        <f t="shared" si="22"/>
        <v>6292.51</v>
      </c>
    </row>
    <row r="139" spans="1:16" s="38" customFormat="1" ht="14" outlineLevel="2" x14ac:dyDescent="0.35">
      <c r="A139" s="43" t="s">
        <v>45</v>
      </c>
      <c r="B139" s="44" t="s">
        <v>37</v>
      </c>
      <c r="C139" s="116"/>
      <c r="D139" s="116">
        <f>'Базовый (предв)'!D139/'Базовый (ДШИ)'!K$2</f>
        <v>6.566078356749187E-3</v>
      </c>
      <c r="E139" s="116">
        <f>'Базовый (предв)'!E139/'Базовый (ДШИ)'!L$2</f>
        <v>0.75128644939965694</v>
      </c>
      <c r="F139" s="116">
        <f>'Базовый (предв)'!F139/'Базовый (ДШИ)'!M$2</f>
        <v>0</v>
      </c>
      <c r="G139" s="57">
        <f>'Базовый (предв)'!G139</f>
        <v>1</v>
      </c>
      <c r="H139" s="30">
        <f>'Базовый (предв)'!H139</f>
        <v>1.6700000000000002</v>
      </c>
      <c r="I139" s="37"/>
      <c r="J139" s="31"/>
      <c r="K139" s="32">
        <f t="shared" si="24"/>
        <v>1.0965350855771144E-2</v>
      </c>
      <c r="L139" s="32">
        <f t="shared" si="25"/>
        <v>1.2546483704974272</v>
      </c>
      <c r="M139" s="32">
        <f t="shared" si="26"/>
        <v>0</v>
      </c>
      <c r="O139" s="143">
        <f t="shared" si="23"/>
        <v>731.46</v>
      </c>
      <c r="P139" s="143">
        <f t="shared" si="22"/>
        <v>0</v>
      </c>
    </row>
    <row r="140" spans="1:16" s="41" customFormat="1" ht="76.5" customHeight="1" outlineLevel="1" x14ac:dyDescent="0.35">
      <c r="A140" s="23" t="s">
        <v>14</v>
      </c>
      <c r="B140" s="24" t="s">
        <v>3</v>
      </c>
      <c r="C140" s="139">
        <f>SUM(C141:C159)</f>
        <v>9740.9000000000015</v>
      </c>
      <c r="D140" s="139">
        <f>SUM(D141:D159)</f>
        <v>0.14593633834501751</v>
      </c>
      <c r="E140" s="139">
        <f>SUM(E141:E159)</f>
        <v>16.697941680960547</v>
      </c>
      <c r="F140" s="139">
        <f>SUM(F141:F159)</f>
        <v>5.8466666666666667</v>
      </c>
      <c r="G140" s="112" t="s">
        <v>3</v>
      </c>
      <c r="H140" s="112" t="s">
        <v>3</v>
      </c>
      <c r="I140" s="21" t="s">
        <v>3</v>
      </c>
      <c r="J140" s="31"/>
      <c r="K140" s="26">
        <f>SUM(K141:K159)</f>
        <v>10.494160887779445</v>
      </c>
      <c r="L140" s="26">
        <f>SUM(L141:L159)</f>
        <v>1200.7351183533447</v>
      </c>
      <c r="M140" s="26">
        <f>SUM(M141:M159)</f>
        <v>1088.886</v>
      </c>
      <c r="O140" s="46"/>
      <c r="P140" s="145"/>
    </row>
    <row r="141" spans="1:16" s="171" customFormat="1" ht="24.75" customHeight="1" outlineLevel="2" x14ac:dyDescent="0.35">
      <c r="A141" s="42" t="s">
        <v>28</v>
      </c>
      <c r="B141" s="166" t="s">
        <v>29</v>
      </c>
      <c r="C141" s="167">
        <v>980.9</v>
      </c>
      <c r="D141" s="167">
        <f>'Базовый (предв)'!D141/'Базовый (ДШИ)'!K$2</f>
        <v>1.4704717488893326E-2</v>
      </c>
      <c r="E141" s="167">
        <f>'Базовый (предв)'!E141/'Базовый (ДШИ)'!L$2</f>
        <v>1.6825042881646655</v>
      </c>
      <c r="F141" s="167">
        <f>'Базовый (предв)'!F141/'Базовый (ДШИ)'!M$2</f>
        <v>5.3022222222222224</v>
      </c>
      <c r="G141" s="168">
        <f>'Базовый (предв)'!G141</f>
        <v>1</v>
      </c>
      <c r="H141" s="169">
        <f>'Базовый (предв)'!H141</f>
        <v>1.65</v>
      </c>
      <c r="I141" s="159"/>
      <c r="J141" s="170"/>
      <c r="K141" s="169">
        <f t="shared" ref="K141:K159" si="27">D141*$H141</f>
        <v>2.4262783856673985E-2</v>
      </c>
      <c r="L141" s="169">
        <f t="shared" ref="L141:L159" si="28">E141*$H141</f>
        <v>2.7761320754716978</v>
      </c>
      <c r="M141" s="169">
        <f>F141*$H141</f>
        <v>8.7486666666666668</v>
      </c>
      <c r="O141" s="172">
        <f>$K$2*K141+$L$2*L141</f>
        <v>1618.4849999999997</v>
      </c>
      <c r="P141" s="172">
        <f t="shared" ref="P141:P159" si="29">$M$2*M141</f>
        <v>393.69</v>
      </c>
    </row>
    <row r="142" spans="1:16" s="33" customFormat="1" ht="24.75" customHeight="1" outlineLevel="2" x14ac:dyDescent="0.35">
      <c r="A142" s="27" t="s">
        <v>30</v>
      </c>
      <c r="B142" s="28" t="s">
        <v>29</v>
      </c>
      <c r="C142" s="116">
        <v>980.9</v>
      </c>
      <c r="D142" s="116">
        <f>'Базовый (предв)'!D142/'Базовый (ДШИ)'!K$2</f>
        <v>1.4704717488893326E-2</v>
      </c>
      <c r="E142" s="116">
        <f>'Базовый (предв)'!E142/'Базовый (ДШИ)'!L$2</f>
        <v>1.6825042881646655</v>
      </c>
      <c r="F142" s="116">
        <f>'Базовый (предв)'!F142/'Базовый (ДШИ)'!M$2</f>
        <v>0</v>
      </c>
      <c r="G142" s="57">
        <f>'Базовый (предв)'!G142</f>
        <v>1</v>
      </c>
      <c r="H142" s="30">
        <f>'Базовый (предв)'!H142</f>
        <v>3.64</v>
      </c>
      <c r="I142" s="37"/>
      <c r="J142" s="31"/>
      <c r="K142" s="32">
        <f t="shared" si="27"/>
        <v>5.3525171659571706E-2</v>
      </c>
      <c r="L142" s="32">
        <f t="shared" si="28"/>
        <v>6.1243156089193826</v>
      </c>
      <c r="M142" s="32">
        <f t="shared" ref="M142:M159" si="30">F142*$H142</f>
        <v>0</v>
      </c>
      <c r="O142" s="143">
        <f t="shared" ref="O142:O159" si="31">$K$2*K142+$L$2*L142</f>
        <v>3570.4760000000001</v>
      </c>
      <c r="P142" s="143">
        <f t="shared" si="29"/>
        <v>0</v>
      </c>
    </row>
    <row r="143" spans="1:16" s="33" customFormat="1" ht="24.75" customHeight="1" outlineLevel="2" x14ac:dyDescent="0.35">
      <c r="A143" s="27" t="s">
        <v>32</v>
      </c>
      <c r="B143" s="28" t="s">
        <v>284</v>
      </c>
      <c r="C143" s="116">
        <v>12</v>
      </c>
      <c r="D143" s="116">
        <f>'Базовый (предв)'!D143/'Базовый (ДШИ)'!K$2</f>
        <v>1.7989255771915582E-4</v>
      </c>
      <c r="E143" s="116">
        <f>'Базовый (предв)'!E143/'Базовый (ДШИ)'!L$2</f>
        <v>2.0583190394511147E-2</v>
      </c>
      <c r="F143" s="116">
        <f>'Базовый (предв)'!F143/'Базовый (ДШИ)'!M$2</f>
        <v>0</v>
      </c>
      <c r="G143" s="57">
        <f>'Базовый (предв)'!G143</f>
        <v>1</v>
      </c>
      <c r="H143" s="30">
        <f>'Базовый (предв)'!H143</f>
        <v>1459.44</v>
      </c>
      <c r="I143" s="37"/>
      <c r="J143" s="31"/>
      <c r="K143" s="32">
        <f t="shared" si="27"/>
        <v>0.26254239443764477</v>
      </c>
      <c r="L143" s="32">
        <f t="shared" si="28"/>
        <v>30.03993138936535</v>
      </c>
      <c r="M143" s="32">
        <f t="shared" si="30"/>
        <v>0</v>
      </c>
      <c r="O143" s="143">
        <f t="shared" si="31"/>
        <v>17513.28</v>
      </c>
      <c r="P143" s="143">
        <f t="shared" si="29"/>
        <v>0</v>
      </c>
    </row>
    <row r="144" spans="1:16" s="33" customFormat="1" ht="24.75" customHeight="1" outlineLevel="2" x14ac:dyDescent="0.35">
      <c r="A144" s="27" t="s">
        <v>285</v>
      </c>
      <c r="B144" s="28" t="s">
        <v>284</v>
      </c>
      <c r="C144" s="116">
        <v>12</v>
      </c>
      <c r="D144" s="116">
        <f>'Базовый (предв)'!D144/'Базовый (ДШИ)'!K$2</f>
        <v>1.7989255771915582E-4</v>
      </c>
      <c r="E144" s="116">
        <f>'Базовый (предв)'!E144/'Базовый (ДШИ)'!L$2</f>
        <v>2.0583190394511147E-2</v>
      </c>
      <c r="F144" s="116">
        <f>'Базовый (предв)'!F144/'Базовый (ДШИ)'!M$2</f>
        <v>0</v>
      </c>
      <c r="G144" s="57">
        <f>'Базовый (предв)'!G144</f>
        <v>1</v>
      </c>
      <c r="H144" s="30">
        <f>'Базовый (предв)'!H144</f>
        <v>4482.67</v>
      </c>
      <c r="I144" s="37"/>
      <c r="J144" s="31"/>
      <c r="K144" s="32">
        <f t="shared" si="27"/>
        <v>0.80639897171092823</v>
      </c>
      <c r="L144" s="32">
        <f t="shared" si="28"/>
        <v>92.267650085763279</v>
      </c>
      <c r="M144" s="32">
        <f t="shared" si="30"/>
        <v>0</v>
      </c>
      <c r="O144" s="143">
        <f t="shared" si="31"/>
        <v>53792.04</v>
      </c>
      <c r="P144" s="143">
        <f t="shared" si="29"/>
        <v>0</v>
      </c>
    </row>
    <row r="145" spans="1:16" s="33" customFormat="1" ht="24.75" customHeight="1" outlineLevel="2" x14ac:dyDescent="0.35">
      <c r="A145" s="27" t="s">
        <v>286</v>
      </c>
      <c r="B145" s="28" t="s">
        <v>284</v>
      </c>
      <c r="C145" s="116">
        <v>12</v>
      </c>
      <c r="D145" s="116">
        <f>'Базовый (предв)'!D145/'Базовый (ДШИ)'!K$2</f>
        <v>1.7989255771915582E-4</v>
      </c>
      <c r="E145" s="116">
        <f>'Базовый (предв)'!E145/'Базовый (ДШИ)'!L$2</f>
        <v>2.0583190394511147E-2</v>
      </c>
      <c r="F145" s="116">
        <f>'Базовый (предв)'!F145/'Базовый (ДШИ)'!M$2</f>
        <v>0</v>
      </c>
      <c r="G145" s="57">
        <f>'Базовый (предв)'!G145</f>
        <v>1</v>
      </c>
      <c r="H145" s="30">
        <f>'Базовый (предв)'!H145</f>
        <v>7847.4</v>
      </c>
      <c r="I145" s="37"/>
      <c r="J145" s="31"/>
      <c r="K145" s="32">
        <f t="shared" si="27"/>
        <v>1.4116888574453033</v>
      </c>
      <c r="L145" s="32">
        <f t="shared" si="28"/>
        <v>161.52452830188676</v>
      </c>
      <c r="M145" s="32">
        <f t="shared" si="30"/>
        <v>0</v>
      </c>
      <c r="O145" s="143">
        <f t="shared" si="31"/>
        <v>94168.799999999988</v>
      </c>
      <c r="P145" s="143">
        <f t="shared" si="29"/>
        <v>0</v>
      </c>
    </row>
    <row r="146" spans="1:16" s="33" customFormat="1" ht="24.75" customHeight="1" outlineLevel="2" x14ac:dyDescent="0.35">
      <c r="A146" s="27" t="s">
        <v>38</v>
      </c>
      <c r="B146" s="28" t="s">
        <v>284</v>
      </c>
      <c r="C146" s="116">
        <v>12</v>
      </c>
      <c r="D146" s="116">
        <f>'Базовый (предв)'!D146/'Базовый (ДШИ)'!K$2</f>
        <v>1.7989255771915582E-4</v>
      </c>
      <c r="E146" s="116">
        <f>'Базовый (предв)'!E146/'Базовый (ДШИ)'!L$2</f>
        <v>2.0583190394511147E-2</v>
      </c>
      <c r="F146" s="116">
        <f>'Базовый (предв)'!F146/'Базовый (ДШИ)'!M$2</f>
        <v>0.26666666666666666</v>
      </c>
      <c r="G146" s="57">
        <f>'Базовый (предв)'!G146</f>
        <v>1</v>
      </c>
      <c r="H146" s="30">
        <f>'Базовый (предв)'!H146</f>
        <v>2562.92</v>
      </c>
      <c r="I146" s="37"/>
      <c r="J146" s="31"/>
      <c r="K146" s="32">
        <f t="shared" si="27"/>
        <v>0.46105023402957884</v>
      </c>
      <c r="L146" s="32">
        <f t="shared" si="28"/>
        <v>52.753070325900509</v>
      </c>
      <c r="M146" s="32">
        <f t="shared" si="30"/>
        <v>683.44533333333334</v>
      </c>
      <c r="O146" s="143">
        <f t="shared" si="31"/>
        <v>30755.039999999997</v>
      </c>
      <c r="P146" s="143">
        <f t="shared" si="29"/>
        <v>30755.040000000001</v>
      </c>
    </row>
    <row r="147" spans="1:16" s="33" customFormat="1" ht="24.75" customHeight="1" outlineLevel="2" x14ac:dyDescent="0.35">
      <c r="A147" s="27" t="s">
        <v>33</v>
      </c>
      <c r="B147" s="28" t="s">
        <v>284</v>
      </c>
      <c r="C147" s="116">
        <v>12</v>
      </c>
      <c r="D147" s="116">
        <f>'Базовый (предв)'!D147/'Базовый (ДШИ)'!K$2</f>
        <v>1.7989255771915582E-4</v>
      </c>
      <c r="E147" s="116">
        <f>'Базовый (предв)'!E147/'Базовый (ДШИ)'!L$2</f>
        <v>2.0583190394511147E-2</v>
      </c>
      <c r="F147" s="116">
        <f>'Базовый (предв)'!F147/'Базовый (ДШИ)'!M$2</f>
        <v>0</v>
      </c>
      <c r="G147" s="57">
        <f>'Базовый (предв)'!G147</f>
        <v>1</v>
      </c>
      <c r="H147" s="30">
        <f>'Базовый (предв)'!H147</f>
        <v>1469.31</v>
      </c>
      <c r="I147" s="37"/>
      <c r="J147" s="31"/>
      <c r="K147" s="32">
        <f t="shared" si="27"/>
        <v>0.26431793398233283</v>
      </c>
      <c r="L147" s="32">
        <f t="shared" si="28"/>
        <v>30.243087478559172</v>
      </c>
      <c r="M147" s="32">
        <f t="shared" si="30"/>
        <v>0</v>
      </c>
      <c r="O147" s="143">
        <f t="shared" si="31"/>
        <v>17631.719999999998</v>
      </c>
      <c r="P147" s="143">
        <f t="shared" si="29"/>
        <v>0</v>
      </c>
    </row>
    <row r="148" spans="1:16" s="33" customFormat="1" ht="24.75" customHeight="1" outlineLevel="2" x14ac:dyDescent="0.35">
      <c r="A148" s="27" t="s">
        <v>287</v>
      </c>
      <c r="B148" s="28" t="s">
        <v>284</v>
      </c>
      <c r="C148" s="116">
        <v>24</v>
      </c>
      <c r="D148" s="116">
        <f>'Базовый (предв)'!D148/'Базовый (ДШИ)'!K$2</f>
        <v>3.5978511543831163E-4</v>
      </c>
      <c r="E148" s="116">
        <f>'Базовый (предв)'!E148/'Базовый (ДШИ)'!L$2</f>
        <v>4.1166380789022294E-2</v>
      </c>
      <c r="F148" s="116">
        <f>'Базовый (предв)'!F148/'Базовый (ДШИ)'!M$2</f>
        <v>0.26666666666666666</v>
      </c>
      <c r="G148" s="57">
        <f>'Базовый (предв)'!G148</f>
        <v>1</v>
      </c>
      <c r="H148" s="30">
        <f>'Базовый (предв)'!H148</f>
        <v>1460.47</v>
      </c>
      <c r="I148" s="37"/>
      <c r="J148" s="31"/>
      <c r="K148" s="32">
        <f t="shared" si="27"/>
        <v>0.52545536754419098</v>
      </c>
      <c r="L148" s="32">
        <f t="shared" si="28"/>
        <v>60.122264150943394</v>
      </c>
      <c r="M148" s="32">
        <f t="shared" si="30"/>
        <v>389.45866666666666</v>
      </c>
      <c r="O148" s="143">
        <f t="shared" si="31"/>
        <v>35051.279999999999</v>
      </c>
      <c r="P148" s="143">
        <f t="shared" si="29"/>
        <v>17525.64</v>
      </c>
    </row>
    <row r="149" spans="1:16" s="33" customFormat="1" ht="24.75" customHeight="1" outlineLevel="2" x14ac:dyDescent="0.35">
      <c r="A149" s="27" t="s">
        <v>288</v>
      </c>
      <c r="B149" s="28" t="s">
        <v>37</v>
      </c>
      <c r="C149" s="116">
        <v>48</v>
      </c>
      <c r="D149" s="116">
        <f>'Базовый (предв)'!D149/'Базовый (ДШИ)'!K$2</f>
        <v>7.1957023087662326E-4</v>
      </c>
      <c r="E149" s="116">
        <f>'Базовый (предв)'!E149/'Базовый (ДШИ)'!L$2</f>
        <v>8.2332761578044589E-2</v>
      </c>
      <c r="F149" s="116">
        <f>'Базовый (предв)'!F149/'Базовый (ДШИ)'!M$2</f>
        <v>1.1111111111111112E-2</v>
      </c>
      <c r="G149" s="57">
        <f>'Базовый (предв)'!G149</f>
        <v>1</v>
      </c>
      <c r="H149" s="30">
        <f>'Базовый (предв)'!H149</f>
        <v>651</v>
      </c>
      <c r="I149" s="37"/>
      <c r="J149" s="31"/>
      <c r="K149" s="32">
        <f t="shared" si="27"/>
        <v>0.46844022030068172</v>
      </c>
      <c r="L149" s="32">
        <f t="shared" si="28"/>
        <v>53.598627787307031</v>
      </c>
      <c r="M149" s="32">
        <f t="shared" si="30"/>
        <v>7.2333333333333334</v>
      </c>
      <c r="O149" s="143">
        <f t="shared" si="31"/>
        <v>31248</v>
      </c>
      <c r="P149" s="143">
        <f t="shared" si="29"/>
        <v>325.5</v>
      </c>
    </row>
    <row r="150" spans="1:16" s="33" customFormat="1" ht="24.75" customHeight="1" outlineLevel="2" x14ac:dyDescent="0.35">
      <c r="A150" s="27" t="s">
        <v>289</v>
      </c>
      <c r="B150" s="28" t="s">
        <v>29</v>
      </c>
      <c r="C150" s="116">
        <v>1835.8</v>
      </c>
      <c r="D150" s="116">
        <f>'Базовый (предв)'!D150/'Базовый (ДШИ)'!K$2</f>
        <v>2.7520563121735515E-2</v>
      </c>
      <c r="E150" s="116">
        <f>'Базовый (предв)'!E150/'Базовый (ДШИ)'!L$2</f>
        <v>3.1488850771869639</v>
      </c>
      <c r="F150" s="116">
        <f>'Базовый (предв)'!F150/'Базовый (ДШИ)'!M$2</f>
        <v>0</v>
      </c>
      <c r="G150" s="57">
        <f>'Базовый (предв)'!G150</f>
        <v>1</v>
      </c>
      <c r="H150" s="30">
        <f>'Базовый (предв)'!H150</f>
        <v>43.34</v>
      </c>
      <c r="I150" s="37"/>
      <c r="J150" s="31"/>
      <c r="K150" s="32">
        <f t="shared" si="27"/>
        <v>1.1927412056960174</v>
      </c>
      <c r="L150" s="32">
        <f t="shared" si="28"/>
        <v>136.47267924528302</v>
      </c>
      <c r="M150" s="32">
        <f t="shared" si="30"/>
        <v>0</v>
      </c>
      <c r="O150" s="143">
        <f t="shared" si="31"/>
        <v>79563.572</v>
      </c>
      <c r="P150" s="143">
        <f t="shared" si="29"/>
        <v>0</v>
      </c>
    </row>
    <row r="151" spans="1:16" s="33" customFormat="1" ht="24.75" customHeight="1" outlineLevel="2" x14ac:dyDescent="0.35">
      <c r="A151" s="27" t="s">
        <v>290</v>
      </c>
      <c r="B151" s="28" t="s">
        <v>10</v>
      </c>
      <c r="C151" s="116">
        <v>2</v>
      </c>
      <c r="D151" s="116">
        <f>'Базовый (предв)'!D151/'Базовый (ДШИ)'!K$2</f>
        <v>2.9982092953192634E-5</v>
      </c>
      <c r="E151" s="116">
        <f>'Базовый (предв)'!E151/'Базовый (ДШИ)'!L$2</f>
        <v>3.4305317324185248E-3</v>
      </c>
      <c r="F151" s="116">
        <f>'Базовый (предв)'!F151/'Базовый (ДШИ)'!M$2</f>
        <v>0</v>
      </c>
      <c r="G151" s="57">
        <f>'Базовый (предв)'!G151</f>
        <v>1</v>
      </c>
      <c r="H151" s="30">
        <f>'Базовый (предв)'!H151</f>
        <v>9651.64</v>
      </c>
      <c r="I151" s="37"/>
      <c r="J151" s="31"/>
      <c r="K151" s="32">
        <f t="shared" si="27"/>
        <v>0.28937636763075214</v>
      </c>
      <c r="L151" s="32">
        <f t="shared" si="28"/>
        <v>33.110257289879932</v>
      </c>
      <c r="M151" s="32">
        <f t="shared" si="30"/>
        <v>0</v>
      </c>
      <c r="O151" s="143">
        <f t="shared" si="31"/>
        <v>19303.28</v>
      </c>
      <c r="P151" s="143">
        <f t="shared" si="29"/>
        <v>0</v>
      </c>
    </row>
    <row r="152" spans="1:16" s="33" customFormat="1" ht="24.75" customHeight="1" outlineLevel="2" x14ac:dyDescent="0.35">
      <c r="A152" s="27" t="s">
        <v>291</v>
      </c>
      <c r="B152" s="28" t="s">
        <v>10</v>
      </c>
      <c r="C152" s="116">
        <v>1</v>
      </c>
      <c r="D152" s="116">
        <f>'Базовый (предв)'!D152/'Базовый (ДШИ)'!K$2</f>
        <v>1.4991046476596317E-5</v>
      </c>
      <c r="E152" s="116">
        <f>'Базовый (предв)'!E152/'Базовый (ДШИ)'!L$2</f>
        <v>1.7152658662092624E-3</v>
      </c>
      <c r="F152" s="116">
        <f>'Базовый (предв)'!F152/'Базовый (ДШИ)'!M$2</f>
        <v>0</v>
      </c>
      <c r="G152" s="57">
        <f>'Базовый (предв)'!G152</f>
        <v>1</v>
      </c>
      <c r="H152" s="30">
        <f>'Базовый (предв)'!H152</f>
        <v>12666.67</v>
      </c>
      <c r="I152" s="37"/>
      <c r="J152" s="31"/>
      <c r="K152" s="32">
        <f t="shared" si="27"/>
        <v>0.18988663867370828</v>
      </c>
      <c r="L152" s="32">
        <f t="shared" si="28"/>
        <v>21.726706689536879</v>
      </c>
      <c r="M152" s="32">
        <f t="shared" si="30"/>
        <v>0</v>
      </c>
      <c r="O152" s="143">
        <f t="shared" si="31"/>
        <v>12666.67</v>
      </c>
      <c r="P152" s="143">
        <f t="shared" si="29"/>
        <v>0</v>
      </c>
    </row>
    <row r="153" spans="1:16" s="33" customFormat="1" ht="24.75" customHeight="1" outlineLevel="2" x14ac:dyDescent="0.35">
      <c r="A153" s="27" t="s">
        <v>292</v>
      </c>
      <c r="B153" s="28" t="s">
        <v>10</v>
      </c>
      <c r="C153" s="116">
        <v>3</v>
      </c>
      <c r="D153" s="116">
        <f>'Базовый (предв)'!D153/'Базовый (ДШИ)'!K$2</f>
        <v>4.4973139429788954E-5</v>
      </c>
      <c r="E153" s="116">
        <f>'Базовый (предв)'!E153/'Базовый (ДШИ)'!L$2</f>
        <v>5.1457975986277868E-3</v>
      </c>
      <c r="F153" s="116">
        <f>'Базовый (предв)'!F153/'Базовый (ДШИ)'!M$2</f>
        <v>0</v>
      </c>
      <c r="G153" s="57">
        <f>'Базовый (предв)'!G153</f>
        <v>1</v>
      </c>
      <c r="H153" s="30">
        <f>'Базовый (предв)'!H153</f>
        <v>13548</v>
      </c>
      <c r="I153" s="37"/>
      <c r="J153" s="31"/>
      <c r="K153" s="32">
        <f t="shared" si="27"/>
        <v>0.60929609299478071</v>
      </c>
      <c r="L153" s="32">
        <f t="shared" si="28"/>
        <v>69.715265866209251</v>
      </c>
      <c r="M153" s="32">
        <f t="shared" si="30"/>
        <v>0</v>
      </c>
      <c r="O153" s="143">
        <f t="shared" si="31"/>
        <v>40643.999999999993</v>
      </c>
      <c r="P153" s="143">
        <f t="shared" si="29"/>
        <v>0</v>
      </c>
    </row>
    <row r="154" spans="1:16" s="33" customFormat="1" ht="24.75" customHeight="1" outlineLevel="2" x14ac:dyDescent="0.35">
      <c r="A154" s="27" t="s">
        <v>294</v>
      </c>
      <c r="B154" s="28" t="s">
        <v>295</v>
      </c>
      <c r="C154" s="116">
        <v>1</v>
      </c>
      <c r="D154" s="116">
        <f>'Базовый (предв)'!D154/'Базовый (ДШИ)'!K$2</f>
        <v>0</v>
      </c>
      <c r="E154" s="116">
        <f>'Базовый (предв)'!E154/'Базовый (ДШИ)'!L$2</f>
        <v>0</v>
      </c>
      <c r="F154" s="116">
        <f>'Базовый (предв)'!F154/'Базовый (ДШИ)'!M$2</f>
        <v>0</v>
      </c>
      <c r="G154" s="57">
        <f>'Базовый (предв)'!G154</f>
        <v>1</v>
      </c>
      <c r="H154" s="30">
        <f>'Базовый (предв)'!H154</f>
        <v>2600</v>
      </c>
      <c r="I154" s="37"/>
      <c r="J154" s="31"/>
      <c r="K154" s="32">
        <f t="shared" si="27"/>
        <v>0</v>
      </c>
      <c r="L154" s="32">
        <f t="shared" si="28"/>
        <v>0</v>
      </c>
      <c r="M154" s="32">
        <f t="shared" si="30"/>
        <v>0</v>
      </c>
      <c r="O154" s="143">
        <f t="shared" si="31"/>
        <v>0</v>
      </c>
      <c r="P154" s="143">
        <f t="shared" si="29"/>
        <v>0</v>
      </c>
    </row>
    <row r="155" spans="1:16" s="33" customFormat="1" ht="24.75" customHeight="1" outlineLevel="2" x14ac:dyDescent="0.35">
      <c r="A155" s="27" t="s">
        <v>296</v>
      </c>
      <c r="B155" s="28" t="s">
        <v>29</v>
      </c>
      <c r="C155" s="116">
        <v>5</v>
      </c>
      <c r="D155" s="116">
        <f>'Базовый (предв)'!D155/'Базовый (ДШИ)'!K$2</f>
        <v>0</v>
      </c>
      <c r="E155" s="116">
        <f>'Базовый (предв)'!E155/'Базовый (ДШИ)'!L$2</f>
        <v>0</v>
      </c>
      <c r="F155" s="116">
        <f>'Базовый (предв)'!F155/'Базовый (ДШИ)'!M$2</f>
        <v>0</v>
      </c>
      <c r="G155" s="57">
        <f>'Базовый (предв)'!G155</f>
        <v>1</v>
      </c>
      <c r="H155" s="30">
        <f>'Базовый (предв)'!H155</f>
        <v>15000</v>
      </c>
      <c r="I155" s="37"/>
      <c r="J155" s="31"/>
      <c r="K155" s="32">
        <f t="shared" si="27"/>
        <v>0</v>
      </c>
      <c r="L155" s="32">
        <f t="shared" si="28"/>
        <v>0</v>
      </c>
      <c r="M155" s="32">
        <f t="shared" si="30"/>
        <v>0</v>
      </c>
      <c r="O155" s="143">
        <f t="shared" si="31"/>
        <v>0</v>
      </c>
      <c r="P155" s="143">
        <f t="shared" si="29"/>
        <v>0</v>
      </c>
    </row>
    <row r="156" spans="1:16" s="33" customFormat="1" ht="24.75" customHeight="1" outlineLevel="2" x14ac:dyDescent="0.35">
      <c r="A156" s="27" t="s">
        <v>297</v>
      </c>
      <c r="B156" s="28" t="s">
        <v>10</v>
      </c>
      <c r="C156" s="116">
        <v>1</v>
      </c>
      <c r="D156" s="116">
        <f>'Базовый (предв)'!D156/'Базовый (ДШИ)'!K$2</f>
        <v>1.4991046476596317E-5</v>
      </c>
      <c r="E156" s="116">
        <f>'Базовый (предв)'!E156/'Базовый (ДШИ)'!L$2</f>
        <v>1.7152658662092624E-3</v>
      </c>
      <c r="F156" s="116">
        <f>'Базовый (предв)'!F156/'Базовый (ДШИ)'!M$2</f>
        <v>0</v>
      </c>
      <c r="G156" s="57">
        <f>'Базовый (предв)'!G156</f>
        <v>1</v>
      </c>
      <c r="H156" s="30">
        <f>'Базовый (предв)'!H156</f>
        <v>23582.16</v>
      </c>
      <c r="I156" s="37"/>
      <c r="J156" s="31"/>
      <c r="K156" s="32">
        <f t="shared" si="27"/>
        <v>0.35352125657853062</v>
      </c>
      <c r="L156" s="32">
        <f t="shared" si="28"/>
        <v>40.449674099485421</v>
      </c>
      <c r="M156" s="32">
        <f t="shared" si="30"/>
        <v>0</v>
      </c>
      <c r="O156" s="143">
        <f t="shared" si="31"/>
        <v>23582.160000000003</v>
      </c>
      <c r="P156" s="143">
        <f t="shared" si="29"/>
        <v>0</v>
      </c>
    </row>
    <row r="157" spans="1:16" s="33" customFormat="1" ht="24.75" customHeight="1" outlineLevel="2" x14ac:dyDescent="0.35">
      <c r="A157" s="27" t="s">
        <v>298</v>
      </c>
      <c r="B157" s="28" t="s">
        <v>29</v>
      </c>
      <c r="C157" s="116">
        <v>5341.2000000000007</v>
      </c>
      <c r="D157" s="116">
        <f>'Базовый (предв)'!D157/'Базовый (ДШИ)'!K$2</f>
        <v>8.0070177440796253E-2</v>
      </c>
      <c r="E157" s="116">
        <f>'Базовый (предв)'!E157/'Базовый (ДШИ)'!L$2</f>
        <v>9.1615780445969133</v>
      </c>
      <c r="F157" s="116">
        <f>'Базовый (предв)'!F157/'Базовый (ДШИ)'!M$2</f>
        <v>0</v>
      </c>
      <c r="G157" s="57">
        <f>'Базовый (предв)'!G157</f>
        <v>1</v>
      </c>
      <c r="H157" s="30">
        <f>'Базовый (предв)'!H157</f>
        <v>25.48</v>
      </c>
      <c r="I157" s="37"/>
      <c r="J157" s="31"/>
      <c r="K157" s="32">
        <f t="shared" si="27"/>
        <v>2.0401881211914885</v>
      </c>
      <c r="L157" s="32">
        <f t="shared" si="28"/>
        <v>233.43700857632936</v>
      </c>
      <c r="M157" s="32">
        <f t="shared" si="30"/>
        <v>0</v>
      </c>
      <c r="O157" s="143">
        <f t="shared" si="31"/>
        <v>136093.77600000001</v>
      </c>
      <c r="P157" s="143">
        <f t="shared" si="29"/>
        <v>0</v>
      </c>
    </row>
    <row r="158" spans="1:16" s="33" customFormat="1" ht="24.75" customHeight="1" outlineLevel="2" x14ac:dyDescent="0.35">
      <c r="A158" s="27" t="s">
        <v>299</v>
      </c>
      <c r="B158" s="28" t="s">
        <v>29</v>
      </c>
      <c r="C158" s="116">
        <v>445.1</v>
      </c>
      <c r="D158" s="116">
        <f>'Базовый (предв)'!D158/'Базовый (ДШИ)'!K$2</f>
        <v>6.6725147867330208E-3</v>
      </c>
      <c r="E158" s="116">
        <f>'Базовый (предв)'!E158/'Базовый (ДШИ)'!L$2</f>
        <v>0.76346483704974277</v>
      </c>
      <c r="F158" s="116">
        <f>'Базовый (предв)'!F158/'Базовый (ДШИ)'!M$2</f>
        <v>0</v>
      </c>
      <c r="G158" s="57">
        <f>'Базовый (предв)'!G158</f>
        <v>1</v>
      </c>
      <c r="H158" s="30">
        <f>'Базовый (предв)'!H158</f>
        <v>19.45</v>
      </c>
      <c r="I158" s="37"/>
      <c r="J158" s="31"/>
      <c r="K158" s="32">
        <f t="shared" si="27"/>
        <v>0.12978041260195725</v>
      </c>
      <c r="L158" s="32">
        <f t="shared" si="28"/>
        <v>14.849391080617496</v>
      </c>
      <c r="M158" s="32">
        <f t="shared" si="30"/>
        <v>0</v>
      </c>
      <c r="O158" s="143">
        <f t="shared" si="31"/>
        <v>8657.1949999999997</v>
      </c>
      <c r="P158" s="143">
        <f t="shared" si="29"/>
        <v>0</v>
      </c>
    </row>
    <row r="159" spans="1:16" s="33" customFormat="1" ht="24.75" customHeight="1" outlineLevel="2" x14ac:dyDescent="0.35">
      <c r="A159" s="27" t="s">
        <v>300</v>
      </c>
      <c r="B159" s="28" t="s">
        <v>187</v>
      </c>
      <c r="C159" s="116">
        <v>12</v>
      </c>
      <c r="D159" s="116">
        <f>'Базовый (предв)'!D159/'Базовый (ДШИ)'!K$2</f>
        <v>1.7989255771915582E-4</v>
      </c>
      <c r="E159" s="116">
        <f>'Базовый (предв)'!E159/'Базовый (ДШИ)'!L$2</f>
        <v>2.0583190394511147E-2</v>
      </c>
      <c r="F159" s="116">
        <f>'Базовый (предв)'!F159/'Базовый (ДШИ)'!M$2</f>
        <v>0</v>
      </c>
      <c r="G159" s="57">
        <f>'Базовый (предв)'!G159</f>
        <v>1</v>
      </c>
      <c r="H159" s="30">
        <f>'Базовый (предв)'!H159</f>
        <v>7847.4</v>
      </c>
      <c r="I159" s="37"/>
      <c r="J159" s="31"/>
      <c r="K159" s="32">
        <f t="shared" si="27"/>
        <v>1.4116888574453033</v>
      </c>
      <c r="L159" s="32">
        <f t="shared" si="28"/>
        <v>161.52452830188676</v>
      </c>
      <c r="M159" s="32">
        <f t="shared" si="30"/>
        <v>0</v>
      </c>
      <c r="O159" s="143">
        <f t="shared" si="31"/>
        <v>94168.799999999988</v>
      </c>
      <c r="P159" s="143">
        <f t="shared" si="29"/>
        <v>0</v>
      </c>
    </row>
    <row r="160" spans="1:16" ht="104.25" customHeight="1" outlineLevel="1" x14ac:dyDescent="0.35">
      <c r="A160" s="23" t="s">
        <v>15</v>
      </c>
      <c r="B160" s="24" t="s">
        <v>3</v>
      </c>
      <c r="C160" s="139">
        <f>SUM(C161:C162)</f>
        <v>0</v>
      </c>
      <c r="D160" s="139">
        <f>SUM(D161:D162)</f>
        <v>0</v>
      </c>
      <c r="E160" s="139">
        <f>SUM(E161:E162)</f>
        <v>0</v>
      </c>
      <c r="F160" s="139">
        <f>SUM(F161:F162)</f>
        <v>0</v>
      </c>
      <c r="G160" s="112" t="s">
        <v>3</v>
      </c>
      <c r="H160" s="112" t="s">
        <v>3</v>
      </c>
      <c r="I160" s="21" t="s">
        <v>3</v>
      </c>
      <c r="J160" s="31"/>
      <c r="K160" s="26">
        <f>SUM(K161:K162)</f>
        <v>0</v>
      </c>
      <c r="L160" s="26">
        <f>SUM(L161:L162)</f>
        <v>0</v>
      </c>
      <c r="M160" s="26">
        <f>SUM(M161:M162)</f>
        <v>0</v>
      </c>
    </row>
    <row r="161" spans="1:16" s="38" customFormat="1" ht="24.75" customHeight="1" outlineLevel="2" x14ac:dyDescent="0.35">
      <c r="A161" s="27"/>
      <c r="B161" s="28"/>
      <c r="C161" s="116"/>
      <c r="D161" s="116"/>
      <c r="E161" s="116"/>
      <c r="F161" s="116"/>
      <c r="G161" s="57"/>
      <c r="H161" s="30"/>
      <c r="I161" s="37"/>
      <c r="J161" s="31"/>
      <c r="K161" s="32"/>
      <c r="L161" s="32"/>
      <c r="M161" s="32"/>
      <c r="O161" s="144"/>
      <c r="P161" s="144"/>
    </row>
    <row r="162" spans="1:16" s="38" customFormat="1" ht="24.75" customHeight="1" outlineLevel="2" x14ac:dyDescent="0.35">
      <c r="A162" s="27"/>
      <c r="B162" s="28"/>
      <c r="C162" s="116"/>
      <c r="D162" s="116"/>
      <c r="E162" s="116"/>
      <c r="F162" s="116"/>
      <c r="G162" s="57"/>
      <c r="H162" s="30"/>
      <c r="I162" s="37"/>
      <c r="J162" s="31"/>
      <c r="K162" s="32"/>
      <c r="L162" s="32"/>
      <c r="M162" s="32"/>
      <c r="O162" s="144"/>
      <c r="P162" s="144"/>
    </row>
    <row r="163" spans="1:16" ht="34.5" customHeight="1" outlineLevel="1" x14ac:dyDescent="0.35">
      <c r="A163" s="23" t="s">
        <v>16</v>
      </c>
      <c r="B163" s="24" t="s">
        <v>3</v>
      </c>
      <c r="C163" s="139">
        <f>SUM(C164:C168)</f>
        <v>3</v>
      </c>
      <c r="D163" s="139">
        <f>SUM(D164:D168)</f>
        <v>4.4973139429788954E-5</v>
      </c>
      <c r="E163" s="139">
        <f>SUM(E164:E168)</f>
        <v>5.1457975986277868E-3</v>
      </c>
      <c r="F163" s="139">
        <f>SUM(F164:F168)</f>
        <v>4.4444444444444446E-2</v>
      </c>
      <c r="G163" s="112" t="s">
        <v>3</v>
      </c>
      <c r="H163" s="112" t="s">
        <v>3</v>
      </c>
      <c r="I163" s="21" t="s">
        <v>3</v>
      </c>
      <c r="J163" s="31"/>
      <c r="K163" s="26">
        <f>SUM(K164:K168)</f>
        <v>1.4939163963845465</v>
      </c>
      <c r="L163" s="26">
        <f>SUM(L164:L168)</f>
        <v>170.93295025728986</v>
      </c>
      <c r="M163" s="26">
        <f>SUM(M164:M168)</f>
        <v>479.86666666666667</v>
      </c>
    </row>
    <row r="164" spans="1:16" ht="24.75" customHeight="1" outlineLevel="2" x14ac:dyDescent="0.35">
      <c r="A164" s="39" t="s">
        <v>304</v>
      </c>
      <c r="B164" s="28" t="s">
        <v>350</v>
      </c>
      <c r="C164" s="116">
        <v>1</v>
      </c>
      <c r="D164" s="116">
        <f>'Базовый (предв)'!D164/'Базовый (ДШИ)'!K$2</f>
        <v>1.4991046476596317E-5</v>
      </c>
      <c r="E164" s="116">
        <f>'Базовый (предв)'!E164/'Базовый (ДШИ)'!L$2</f>
        <v>1.7152658662092624E-3</v>
      </c>
      <c r="F164" s="116">
        <f>'Базовый (предв)'!F164/'Базовый (ДШИ)'!M$2</f>
        <v>0</v>
      </c>
      <c r="G164" s="57">
        <f>'Базовый (предв)'!G164</f>
        <v>1</v>
      </c>
      <c r="H164" s="30">
        <f>'Базовый (предв)'!H164</f>
        <v>5359.56</v>
      </c>
      <c r="I164" s="37"/>
      <c r="J164" s="31"/>
      <c r="K164" s="32">
        <f t="shared" ref="K164:M168" si="32">D164*$H164</f>
        <v>8.0345413054106557E-2</v>
      </c>
      <c r="L164" s="32">
        <f t="shared" si="32"/>
        <v>9.193070325900516</v>
      </c>
      <c r="M164" s="32">
        <f t="shared" si="32"/>
        <v>0</v>
      </c>
      <c r="O164" s="143">
        <f>$K$2*K164+$L$2*L164</f>
        <v>5359.56</v>
      </c>
      <c r="P164" s="143">
        <f>$M$2*M164</f>
        <v>0</v>
      </c>
    </row>
    <row r="165" spans="1:16" ht="24.75" customHeight="1" outlineLevel="2" x14ac:dyDescent="0.35">
      <c r="A165" s="39" t="s">
        <v>362</v>
      </c>
      <c r="B165" s="28" t="s">
        <v>350</v>
      </c>
      <c r="C165" s="116">
        <v>1</v>
      </c>
      <c r="D165" s="116">
        <f>'Базовый (предв)'!D165/'Базовый (ДШИ)'!K$2</f>
        <v>1.4991046476596317E-5</v>
      </c>
      <c r="E165" s="116">
        <f>'Базовый (предв)'!E165/'Базовый (ДШИ)'!L$2</f>
        <v>1.7152658662092624E-3</v>
      </c>
      <c r="F165" s="116">
        <f>'Базовый (предв)'!F165/'Базовый (ДШИ)'!M$2</f>
        <v>0</v>
      </c>
      <c r="G165" s="57">
        <f>'Базовый (предв)'!G165</f>
        <v>1</v>
      </c>
      <c r="H165" s="30">
        <f>'Базовый (предв)'!H165</f>
        <v>35618.400000000001</v>
      </c>
      <c r="I165" s="37"/>
      <c r="J165" s="31"/>
      <c r="K165" s="32">
        <f t="shared" si="32"/>
        <v>0.5339570898219983</v>
      </c>
      <c r="L165" s="32">
        <f t="shared" si="32"/>
        <v>61.095025728987991</v>
      </c>
      <c r="M165" s="32">
        <f t="shared" si="32"/>
        <v>0</v>
      </c>
      <c r="O165" s="143">
        <f>$K$2*K165+$L$2*L165</f>
        <v>35618.400000000001</v>
      </c>
      <c r="P165" s="143">
        <f>$M$2*M165</f>
        <v>0</v>
      </c>
    </row>
    <row r="166" spans="1:16" ht="24.75" customHeight="1" outlineLevel="2" x14ac:dyDescent="0.35">
      <c r="A166" s="39" t="s">
        <v>363</v>
      </c>
      <c r="B166" s="28" t="s">
        <v>350</v>
      </c>
      <c r="C166" s="116"/>
      <c r="D166" s="116">
        <f>'Базовый (предв)'!D166/'Базовый (ДШИ)'!K$2</f>
        <v>0</v>
      </c>
      <c r="E166" s="116">
        <f>'Базовый (предв)'!E166/'Базовый (ДШИ)'!L$2</f>
        <v>0</v>
      </c>
      <c r="F166" s="116">
        <f>'Базовый (предв)'!F166/'Базовый (ДШИ)'!M$2</f>
        <v>2.2222222222222223E-2</v>
      </c>
      <c r="G166" s="57">
        <f>'Базовый (предв)'!G166</f>
        <v>1</v>
      </c>
      <c r="H166" s="30">
        <f>'Базовый (предв)'!H166</f>
        <v>7434</v>
      </c>
      <c r="I166" s="37"/>
      <c r="J166" s="31"/>
      <c r="K166" s="32">
        <f t="shared" si="32"/>
        <v>0</v>
      </c>
      <c r="L166" s="32">
        <f t="shared" si="32"/>
        <v>0</v>
      </c>
      <c r="M166" s="32">
        <f t="shared" si="32"/>
        <v>165.20000000000002</v>
      </c>
      <c r="O166" s="143">
        <f>$K$2*K166+$L$2*L166</f>
        <v>0</v>
      </c>
      <c r="P166" s="143">
        <f>$M$2*M166</f>
        <v>7434.0000000000009</v>
      </c>
    </row>
    <row r="167" spans="1:16" ht="24.75" customHeight="1" outlineLevel="2" x14ac:dyDescent="0.35">
      <c r="A167" s="39" t="s">
        <v>360</v>
      </c>
      <c r="B167" s="28" t="s">
        <v>350</v>
      </c>
      <c r="C167" s="116">
        <v>1</v>
      </c>
      <c r="D167" s="116">
        <f>'Базовый (предв)'!D167/'Базовый (ДШИ)'!K$2</f>
        <v>1.4991046476596317E-5</v>
      </c>
      <c r="E167" s="116">
        <f>'Базовый (предв)'!E167/'Базовый (ДШИ)'!L$2</f>
        <v>1.7152658662092624E-3</v>
      </c>
      <c r="F167" s="116">
        <f>'Базовый (предв)'!F167/'Базовый (ДШИ)'!M$2</f>
        <v>0</v>
      </c>
      <c r="G167" s="57">
        <f>'Базовый (предв)'!G167</f>
        <v>1</v>
      </c>
      <c r="H167" s="30">
        <f>'Базовый (предв)'!H167</f>
        <v>58675.95</v>
      </c>
      <c r="I167" s="37"/>
      <c r="J167" s="31"/>
      <c r="K167" s="32">
        <f t="shared" si="32"/>
        <v>0.87961389350844166</v>
      </c>
      <c r="L167" s="32">
        <f t="shared" si="32"/>
        <v>100.64485420240136</v>
      </c>
      <c r="M167" s="32">
        <f t="shared" si="32"/>
        <v>0</v>
      </c>
      <c r="O167" s="143">
        <f>$K$2*K167+$L$2*L167</f>
        <v>58675.95</v>
      </c>
      <c r="P167" s="143">
        <f>$M$2*M167</f>
        <v>0</v>
      </c>
    </row>
    <row r="168" spans="1:16" ht="24.75" customHeight="1" outlineLevel="2" x14ac:dyDescent="0.35">
      <c r="A168" s="39" t="s">
        <v>361</v>
      </c>
      <c r="B168" s="28" t="s">
        <v>350</v>
      </c>
      <c r="C168" s="116"/>
      <c r="D168" s="116">
        <f>'Базовый (предв)'!D168/'Базовый (ДШИ)'!K$2</f>
        <v>0</v>
      </c>
      <c r="E168" s="116">
        <f>'Базовый (предв)'!E168/'Базовый (ДШИ)'!L$2</f>
        <v>0</v>
      </c>
      <c r="F168" s="116">
        <f>'Базовый (предв)'!F168/'Базовый (ДШИ)'!M$2</f>
        <v>2.2222222222222223E-2</v>
      </c>
      <c r="G168" s="57">
        <f>'Базовый (предв)'!G168</f>
        <v>1</v>
      </c>
      <c r="H168" s="30">
        <f>'Базовый (предв)'!H168</f>
        <v>14160</v>
      </c>
      <c r="I168" s="37"/>
      <c r="J168" s="31"/>
      <c r="K168" s="32">
        <f t="shared" si="32"/>
        <v>0</v>
      </c>
      <c r="L168" s="32">
        <f t="shared" si="32"/>
        <v>0</v>
      </c>
      <c r="M168" s="32">
        <f t="shared" si="32"/>
        <v>314.66666666666669</v>
      </c>
      <c r="O168" s="143">
        <f>$K$2*K168+$L$2*L168</f>
        <v>0</v>
      </c>
      <c r="P168" s="143">
        <f>$M$2*M168</f>
        <v>14160</v>
      </c>
    </row>
    <row r="169" spans="1:16" ht="44.25" customHeight="1" outlineLevel="1" x14ac:dyDescent="0.35">
      <c r="A169" s="23" t="s">
        <v>17</v>
      </c>
      <c r="B169" s="24" t="s">
        <v>3</v>
      </c>
      <c r="C169" s="139">
        <f>SUM(C170:C171)</f>
        <v>0</v>
      </c>
      <c r="D169" s="139">
        <f>SUM(D170:D171)</f>
        <v>0</v>
      </c>
      <c r="E169" s="139">
        <f>SUM(E170:E171)</f>
        <v>0</v>
      </c>
      <c r="F169" s="139">
        <f>SUM(F170:F171)</f>
        <v>0</v>
      </c>
      <c r="G169" s="112" t="s">
        <v>3</v>
      </c>
      <c r="H169" s="112" t="s">
        <v>3</v>
      </c>
      <c r="I169" s="21" t="s">
        <v>3</v>
      </c>
      <c r="J169" s="31"/>
      <c r="K169" s="26">
        <f>SUM(K170:K171)</f>
        <v>0</v>
      </c>
      <c r="L169" s="26">
        <f>SUM(L170:L171)</f>
        <v>0</v>
      </c>
      <c r="M169" s="26">
        <f>SUM(M170:M171)</f>
        <v>0</v>
      </c>
    </row>
    <row r="170" spans="1:16" s="33" customFormat="1" ht="24.75" customHeight="1" outlineLevel="2" x14ac:dyDescent="0.35">
      <c r="A170" s="27"/>
      <c r="B170" s="28"/>
      <c r="C170" s="116"/>
      <c r="D170" s="116"/>
      <c r="E170" s="116"/>
      <c r="F170" s="116"/>
      <c r="G170" s="57"/>
      <c r="H170" s="30"/>
      <c r="I170" s="37"/>
      <c r="J170" s="31"/>
      <c r="K170" s="32"/>
      <c r="L170" s="32"/>
      <c r="M170" s="32"/>
      <c r="O170" s="143"/>
      <c r="P170" s="143"/>
    </row>
    <row r="171" spans="1:16" s="33" customFormat="1" ht="24.75" customHeight="1" outlineLevel="2" x14ac:dyDescent="0.35">
      <c r="A171" s="27"/>
      <c r="B171" s="28"/>
      <c r="C171" s="116"/>
      <c r="D171" s="116"/>
      <c r="E171" s="116"/>
      <c r="F171" s="116"/>
      <c r="G171" s="57"/>
      <c r="H171" s="30"/>
      <c r="I171" s="37"/>
      <c r="J171" s="31"/>
      <c r="K171" s="32"/>
      <c r="L171" s="32"/>
      <c r="M171" s="32"/>
      <c r="O171" s="143"/>
      <c r="P171" s="143"/>
    </row>
    <row r="172" spans="1:16" ht="111" customHeight="1" outlineLevel="1" x14ac:dyDescent="0.35">
      <c r="A172" s="23" t="s">
        <v>18</v>
      </c>
      <c r="B172" s="24" t="s">
        <v>3</v>
      </c>
      <c r="C172" s="139">
        <f>SUM(C173:C176)</f>
        <v>23.5</v>
      </c>
      <c r="D172" s="139">
        <f>SUM(D173:D176)</f>
        <v>3.5228959220001341E-4</v>
      </c>
      <c r="E172" s="139">
        <f>SUM(E173:E176)</f>
        <v>4.0308747855917662E-2</v>
      </c>
      <c r="F172" s="139">
        <f>SUM(F173:F176)</f>
        <v>0.16666666666666666</v>
      </c>
      <c r="G172" s="112" t="s">
        <v>3</v>
      </c>
      <c r="H172" s="112" t="s">
        <v>3</v>
      </c>
      <c r="I172" s="21" t="s">
        <v>3</v>
      </c>
      <c r="J172" s="31"/>
      <c r="K172" s="26">
        <f>SUM(K173:K176)</f>
        <v>94.462292362893578</v>
      </c>
      <c r="L172" s="26">
        <f>SUM(L173:L176)</f>
        <v>10808.314548747856</v>
      </c>
      <c r="M172" s="26">
        <f>SUM(M173:M176)</f>
        <v>45249.194148339993</v>
      </c>
    </row>
    <row r="173" spans="1:16" s="33" customFormat="1" ht="39.75" customHeight="1" outlineLevel="2" x14ac:dyDescent="0.35">
      <c r="A173" s="27" t="s">
        <v>346</v>
      </c>
      <c r="B173" s="28" t="s">
        <v>342</v>
      </c>
      <c r="C173" s="116">
        <v>2</v>
      </c>
      <c r="D173" s="116">
        <f>'Базовый (предв)'!D173/'Базовый (ДШИ)'!K$2</f>
        <v>2.9982092953192634E-5</v>
      </c>
      <c r="E173" s="116">
        <f>'Базовый (предв)'!E173/'Базовый (ДШИ)'!L$2</f>
        <v>3.4305317324185248E-3</v>
      </c>
      <c r="F173" s="116">
        <f>'Базовый (предв)'!F173/'Базовый (ДШИ)'!M$2</f>
        <v>0</v>
      </c>
      <c r="G173" s="57">
        <f>'Базовый (предв)'!G173</f>
        <v>1</v>
      </c>
      <c r="H173" s="30">
        <f>'Базовый (предв)'!H173</f>
        <v>762316.78676000005</v>
      </c>
      <c r="I173" s="37"/>
      <c r="J173" s="31"/>
      <c r="K173" s="32">
        <f t="shared" ref="K173:M176" si="33">D173*$H173</f>
        <v>22.855852760417449</v>
      </c>
      <c r="L173" s="32">
        <f t="shared" si="33"/>
        <v>2615.151927135506</v>
      </c>
      <c r="M173" s="32">
        <f t="shared" si="33"/>
        <v>0</v>
      </c>
      <c r="O173" s="143">
        <f>$K$2*K173+$L$2*L173</f>
        <v>1524633.5735200001</v>
      </c>
      <c r="P173" s="143">
        <f>$M$2*M173</f>
        <v>0</v>
      </c>
    </row>
    <row r="174" spans="1:16" s="33" customFormat="1" ht="39.75" customHeight="1" outlineLevel="2" x14ac:dyDescent="0.35">
      <c r="A174" s="27" t="s">
        <v>347</v>
      </c>
      <c r="B174" s="28" t="s">
        <v>342</v>
      </c>
      <c r="C174" s="116"/>
      <c r="D174" s="116">
        <f>'Базовый (предв)'!D174/'Базовый (ДШИ)'!K$2</f>
        <v>0</v>
      </c>
      <c r="E174" s="116">
        <f>'Базовый (предв)'!E174/'Базовый (ДШИ)'!L$2</f>
        <v>0</v>
      </c>
      <c r="F174" s="116">
        <f>'Базовый (предв)'!F174/'Базовый (ДШИ)'!M$2</f>
        <v>2.2222222222222223E-2</v>
      </c>
      <c r="G174" s="57">
        <f>'Базовый (предв)'!G174</f>
        <v>1</v>
      </c>
      <c r="H174" s="30">
        <f>'Базовый (предв)'!H174</f>
        <v>649974.33667530003</v>
      </c>
      <c r="I174" s="37"/>
      <c r="J174" s="31"/>
      <c r="K174" s="32">
        <f t="shared" si="33"/>
        <v>0</v>
      </c>
      <c r="L174" s="32">
        <f t="shared" si="33"/>
        <v>0</v>
      </c>
      <c r="M174" s="32">
        <f t="shared" si="33"/>
        <v>14443.874148340001</v>
      </c>
      <c r="O174" s="143">
        <f>$K$2*K174+$L$2*L174</f>
        <v>0</v>
      </c>
      <c r="P174" s="143">
        <f>$M$2*M174</f>
        <v>649974.33667530003</v>
      </c>
    </row>
    <row r="175" spans="1:16" s="33" customFormat="1" ht="25.5" customHeight="1" outlineLevel="2" x14ac:dyDescent="0.35">
      <c r="A175" s="27" t="s">
        <v>348</v>
      </c>
      <c r="B175" s="28" t="s">
        <v>342</v>
      </c>
      <c r="C175" s="116">
        <v>21.5</v>
      </c>
      <c r="D175" s="116">
        <f>'Базовый (предв)'!D175/'Базовый (ДШИ)'!K$2</f>
        <v>3.2230749924682078E-4</v>
      </c>
      <c r="E175" s="116">
        <f>'Базовый (предв)'!E175/'Базовый (ДШИ)'!L$2</f>
        <v>3.687821612349914E-2</v>
      </c>
      <c r="F175" s="116">
        <f>'Базовый (предв)'!F175/'Базовый (ДШИ)'!M$2</f>
        <v>0</v>
      </c>
      <c r="G175" s="57">
        <f>'Базовый (предв)'!G175</f>
        <v>1</v>
      </c>
      <c r="H175" s="30">
        <f>'Базовый (предв)'!H175</f>
        <v>222168.08411162792</v>
      </c>
      <c r="I175" s="37"/>
      <c r="J175" s="31"/>
      <c r="K175" s="32">
        <f t="shared" si="33"/>
        <v>71.606439602476129</v>
      </c>
      <c r="L175" s="32">
        <f t="shared" si="33"/>
        <v>8193.1626216123495</v>
      </c>
      <c r="M175" s="32">
        <f t="shared" si="33"/>
        <v>0</v>
      </c>
      <c r="O175" s="143">
        <f>$K$2*K175+$L$2*L175</f>
        <v>4776613.8083999995</v>
      </c>
      <c r="P175" s="143">
        <f>$M$2*M175</f>
        <v>0</v>
      </c>
    </row>
    <row r="176" spans="1:16" s="33" customFormat="1" ht="25.5" customHeight="1" outlineLevel="2" x14ac:dyDescent="0.35">
      <c r="A176" s="27" t="s">
        <v>349</v>
      </c>
      <c r="B176" s="28" t="s">
        <v>342</v>
      </c>
      <c r="C176" s="116"/>
      <c r="D176" s="116">
        <f>'Базовый (предв)'!D176/'Базовый (ДШИ)'!K$2</f>
        <v>0</v>
      </c>
      <c r="E176" s="116">
        <f>'Базовый (предв)'!E176/'Базовый (ДШИ)'!L$2</f>
        <v>0</v>
      </c>
      <c r="F176" s="116">
        <f>'Базовый (предв)'!F176/'Базовый (ДШИ)'!M$2</f>
        <v>0.14444444444444443</v>
      </c>
      <c r="G176" s="57">
        <f>'Базовый (предв)'!G176</f>
        <v>1</v>
      </c>
      <c r="H176" s="30">
        <f>'Базовый (предв)'!H176</f>
        <v>213267.59999999998</v>
      </c>
      <c r="I176" s="37"/>
      <c r="J176" s="31"/>
      <c r="K176" s="32">
        <f t="shared" si="33"/>
        <v>0</v>
      </c>
      <c r="L176" s="32">
        <f t="shared" si="33"/>
        <v>0</v>
      </c>
      <c r="M176" s="32">
        <f t="shared" si="33"/>
        <v>30805.319999999992</v>
      </c>
      <c r="O176" s="143">
        <f>$K$2*K176+$L$2*L176</f>
        <v>0</v>
      </c>
      <c r="P176" s="143">
        <f>$M$2*M176</f>
        <v>1386239.3999999997</v>
      </c>
    </row>
    <row r="177" spans="1:16" ht="56.25" customHeight="1" outlineLevel="1" x14ac:dyDescent="0.35">
      <c r="A177" s="23" t="s">
        <v>19</v>
      </c>
      <c r="B177" s="24" t="s">
        <v>3</v>
      </c>
      <c r="C177" s="139">
        <f>SUM(C178:C220)</f>
        <v>1339</v>
      </c>
      <c r="D177" s="139">
        <f>SUM(D178:D220)</f>
        <v>1.773440798181344E-2</v>
      </c>
      <c r="E177" s="139">
        <f>SUM(E178:E220)</f>
        <v>2.0291595197255572</v>
      </c>
      <c r="F177" s="139">
        <f>SUM(F178:F220)</f>
        <v>1.0888888888888888</v>
      </c>
      <c r="G177" s="112" t="s">
        <v>3</v>
      </c>
      <c r="H177" s="112" t="s">
        <v>3</v>
      </c>
      <c r="I177" s="21" t="s">
        <v>3</v>
      </c>
      <c r="J177" s="31"/>
      <c r="K177" s="26">
        <f>K178+K188+K189+K190+K191+K192+K193+K201+K211+K220</f>
        <v>3.9929179975250264</v>
      </c>
      <c r="L177" s="26">
        <f>L178+L188+L189+L190+L191+L192+L193+L201+L211+L220</f>
        <v>456.86710120068608</v>
      </c>
      <c r="M177" s="26">
        <f>M178+M188+M189+M190+M191+M192+M193+M201+M211+M220</f>
        <v>162.43977777777778</v>
      </c>
    </row>
    <row r="178" spans="1:16" s="36" customFormat="1" ht="39.75" customHeight="1" outlineLevel="2" x14ac:dyDescent="0.35">
      <c r="A178" s="34" t="s">
        <v>365</v>
      </c>
      <c r="B178" s="35" t="s">
        <v>3</v>
      </c>
      <c r="C178" s="48" t="s">
        <v>3</v>
      </c>
      <c r="D178" s="48" t="s">
        <v>3</v>
      </c>
      <c r="E178" s="48" t="s">
        <v>3</v>
      </c>
      <c r="F178" s="48" t="s">
        <v>3</v>
      </c>
      <c r="G178" s="47" t="s">
        <v>3</v>
      </c>
      <c r="H178" s="47" t="s">
        <v>3</v>
      </c>
      <c r="I178" s="111"/>
      <c r="J178" s="31"/>
      <c r="K178" s="32">
        <f>SUM(K179:K187)</f>
        <v>0.46599697954592606</v>
      </c>
      <c r="L178" s="32">
        <f>SUM(L179:L187)</f>
        <v>53.319073756432239</v>
      </c>
      <c r="M178" s="32">
        <f>SUM(M179:M187)</f>
        <v>0</v>
      </c>
      <c r="O178" s="143">
        <f>$K$2*K178+$L$2*L178</f>
        <v>31085.019999999997</v>
      </c>
      <c r="P178" s="143">
        <f>$M$2*M178</f>
        <v>0</v>
      </c>
    </row>
    <row r="179" spans="1:16" s="33" customFormat="1" ht="24.75" customHeight="1" outlineLevel="3" x14ac:dyDescent="0.35">
      <c r="A179" s="27" t="s">
        <v>267</v>
      </c>
      <c r="B179" s="28" t="s">
        <v>11</v>
      </c>
      <c r="C179" s="116">
        <v>65</v>
      </c>
      <c r="D179" s="116">
        <f>'Базовый (предв)'!D179/'Базовый (ДШИ)'!K$2</f>
        <v>5.2468662668087105E-4</v>
      </c>
      <c r="E179" s="116">
        <f>'Базовый (предв)'!E179/'Базовый (ДШИ)'!L$2</f>
        <v>6.0034305317324177E-2</v>
      </c>
      <c r="F179" s="116">
        <f>'Базовый (предв)'!F179/'Базовый (ДШИ)'!M$2</f>
        <v>0</v>
      </c>
      <c r="G179" s="57">
        <f>'Базовый (предв)'!G179</f>
        <v>1</v>
      </c>
      <c r="H179" s="30">
        <f>'Базовый (предв)'!H179</f>
        <v>31.34</v>
      </c>
      <c r="I179" s="37"/>
      <c r="J179" s="31"/>
      <c r="K179" s="32">
        <f t="shared" ref="K179:K192" si="34">D179*$H179</f>
        <v>1.6443678880178499E-2</v>
      </c>
      <c r="L179" s="32">
        <f t="shared" ref="L179:L192" si="35">E179*$H179</f>
        <v>1.8814751286449396</v>
      </c>
      <c r="M179" s="32">
        <f t="shared" ref="M179:M192" si="36">F179*$H179</f>
        <v>0</v>
      </c>
      <c r="O179" s="143"/>
      <c r="P179" s="143"/>
    </row>
    <row r="180" spans="1:16" s="33" customFormat="1" ht="24.75" customHeight="1" outlineLevel="3" x14ac:dyDescent="0.35">
      <c r="A180" s="27" t="s">
        <v>268</v>
      </c>
      <c r="B180" s="28" t="s">
        <v>11</v>
      </c>
      <c r="C180" s="116">
        <v>44</v>
      </c>
      <c r="D180" s="116">
        <f>'Базовый (предв)'!D180/'Базовый (ДШИ)'!K$2</f>
        <v>6.5960604497023801E-4</v>
      </c>
      <c r="E180" s="116">
        <f>'Базовый (предв)'!E180/'Базовый (ДШИ)'!L$2</f>
        <v>7.5471698113207544E-2</v>
      </c>
      <c r="F180" s="116">
        <f>'Базовый (предв)'!F180/'Базовый (ДШИ)'!M$2</f>
        <v>0</v>
      </c>
      <c r="G180" s="57">
        <f>'Базовый (предв)'!G180</f>
        <v>1</v>
      </c>
      <c r="H180" s="30">
        <f>'Базовый (предв)'!H180</f>
        <v>48</v>
      </c>
      <c r="I180" s="37"/>
      <c r="J180" s="31"/>
      <c r="K180" s="32">
        <f t="shared" si="34"/>
        <v>3.1661090158571423E-2</v>
      </c>
      <c r="L180" s="32">
        <f t="shared" si="35"/>
        <v>3.6226415094339623</v>
      </c>
      <c r="M180" s="32">
        <f t="shared" si="36"/>
        <v>0</v>
      </c>
      <c r="O180" s="143"/>
      <c r="P180" s="143"/>
    </row>
    <row r="181" spans="1:16" s="33" customFormat="1" ht="24.75" customHeight="1" outlineLevel="3" x14ac:dyDescent="0.35">
      <c r="A181" s="27" t="s">
        <v>270</v>
      </c>
      <c r="B181" s="28" t="s">
        <v>11</v>
      </c>
      <c r="C181" s="116">
        <v>24</v>
      </c>
      <c r="D181" s="116">
        <f>'Базовый (предв)'!D181/'Базовый (ДШИ)'!K$2</f>
        <v>1.7989255771915582E-4</v>
      </c>
      <c r="E181" s="116">
        <f>'Базовый (предв)'!E181/'Базовый (ДШИ)'!L$2</f>
        <v>2.0583190394511147E-2</v>
      </c>
      <c r="F181" s="116">
        <f>'Базовый (предв)'!F181/'Базовый (ДШИ)'!M$2</f>
        <v>0</v>
      </c>
      <c r="G181" s="57">
        <f>'Базовый (предв)'!G181</f>
        <v>1</v>
      </c>
      <c r="H181" s="30">
        <f>'Базовый (предв)'!H181</f>
        <v>86.34</v>
      </c>
      <c r="I181" s="37"/>
      <c r="J181" s="31"/>
      <c r="K181" s="32">
        <f t="shared" si="34"/>
        <v>1.5531923433471914E-2</v>
      </c>
      <c r="L181" s="32">
        <f t="shared" si="35"/>
        <v>1.7771526586620925</v>
      </c>
      <c r="M181" s="32">
        <f t="shared" si="36"/>
        <v>0</v>
      </c>
      <c r="O181" s="143"/>
      <c r="P181" s="143"/>
    </row>
    <row r="182" spans="1:16" s="33" customFormat="1" ht="24.75" customHeight="1" outlineLevel="3" x14ac:dyDescent="0.35">
      <c r="A182" s="27" t="s">
        <v>271</v>
      </c>
      <c r="B182" s="28" t="s">
        <v>21</v>
      </c>
      <c r="C182" s="116">
        <v>83</v>
      </c>
      <c r="D182" s="116">
        <f>'Базовый (предв)'!D182/'Базовый (ДШИ)'!K$2</f>
        <v>1.2442568575574942E-3</v>
      </c>
      <c r="E182" s="116">
        <f>'Базовый (предв)'!E182/'Базовый (ДШИ)'!L$2</f>
        <v>0.14236706689536877</v>
      </c>
      <c r="F182" s="116">
        <f>'Базовый (предв)'!F182/'Базовый (ДШИ)'!M$2</f>
        <v>0</v>
      </c>
      <c r="G182" s="57">
        <f>'Базовый (предв)'!G182</f>
        <v>1</v>
      </c>
      <c r="H182" s="30">
        <f>'Базовый (предв)'!H182</f>
        <v>43.34</v>
      </c>
      <c r="I182" s="37"/>
      <c r="J182" s="31"/>
      <c r="K182" s="32">
        <f t="shared" si="34"/>
        <v>5.3926092206541806E-2</v>
      </c>
      <c r="L182" s="32">
        <f t="shared" si="35"/>
        <v>6.1701886792452827</v>
      </c>
      <c r="M182" s="32">
        <f t="shared" si="36"/>
        <v>0</v>
      </c>
      <c r="O182" s="143"/>
      <c r="P182" s="143"/>
    </row>
    <row r="183" spans="1:16" s="33" customFormat="1" ht="24.75" customHeight="1" outlineLevel="3" x14ac:dyDescent="0.35">
      <c r="A183" s="27" t="s">
        <v>272</v>
      </c>
      <c r="B183" s="28" t="s">
        <v>11</v>
      </c>
      <c r="C183" s="116">
        <v>107</v>
      </c>
      <c r="D183" s="116">
        <f>'Базовый (предв)'!D183/'Базовый (ДШИ)'!K$2</f>
        <v>7.4955232382981584E-4</v>
      </c>
      <c r="E183" s="116">
        <f>'Базовый (предв)'!E183/'Базовый (ДШИ)'!L$2</f>
        <v>8.5763293310463118E-2</v>
      </c>
      <c r="F183" s="116">
        <f>'Базовый (предв)'!F183/'Базовый (ДШИ)'!M$2</f>
        <v>0</v>
      </c>
      <c r="G183" s="57">
        <f>'Базовый (предв)'!G183</f>
        <v>1</v>
      </c>
      <c r="H183" s="30">
        <f>'Базовый (предв)'!H183</f>
        <v>87.67</v>
      </c>
      <c r="I183" s="37"/>
      <c r="J183" s="31"/>
      <c r="K183" s="32">
        <f t="shared" si="34"/>
        <v>6.571325223015996E-2</v>
      </c>
      <c r="L183" s="32">
        <f t="shared" si="35"/>
        <v>7.5188679245283021</v>
      </c>
      <c r="M183" s="32">
        <f t="shared" si="36"/>
        <v>0</v>
      </c>
      <c r="O183" s="143"/>
      <c r="P183" s="143"/>
    </row>
    <row r="184" spans="1:16" s="33" customFormat="1" ht="24.75" customHeight="1" outlineLevel="3" x14ac:dyDescent="0.35">
      <c r="A184" s="27" t="s">
        <v>273</v>
      </c>
      <c r="B184" s="28" t="s">
        <v>11</v>
      </c>
      <c r="C184" s="116">
        <v>14</v>
      </c>
      <c r="D184" s="116">
        <f>'Базовый (предв)'!D184/'Базовый (ДШИ)'!K$2</f>
        <v>2.0987465067234844E-4</v>
      </c>
      <c r="E184" s="116">
        <f>'Базовый (предв)'!E184/'Базовый (ДШИ)'!L$2</f>
        <v>2.4013722126929673E-2</v>
      </c>
      <c r="F184" s="116">
        <f>'Базовый (предв)'!F184/'Базовый (ДШИ)'!M$2</f>
        <v>0</v>
      </c>
      <c r="G184" s="57">
        <f>'Базовый (предв)'!G184</f>
        <v>1</v>
      </c>
      <c r="H184" s="30">
        <f>'Базовый (предв)'!H184</f>
        <v>766.95</v>
      </c>
      <c r="I184" s="37"/>
      <c r="J184" s="31"/>
      <c r="K184" s="32">
        <f t="shared" si="34"/>
        <v>0.16096336333315764</v>
      </c>
      <c r="L184" s="32">
        <f t="shared" si="35"/>
        <v>18.417324185248713</v>
      </c>
      <c r="M184" s="32">
        <f t="shared" si="36"/>
        <v>0</v>
      </c>
      <c r="O184" s="143"/>
      <c r="P184" s="143"/>
    </row>
    <row r="185" spans="1:16" s="33" customFormat="1" ht="24.75" customHeight="1" outlineLevel="3" x14ac:dyDescent="0.35">
      <c r="A185" s="27" t="s">
        <v>274</v>
      </c>
      <c r="B185" s="28" t="s">
        <v>269</v>
      </c>
      <c r="C185" s="116">
        <v>72</v>
      </c>
      <c r="D185" s="116">
        <f>'Базовый (предв)'!D185/'Базовый (ДШИ)'!K$2</f>
        <v>8.9946278859577903E-4</v>
      </c>
      <c r="E185" s="116">
        <f>'Базовый (предв)'!E185/'Базовый (ДШИ)'!L$2</f>
        <v>0.10291595197255575</v>
      </c>
      <c r="F185" s="116">
        <f>'Базовый (предв)'!F185/'Базовый (ДШИ)'!M$2</f>
        <v>0</v>
      </c>
      <c r="G185" s="57">
        <f>'Базовый (предв)'!G185</f>
        <v>1</v>
      </c>
      <c r="H185" s="30">
        <f>'Базовый (предв)'!H185</f>
        <v>32.340000000000003</v>
      </c>
      <c r="I185" s="37"/>
      <c r="J185" s="31"/>
      <c r="K185" s="32">
        <f t="shared" si="34"/>
        <v>2.9088626583187498E-2</v>
      </c>
      <c r="L185" s="32">
        <f t="shared" si="35"/>
        <v>3.3283018867924534</v>
      </c>
      <c r="M185" s="32">
        <f t="shared" si="36"/>
        <v>0</v>
      </c>
      <c r="O185" s="143"/>
      <c r="P185" s="143"/>
    </row>
    <row r="186" spans="1:16" s="33" customFormat="1" ht="24.75" customHeight="1" outlineLevel="3" x14ac:dyDescent="0.35">
      <c r="A186" s="27" t="s">
        <v>275</v>
      </c>
      <c r="B186" s="28" t="s">
        <v>269</v>
      </c>
      <c r="C186" s="116">
        <v>48</v>
      </c>
      <c r="D186" s="116">
        <f>'Базовый (предв)'!D186/'Базовый (ДШИ)'!K$2</f>
        <v>7.1957023087662326E-4</v>
      </c>
      <c r="E186" s="116">
        <f>'Базовый (предв)'!E186/'Базовый (ДШИ)'!L$2</f>
        <v>8.2332761578044589E-2</v>
      </c>
      <c r="F186" s="116">
        <f>'Базовый (предв)'!F186/'Базовый (ДШИ)'!M$2</f>
        <v>0</v>
      </c>
      <c r="G186" s="57">
        <f>'Базовый (предв)'!G186</f>
        <v>1</v>
      </c>
      <c r="H186" s="30">
        <f>'Базовый (предв)'!H186</f>
        <v>59.34</v>
      </c>
      <c r="I186" s="37"/>
      <c r="J186" s="31"/>
      <c r="K186" s="32">
        <f t="shared" si="34"/>
        <v>4.2699297500218829E-2</v>
      </c>
      <c r="L186" s="32">
        <f t="shared" si="35"/>
        <v>4.8856260720411662</v>
      </c>
      <c r="M186" s="32">
        <f t="shared" si="36"/>
        <v>0</v>
      </c>
      <c r="O186" s="143"/>
      <c r="P186" s="143"/>
    </row>
    <row r="187" spans="1:16" s="33" customFormat="1" ht="24.75" customHeight="1" outlineLevel="3" x14ac:dyDescent="0.35">
      <c r="A187" s="27" t="s">
        <v>276</v>
      </c>
      <c r="B187" s="28" t="s">
        <v>277</v>
      </c>
      <c r="C187" s="116">
        <v>10</v>
      </c>
      <c r="D187" s="116">
        <f>'Базовый (предв)'!D187/'Базовый (ДШИ)'!K$2</f>
        <v>1.4991046476596316E-4</v>
      </c>
      <c r="E187" s="116">
        <f>'Базовый (предв)'!E187/'Базовый (ДШИ)'!L$2</f>
        <v>1.7152658662092625E-2</v>
      </c>
      <c r="F187" s="116">
        <f>'Базовый (предв)'!F187/'Базовый (ДШИ)'!M$2</f>
        <v>0</v>
      </c>
      <c r="G187" s="57">
        <f>'Базовый (предв)'!G187</f>
        <v>1</v>
      </c>
      <c r="H187" s="30">
        <f>'Базовый (предв)'!H187</f>
        <v>333.33</v>
      </c>
      <c r="I187" s="37"/>
      <c r="J187" s="31"/>
      <c r="K187" s="32">
        <f t="shared" si="34"/>
        <v>4.9969655220438496E-2</v>
      </c>
      <c r="L187" s="32">
        <f t="shared" si="35"/>
        <v>5.7174957118353342</v>
      </c>
      <c r="M187" s="32">
        <f t="shared" si="36"/>
        <v>0</v>
      </c>
      <c r="O187" s="143"/>
      <c r="P187" s="143"/>
    </row>
    <row r="188" spans="1:16" s="33" customFormat="1" ht="24.75" customHeight="1" outlineLevel="2" x14ac:dyDescent="0.35">
      <c r="A188" s="27" t="s">
        <v>279</v>
      </c>
      <c r="B188" s="28" t="s">
        <v>11</v>
      </c>
      <c r="C188" s="116">
        <v>5</v>
      </c>
      <c r="D188" s="116">
        <f>'Базовый (предв)'!D188/'Базовый (ДШИ)'!K$2</f>
        <v>7.4955232382981581E-5</v>
      </c>
      <c r="E188" s="116">
        <f>'Базовый (предв)'!E188/'Базовый (ДШИ)'!L$2</f>
        <v>8.5763293310463125E-3</v>
      </c>
      <c r="F188" s="116">
        <f>'Базовый (предв)'!F188/'Базовый (ДШИ)'!M$2</f>
        <v>0</v>
      </c>
      <c r="G188" s="57">
        <f>'Базовый (предв)'!G188</f>
        <v>1</v>
      </c>
      <c r="H188" s="30">
        <f>'Базовый (предв)'!H188</f>
        <v>697.27</v>
      </c>
      <c r="I188" s="37"/>
      <c r="J188" s="31"/>
      <c r="K188" s="32">
        <f t="shared" si="34"/>
        <v>5.2264034883681566E-2</v>
      </c>
      <c r="L188" s="32">
        <f t="shared" si="35"/>
        <v>5.9800171526586618</v>
      </c>
      <c r="M188" s="32">
        <f t="shared" si="36"/>
        <v>0</v>
      </c>
      <c r="O188" s="143">
        <f t="shared" ref="O188:O220" si="37">$K$2*K188+$L$2*L188</f>
        <v>3486.3499999999995</v>
      </c>
      <c r="P188" s="143">
        <f t="shared" ref="P188:P220" si="38">$M$2*M188</f>
        <v>0</v>
      </c>
    </row>
    <row r="189" spans="1:16" s="33" customFormat="1" ht="24.75" customHeight="1" outlineLevel="2" x14ac:dyDescent="0.35">
      <c r="A189" s="27" t="s">
        <v>280</v>
      </c>
      <c r="B189" s="28" t="s">
        <v>235</v>
      </c>
      <c r="C189" s="116"/>
      <c r="D189" s="116">
        <f>'Базовый (предв)'!D189/'Базовый (ДШИ)'!K$2</f>
        <v>0</v>
      </c>
      <c r="E189" s="116">
        <f>'Базовый (предв)'!E189/'Базовый (ДШИ)'!L$2</f>
        <v>0</v>
      </c>
      <c r="F189" s="116">
        <f>'Базовый (предв)'!F189/'Базовый (ДШИ)'!M$2</f>
        <v>0.88888888888888884</v>
      </c>
      <c r="G189" s="57">
        <f>'Базовый (предв)'!G189</f>
        <v>1</v>
      </c>
      <c r="H189" s="30">
        <f>'Базовый (предв)'!H189</f>
        <v>38</v>
      </c>
      <c r="I189" s="37"/>
      <c r="J189" s="31"/>
      <c r="K189" s="32">
        <f t="shared" si="34"/>
        <v>0</v>
      </c>
      <c r="L189" s="32">
        <f t="shared" si="35"/>
        <v>0</v>
      </c>
      <c r="M189" s="32">
        <f t="shared" si="36"/>
        <v>33.777777777777779</v>
      </c>
      <c r="O189" s="143">
        <f t="shared" si="37"/>
        <v>0</v>
      </c>
      <c r="P189" s="143">
        <f t="shared" si="38"/>
        <v>1520</v>
      </c>
    </row>
    <row r="190" spans="1:16" s="33" customFormat="1" ht="24.75" customHeight="1" outlineLevel="2" x14ac:dyDescent="0.35">
      <c r="A190" s="27" t="s">
        <v>281</v>
      </c>
      <c r="B190" s="28" t="s">
        <v>235</v>
      </c>
      <c r="C190" s="116"/>
      <c r="D190" s="116">
        <f>'Базовый (предв)'!D190/'Базовый (ДШИ)'!K$2</f>
        <v>0</v>
      </c>
      <c r="E190" s="116">
        <f>'Базовый (предв)'!E190/'Базовый (ДШИ)'!L$2</f>
        <v>0</v>
      </c>
      <c r="F190" s="116">
        <f>'Базовый (предв)'!F190/'Базовый (ДШИ)'!M$2</f>
        <v>4.4444444444444446E-2</v>
      </c>
      <c r="G190" s="57">
        <f>'Базовый (предв)'!G190</f>
        <v>1</v>
      </c>
      <c r="H190" s="30">
        <f>'Базовый (предв)'!H190</f>
        <v>180</v>
      </c>
      <c r="I190" s="37"/>
      <c r="J190" s="31"/>
      <c r="K190" s="32">
        <f t="shared" si="34"/>
        <v>0</v>
      </c>
      <c r="L190" s="32">
        <f t="shared" si="35"/>
        <v>0</v>
      </c>
      <c r="M190" s="32">
        <f t="shared" si="36"/>
        <v>8</v>
      </c>
      <c r="O190" s="143">
        <f t="shared" si="37"/>
        <v>0</v>
      </c>
      <c r="P190" s="143">
        <f t="shared" si="38"/>
        <v>360</v>
      </c>
    </row>
    <row r="191" spans="1:16" s="33" customFormat="1" ht="24.75" customHeight="1" outlineLevel="2" x14ac:dyDescent="0.35">
      <c r="A191" s="27" t="s">
        <v>283</v>
      </c>
      <c r="B191" s="28" t="s">
        <v>11</v>
      </c>
      <c r="C191" s="116">
        <v>40</v>
      </c>
      <c r="D191" s="116">
        <f>'Базовый (предв)'!D191/'Базовый (ДШИ)'!K$2</f>
        <v>5.9964185906385265E-4</v>
      </c>
      <c r="E191" s="116">
        <f>'Базовый (предв)'!E191/'Базовый (ДШИ)'!L$2</f>
        <v>6.86106346483705E-2</v>
      </c>
      <c r="F191" s="116">
        <f>'Базовый (предв)'!F191/'Базовый (ДШИ)'!M$2</f>
        <v>0</v>
      </c>
      <c r="G191" s="57">
        <f>'Базовый (предв)'!G191</f>
        <v>1</v>
      </c>
      <c r="H191" s="30">
        <f>'Базовый (предв)'!H191</f>
        <v>45.12</v>
      </c>
      <c r="I191" s="37"/>
      <c r="J191" s="31"/>
      <c r="K191" s="32">
        <f t="shared" si="34"/>
        <v>2.7055840680961028E-2</v>
      </c>
      <c r="L191" s="32">
        <f t="shared" si="35"/>
        <v>3.0957118353344768</v>
      </c>
      <c r="M191" s="32">
        <f t="shared" si="36"/>
        <v>0</v>
      </c>
      <c r="O191" s="143">
        <f t="shared" si="37"/>
        <v>1804.7999999999997</v>
      </c>
      <c r="P191" s="143">
        <f t="shared" si="38"/>
        <v>0</v>
      </c>
    </row>
    <row r="192" spans="1:16" s="33" customFormat="1" ht="24.75" customHeight="1" outlineLevel="2" x14ac:dyDescent="0.35">
      <c r="A192" s="27" t="s">
        <v>303</v>
      </c>
      <c r="B192" s="28" t="s">
        <v>39</v>
      </c>
      <c r="C192" s="116">
        <v>95</v>
      </c>
      <c r="D192" s="116">
        <f>'Базовый (предв)'!D192/'Базовый (ДШИ)'!K$2</f>
        <v>1.4241494152766501E-3</v>
      </c>
      <c r="E192" s="116">
        <f>'Базовый (предв)'!E192/'Базовый (ДШИ)'!L$2</f>
        <v>0.16295025728987991</v>
      </c>
      <c r="F192" s="116">
        <f>'Базовый (предв)'!F192/'Базовый (ДШИ)'!M$2</f>
        <v>0</v>
      </c>
      <c r="G192" s="57">
        <f>'Базовый (предв)'!G192</f>
        <v>1</v>
      </c>
      <c r="H192" s="30">
        <f>'Базовый (предв)'!H192</f>
        <v>68</v>
      </c>
      <c r="I192" s="37"/>
      <c r="J192" s="31"/>
      <c r="K192" s="32">
        <f t="shared" si="34"/>
        <v>9.6842160238812203E-2</v>
      </c>
      <c r="L192" s="32">
        <f t="shared" si="35"/>
        <v>11.080617495711834</v>
      </c>
      <c r="M192" s="32">
        <f t="shared" si="36"/>
        <v>0</v>
      </c>
      <c r="O192" s="143">
        <f t="shared" si="37"/>
        <v>6460</v>
      </c>
      <c r="P192" s="143">
        <f t="shared" si="38"/>
        <v>0</v>
      </c>
    </row>
    <row r="193" spans="1:16" s="36" customFormat="1" ht="24.75" customHeight="1" outlineLevel="2" x14ac:dyDescent="0.35">
      <c r="A193" s="34" t="s">
        <v>51</v>
      </c>
      <c r="B193" s="35" t="s">
        <v>3</v>
      </c>
      <c r="C193" s="48" t="s">
        <v>3</v>
      </c>
      <c r="D193" s="48" t="s">
        <v>3</v>
      </c>
      <c r="E193" s="48" t="s">
        <v>3</v>
      </c>
      <c r="F193" s="48" t="s">
        <v>3</v>
      </c>
      <c r="G193" s="47" t="s">
        <v>3</v>
      </c>
      <c r="H193" s="47" t="s">
        <v>3</v>
      </c>
      <c r="I193" s="111"/>
      <c r="J193" s="31"/>
      <c r="K193" s="32">
        <f>SUM(K194:K200)</f>
        <v>2.8047077156981883</v>
      </c>
      <c r="L193" s="32">
        <f>SUM(L194:L200)</f>
        <v>320.91284734133791</v>
      </c>
      <c r="M193" s="32">
        <f>SUM(M194:M200)</f>
        <v>62.128666666666668</v>
      </c>
      <c r="O193" s="143">
        <f t="shared" si="37"/>
        <v>187092.19</v>
      </c>
      <c r="P193" s="143">
        <f t="shared" si="38"/>
        <v>2795.79</v>
      </c>
    </row>
    <row r="194" spans="1:16" s="33" customFormat="1" ht="24.75" customHeight="1" outlineLevel="3" x14ac:dyDescent="0.35">
      <c r="A194" s="27" t="s">
        <v>356</v>
      </c>
      <c r="B194" s="28" t="s">
        <v>10</v>
      </c>
      <c r="C194" s="116">
        <v>174</v>
      </c>
      <c r="D194" s="116">
        <f>'Базовый (предв)'!D194/'Базовый (ДШИ)'!K$2</f>
        <v>2.6084420869277591E-3</v>
      </c>
      <c r="E194" s="116">
        <f>'Базовый (предв)'!E194/'Базовый (ДШИ)'!L$2</f>
        <v>0.29845626072041165</v>
      </c>
      <c r="F194" s="116">
        <f>'Базовый (предв)'!F194/'Базовый (ДШИ)'!M$2</f>
        <v>0</v>
      </c>
      <c r="G194" s="57">
        <f>'Базовый (предв)'!G194</f>
        <v>1</v>
      </c>
      <c r="H194" s="30">
        <f>'Базовый (предв)'!H194</f>
        <v>363.57</v>
      </c>
      <c r="I194" s="37"/>
      <c r="J194" s="31"/>
      <c r="K194" s="32">
        <f t="shared" ref="K194:M200" si="39">D194*$H194</f>
        <v>0.94835128954432535</v>
      </c>
      <c r="L194" s="32">
        <f t="shared" si="39"/>
        <v>108.50974271012007</v>
      </c>
      <c r="M194" s="32">
        <f t="shared" si="39"/>
        <v>0</v>
      </c>
      <c r="O194" s="143">
        <f t="shared" si="37"/>
        <v>63261.179999999993</v>
      </c>
      <c r="P194" s="143">
        <f t="shared" si="38"/>
        <v>0</v>
      </c>
    </row>
    <row r="195" spans="1:16" s="33" customFormat="1" ht="24.75" customHeight="1" outlineLevel="3" x14ac:dyDescent="0.35">
      <c r="A195" s="27" t="s">
        <v>357</v>
      </c>
      <c r="B195" s="28" t="s">
        <v>10</v>
      </c>
      <c r="C195" s="116">
        <v>103</v>
      </c>
      <c r="D195" s="116">
        <f>'Базовый (предв)'!D195/'Базовый (ДШИ)'!K$2</f>
        <v>1.5440777870894206E-3</v>
      </c>
      <c r="E195" s="116">
        <f>'Базовый (предв)'!E195/'Базовый (ДШИ)'!L$2</f>
        <v>0.17667238421955403</v>
      </c>
      <c r="F195" s="116">
        <f>'Базовый (предв)'!F195/'Базовый (ДШИ)'!M$2</f>
        <v>0</v>
      </c>
      <c r="G195" s="57">
        <f>'Базовый (предв)'!G195</f>
        <v>1</v>
      </c>
      <c r="H195" s="30">
        <f>'Базовый (предв)'!H195</f>
        <v>398.52</v>
      </c>
      <c r="I195" s="37"/>
      <c r="J195" s="31"/>
      <c r="K195" s="32">
        <f t="shared" si="39"/>
        <v>0.61534587971087584</v>
      </c>
      <c r="L195" s="32">
        <f t="shared" si="39"/>
        <v>70.407478559176667</v>
      </c>
      <c r="M195" s="32">
        <f t="shared" si="39"/>
        <v>0</v>
      </c>
      <c r="O195" s="143">
        <f t="shared" si="37"/>
        <v>41047.56</v>
      </c>
      <c r="P195" s="143">
        <f t="shared" si="38"/>
        <v>0</v>
      </c>
    </row>
    <row r="196" spans="1:16" s="33" customFormat="1" ht="24.75" customHeight="1" outlineLevel="3" x14ac:dyDescent="0.35">
      <c r="A196" s="27" t="s">
        <v>358</v>
      </c>
      <c r="B196" s="28" t="s">
        <v>10</v>
      </c>
      <c r="C196" s="116">
        <v>103</v>
      </c>
      <c r="D196" s="116">
        <f>'Базовый (предв)'!D196/'Базовый (ДШИ)'!K$2</f>
        <v>1.5440777870894206E-3</v>
      </c>
      <c r="E196" s="116">
        <f>'Базовый (предв)'!E196/'Базовый (ДШИ)'!L$2</f>
        <v>0.17667238421955403</v>
      </c>
      <c r="F196" s="116">
        <f>'Базовый (предв)'!F196/'Базовый (ДШИ)'!M$2</f>
        <v>0</v>
      </c>
      <c r="G196" s="57">
        <f>'Базовый (предв)'!G196</f>
        <v>1</v>
      </c>
      <c r="H196" s="30">
        <f>'Базовый (предв)'!H196</f>
        <v>398.52</v>
      </c>
      <c r="I196" s="37"/>
      <c r="J196" s="31"/>
      <c r="K196" s="32">
        <f t="shared" si="39"/>
        <v>0.61534587971087584</v>
      </c>
      <c r="L196" s="32">
        <f t="shared" si="39"/>
        <v>70.407478559176667</v>
      </c>
      <c r="M196" s="32">
        <f t="shared" si="39"/>
        <v>0</v>
      </c>
      <c r="O196" s="143">
        <f t="shared" si="37"/>
        <v>41047.56</v>
      </c>
      <c r="P196" s="143">
        <f t="shared" si="38"/>
        <v>0</v>
      </c>
    </row>
    <row r="197" spans="1:16" s="33" customFormat="1" ht="40.5" customHeight="1" outlineLevel="3" x14ac:dyDescent="0.35">
      <c r="A197" s="27" t="s">
        <v>199</v>
      </c>
      <c r="B197" s="28" t="s">
        <v>10</v>
      </c>
      <c r="C197" s="116">
        <v>6</v>
      </c>
      <c r="D197" s="116">
        <f>'Базовый (предв)'!D197/'Базовый (ДШИ)'!K$2</f>
        <v>8.9946278859577908E-5</v>
      </c>
      <c r="E197" s="116">
        <f>'Базовый (предв)'!E197/'Базовый (ДШИ)'!L$2</f>
        <v>1.0291595197255574E-2</v>
      </c>
      <c r="F197" s="116">
        <f>'Базовый (предв)'!F197/'Базовый (ДШИ)'!M$2</f>
        <v>0</v>
      </c>
      <c r="G197" s="57">
        <f>'Базовый (предв)'!G197</f>
        <v>1</v>
      </c>
      <c r="H197" s="30">
        <f>'Базовый (предв)'!H197</f>
        <v>4158.66</v>
      </c>
      <c r="I197" s="37"/>
      <c r="J197" s="31"/>
      <c r="K197" s="32">
        <f t="shared" si="39"/>
        <v>0.37405599204217227</v>
      </c>
      <c r="L197" s="32">
        <f t="shared" si="39"/>
        <v>42.799245283018863</v>
      </c>
      <c r="M197" s="32">
        <f t="shared" si="39"/>
        <v>0</v>
      </c>
      <c r="O197" s="143">
        <f t="shared" si="37"/>
        <v>24951.96</v>
      </c>
      <c r="P197" s="143">
        <f t="shared" si="38"/>
        <v>0</v>
      </c>
    </row>
    <row r="198" spans="1:16" s="33" customFormat="1" ht="40.5" customHeight="1" outlineLevel="3" x14ac:dyDescent="0.35">
      <c r="A198" s="27" t="s">
        <v>293</v>
      </c>
      <c r="B198" s="28" t="s">
        <v>284</v>
      </c>
      <c r="C198" s="116">
        <v>2</v>
      </c>
      <c r="D198" s="116">
        <f>'Базовый (предв)'!D198/'Базовый (ДШИ)'!K$2</f>
        <v>2.9982092953192634E-5</v>
      </c>
      <c r="E198" s="116">
        <f>'Базовый (предв)'!E198/'Базовый (ДШИ)'!L$2</f>
        <v>3.4305317324185248E-3</v>
      </c>
      <c r="F198" s="116">
        <f>'Базовый (предв)'!F198/'Базовый (ДШИ)'!M$2</f>
        <v>0</v>
      </c>
      <c r="G198" s="57">
        <f>'Базовый (предв)'!G198</f>
        <v>1</v>
      </c>
      <c r="H198" s="30">
        <f>'Базовый (предв)'!H198</f>
        <v>2795.78</v>
      </c>
      <c r="I198" s="37"/>
      <c r="J198" s="31"/>
      <c r="K198" s="32">
        <f t="shared" si="39"/>
        <v>8.3823335836676907E-2</v>
      </c>
      <c r="L198" s="32">
        <f t="shared" si="39"/>
        <v>9.5910120068610638</v>
      </c>
      <c r="M198" s="32">
        <f t="shared" si="39"/>
        <v>0</v>
      </c>
      <c r="O198" s="143">
        <f t="shared" si="37"/>
        <v>5591.56</v>
      </c>
      <c r="P198" s="143">
        <f t="shared" si="38"/>
        <v>0</v>
      </c>
    </row>
    <row r="199" spans="1:16" s="33" customFormat="1" ht="24.75" customHeight="1" outlineLevel="3" x14ac:dyDescent="0.35">
      <c r="A199" s="27" t="s">
        <v>305</v>
      </c>
      <c r="B199" s="28" t="s">
        <v>10</v>
      </c>
      <c r="C199" s="116">
        <v>3</v>
      </c>
      <c r="D199" s="116">
        <f>'Базовый (предв)'!D199/'Базовый (ДШИ)'!K$2</f>
        <v>4.4973139429788954E-5</v>
      </c>
      <c r="E199" s="116">
        <f>'Базовый (предв)'!E199/'Базовый (ДШИ)'!L$2</f>
        <v>5.1457975986277868E-3</v>
      </c>
      <c r="F199" s="116">
        <f>'Базовый (предв)'!F199/'Базовый (ДШИ)'!M$2</f>
        <v>2.2222222222222223E-2</v>
      </c>
      <c r="G199" s="57">
        <f>'Базовый (предв)'!G199</f>
        <v>1</v>
      </c>
      <c r="H199" s="30">
        <f>'Базовый (предв)'!H199</f>
        <v>2795.79</v>
      </c>
      <c r="I199" s="37"/>
      <c r="J199" s="31"/>
      <c r="K199" s="32">
        <f t="shared" si="39"/>
        <v>0.12573545348640966</v>
      </c>
      <c r="L199" s="32">
        <f t="shared" si="39"/>
        <v>14.386569468267579</v>
      </c>
      <c r="M199" s="32">
        <f t="shared" si="39"/>
        <v>62.128666666666668</v>
      </c>
      <c r="O199" s="143">
        <f t="shared" si="37"/>
        <v>8387.369999999999</v>
      </c>
      <c r="P199" s="143">
        <f t="shared" si="38"/>
        <v>2795.79</v>
      </c>
    </row>
    <row r="200" spans="1:16" s="33" customFormat="1" ht="24.75" customHeight="1" outlineLevel="3" x14ac:dyDescent="0.35">
      <c r="A200" s="27" t="s">
        <v>312</v>
      </c>
      <c r="B200" s="28" t="s">
        <v>11</v>
      </c>
      <c r="C200" s="116">
        <v>20</v>
      </c>
      <c r="D200" s="116">
        <f>'Базовый (предв)'!D200/'Базовый (ДШИ)'!K$2</f>
        <v>2.9982092953192632E-4</v>
      </c>
      <c r="E200" s="116">
        <f>'Базовый (предв)'!E200/'Базовый (ДШИ)'!L$2</f>
        <v>3.430531732418525E-2</v>
      </c>
      <c r="F200" s="116">
        <f>'Базовый (предв)'!F200/'Базовый (ДШИ)'!M$2</f>
        <v>0</v>
      </c>
      <c r="G200" s="57">
        <f>'Базовый (предв)'!G200</f>
        <v>1</v>
      </c>
      <c r="H200" s="30">
        <f>'Базовый (предв)'!H200</f>
        <v>140.25</v>
      </c>
      <c r="I200" s="37"/>
      <c r="J200" s="31"/>
      <c r="K200" s="32">
        <f t="shared" si="39"/>
        <v>4.2049885366852668E-2</v>
      </c>
      <c r="L200" s="32">
        <f t="shared" si="39"/>
        <v>4.8113207547169816</v>
      </c>
      <c r="M200" s="32">
        <f t="shared" si="39"/>
        <v>0</v>
      </c>
      <c r="O200" s="143">
        <f t="shared" si="37"/>
        <v>2805</v>
      </c>
      <c r="P200" s="143">
        <f t="shared" si="38"/>
        <v>0</v>
      </c>
    </row>
    <row r="201" spans="1:16" s="36" customFormat="1" ht="24.75" customHeight="1" outlineLevel="2" x14ac:dyDescent="0.35">
      <c r="A201" s="34" t="s">
        <v>330</v>
      </c>
      <c r="B201" s="35" t="s">
        <v>3</v>
      </c>
      <c r="C201" s="48" t="s">
        <v>3</v>
      </c>
      <c r="D201" s="48" t="s">
        <v>3</v>
      </c>
      <c r="E201" s="48" t="s">
        <v>3</v>
      </c>
      <c r="F201" s="48" t="s">
        <v>3</v>
      </c>
      <c r="G201" s="47" t="s">
        <v>3</v>
      </c>
      <c r="H201" s="47" t="s">
        <v>3</v>
      </c>
      <c r="I201" s="111"/>
      <c r="J201" s="31"/>
      <c r="K201" s="32">
        <f>SUM(K202:K210)</f>
        <v>0.22636555134892819</v>
      </c>
      <c r="L201" s="32">
        <f>SUM(L202:L210)</f>
        <v>25.900600343053174</v>
      </c>
      <c r="M201" s="32">
        <f>SUM(M202:M210)</f>
        <v>58.533333333333331</v>
      </c>
      <c r="O201" s="143">
        <f t="shared" si="37"/>
        <v>15100.05</v>
      </c>
      <c r="P201" s="143">
        <f t="shared" si="38"/>
        <v>2634</v>
      </c>
    </row>
    <row r="202" spans="1:16" s="33" customFormat="1" ht="24.75" customHeight="1" outlineLevel="3" x14ac:dyDescent="0.35">
      <c r="A202" s="27" t="s">
        <v>36</v>
      </c>
      <c r="B202" s="28" t="s">
        <v>11</v>
      </c>
      <c r="C202" s="116">
        <v>5</v>
      </c>
      <c r="D202" s="116">
        <f>'Базовый (предв)'!D202/'Базовый (ДШИ)'!K$2</f>
        <v>7.4955232382981581E-5</v>
      </c>
      <c r="E202" s="116">
        <f>'Базовый (предв)'!E202/'Базовый (ДШИ)'!L$2</f>
        <v>8.5763293310463125E-3</v>
      </c>
      <c r="F202" s="116">
        <f>'Базовый (предв)'!F202/'Базовый (ДШИ)'!M$2</f>
        <v>0</v>
      </c>
      <c r="G202" s="57">
        <f>'Базовый (предв)'!G202</f>
        <v>1</v>
      </c>
      <c r="H202" s="30">
        <f>'Базовый (предв)'!H202</f>
        <v>433.34</v>
      </c>
      <c r="I202" s="37"/>
      <c r="J202" s="31"/>
      <c r="K202" s="32">
        <f t="shared" ref="K202:K210" si="40">D202*$H202</f>
        <v>3.2481100400841234E-2</v>
      </c>
      <c r="L202" s="32">
        <f t="shared" ref="L202:L210" si="41">E202*$H202</f>
        <v>3.7164665523156089</v>
      </c>
      <c r="M202" s="32">
        <f t="shared" ref="M202:M210" si="42">F202*$H202</f>
        <v>0</v>
      </c>
      <c r="O202" s="143">
        <f t="shared" si="37"/>
        <v>2166.6999999999998</v>
      </c>
      <c r="P202" s="143">
        <f t="shared" si="38"/>
        <v>0</v>
      </c>
    </row>
    <row r="203" spans="1:16" s="33" customFormat="1" ht="24.75" customHeight="1" outlineLevel="3" x14ac:dyDescent="0.35">
      <c r="A203" s="27" t="s">
        <v>306</v>
      </c>
      <c r="B203" s="28" t="s">
        <v>11</v>
      </c>
      <c r="C203" s="116">
        <v>19</v>
      </c>
      <c r="D203" s="116">
        <f>'Базовый (предв)'!D203/'Базовый (ДШИ)'!K$2</f>
        <v>0</v>
      </c>
      <c r="E203" s="116">
        <f>'Базовый (предв)'!E203/'Базовый (ДШИ)'!L$2</f>
        <v>0</v>
      </c>
      <c r="F203" s="116">
        <f>'Базовый (предв)'!F203/'Базовый (ДШИ)'!M$2</f>
        <v>0.13333333333333333</v>
      </c>
      <c r="G203" s="57">
        <f>'Базовый (предв)'!G203</f>
        <v>1</v>
      </c>
      <c r="H203" s="30">
        <f>'Базовый (предв)'!H203</f>
        <v>439</v>
      </c>
      <c r="I203" s="37"/>
      <c r="J203" s="31"/>
      <c r="K203" s="32">
        <f t="shared" si="40"/>
        <v>0</v>
      </c>
      <c r="L203" s="32">
        <f t="shared" si="41"/>
        <v>0</v>
      </c>
      <c r="M203" s="32">
        <f t="shared" si="42"/>
        <v>58.533333333333331</v>
      </c>
      <c r="O203" s="143">
        <f t="shared" si="37"/>
        <v>0</v>
      </c>
      <c r="P203" s="143">
        <f t="shared" si="38"/>
        <v>2634</v>
      </c>
    </row>
    <row r="204" spans="1:16" s="33" customFormat="1" ht="24.75" customHeight="1" outlineLevel="3" x14ac:dyDescent="0.35">
      <c r="A204" s="27" t="s">
        <v>307</v>
      </c>
      <c r="B204" s="28" t="s">
        <v>11</v>
      </c>
      <c r="C204" s="116">
        <v>6</v>
      </c>
      <c r="D204" s="116">
        <f>'Базовый (предв)'!D204/'Базовый (ДШИ)'!K$2</f>
        <v>0</v>
      </c>
      <c r="E204" s="116">
        <f>'Базовый (предв)'!E204/'Базовый (ДШИ)'!L$2</f>
        <v>0</v>
      </c>
      <c r="F204" s="116">
        <f>'Базовый (предв)'!F204/'Базовый (ДШИ)'!M$2</f>
        <v>0</v>
      </c>
      <c r="G204" s="57">
        <f>'Базовый (предв)'!G204</f>
        <v>1</v>
      </c>
      <c r="H204" s="30">
        <f>'Базовый (предв)'!H204</f>
        <v>454</v>
      </c>
      <c r="I204" s="37"/>
      <c r="J204" s="31"/>
      <c r="K204" s="32">
        <f t="shared" si="40"/>
        <v>0</v>
      </c>
      <c r="L204" s="32">
        <f t="shared" si="41"/>
        <v>0</v>
      </c>
      <c r="M204" s="32">
        <f t="shared" si="42"/>
        <v>0</v>
      </c>
      <c r="O204" s="143">
        <f t="shared" si="37"/>
        <v>0</v>
      </c>
      <c r="P204" s="143">
        <f t="shared" si="38"/>
        <v>0</v>
      </c>
    </row>
    <row r="205" spans="1:16" s="33" customFormat="1" ht="24.75" customHeight="1" outlineLevel="3" x14ac:dyDescent="0.35">
      <c r="A205" s="27" t="s">
        <v>308</v>
      </c>
      <c r="B205" s="28" t="s">
        <v>11</v>
      </c>
      <c r="C205" s="116">
        <v>1</v>
      </c>
      <c r="D205" s="116">
        <f>'Базовый (предв)'!D205/'Базовый (ДШИ)'!K$2</f>
        <v>0</v>
      </c>
      <c r="E205" s="116">
        <f>'Базовый (предв)'!E205/'Базовый (ДШИ)'!L$2</f>
        <v>0</v>
      </c>
      <c r="F205" s="116">
        <f>'Базовый (предв)'!F205/'Базовый (ДШИ)'!M$2</f>
        <v>0</v>
      </c>
      <c r="G205" s="57">
        <f>'Базовый (предв)'!G205</f>
        <v>1</v>
      </c>
      <c r="H205" s="30">
        <f>'Базовый (предв)'!H205</f>
        <v>491.67</v>
      </c>
      <c r="I205" s="37"/>
      <c r="J205" s="31"/>
      <c r="K205" s="32">
        <f t="shared" si="40"/>
        <v>0</v>
      </c>
      <c r="L205" s="32">
        <f t="shared" si="41"/>
        <v>0</v>
      </c>
      <c r="M205" s="32">
        <f t="shared" si="42"/>
        <v>0</v>
      </c>
      <c r="O205" s="143">
        <f t="shared" si="37"/>
        <v>0</v>
      </c>
      <c r="P205" s="143">
        <f t="shared" si="38"/>
        <v>0</v>
      </c>
    </row>
    <row r="206" spans="1:16" s="33" customFormat="1" ht="24.75" customHeight="1" outlineLevel="3" x14ac:dyDescent="0.35">
      <c r="A206" s="27" t="s">
        <v>309</v>
      </c>
      <c r="B206" s="28" t="s">
        <v>11</v>
      </c>
      <c r="C206" s="116">
        <v>2</v>
      </c>
      <c r="D206" s="116">
        <f>'Базовый (предв)'!D206/'Базовый (ДШИ)'!K$2</f>
        <v>0</v>
      </c>
      <c r="E206" s="116">
        <f>'Базовый (предв)'!E206/'Базовый (ДШИ)'!L$2</f>
        <v>0</v>
      </c>
      <c r="F206" s="116">
        <f>'Базовый (предв)'!F206/'Базовый (ДШИ)'!M$2</f>
        <v>0</v>
      </c>
      <c r="G206" s="57">
        <f>'Базовый (предв)'!G206</f>
        <v>1</v>
      </c>
      <c r="H206" s="30">
        <f>'Базовый (предв)'!H206</f>
        <v>397</v>
      </c>
      <c r="I206" s="37"/>
      <c r="J206" s="31"/>
      <c r="K206" s="32">
        <f t="shared" si="40"/>
        <v>0</v>
      </c>
      <c r="L206" s="32">
        <f t="shared" si="41"/>
        <v>0</v>
      </c>
      <c r="M206" s="32">
        <f t="shared" si="42"/>
        <v>0</v>
      </c>
      <c r="O206" s="143">
        <f t="shared" si="37"/>
        <v>0</v>
      </c>
      <c r="P206" s="143">
        <f t="shared" si="38"/>
        <v>0</v>
      </c>
    </row>
    <row r="207" spans="1:16" s="33" customFormat="1" ht="24.75" customHeight="1" outlineLevel="3" x14ac:dyDescent="0.35">
      <c r="A207" s="27" t="s">
        <v>310</v>
      </c>
      <c r="B207" s="28" t="s">
        <v>11</v>
      </c>
      <c r="C207" s="116">
        <v>3</v>
      </c>
      <c r="D207" s="116">
        <f>'Базовый (предв)'!D207/'Базовый (ДШИ)'!K$2</f>
        <v>0</v>
      </c>
      <c r="E207" s="116">
        <f>'Базовый (предв)'!E207/'Базовый (ДШИ)'!L$2</f>
        <v>0</v>
      </c>
      <c r="F207" s="116">
        <f>'Базовый (предв)'!F207/'Базовый (ДШИ)'!M$2</f>
        <v>0</v>
      </c>
      <c r="G207" s="57">
        <f>'Базовый (предв)'!G207</f>
        <v>1</v>
      </c>
      <c r="H207" s="30">
        <f>'Базовый (предв)'!H207</f>
        <v>328.34</v>
      </c>
      <c r="I207" s="37"/>
      <c r="J207" s="31"/>
      <c r="K207" s="32">
        <f t="shared" si="40"/>
        <v>0</v>
      </c>
      <c r="L207" s="32">
        <f t="shared" si="41"/>
        <v>0</v>
      </c>
      <c r="M207" s="32">
        <f t="shared" si="42"/>
        <v>0</v>
      </c>
      <c r="O207" s="143">
        <f t="shared" si="37"/>
        <v>0</v>
      </c>
      <c r="P207" s="143">
        <f t="shared" si="38"/>
        <v>0</v>
      </c>
    </row>
    <row r="208" spans="1:16" s="33" customFormat="1" ht="24.75" customHeight="1" outlineLevel="3" x14ac:dyDescent="0.35">
      <c r="A208" s="27" t="s">
        <v>311</v>
      </c>
      <c r="B208" s="28" t="s">
        <v>11</v>
      </c>
      <c r="C208" s="116">
        <v>1</v>
      </c>
      <c r="D208" s="116">
        <f>'Базовый (предв)'!D208/'Базовый (ДШИ)'!K$2</f>
        <v>0</v>
      </c>
      <c r="E208" s="116">
        <f>'Базовый (предв)'!E208/'Базовый (ДШИ)'!L$2</f>
        <v>0</v>
      </c>
      <c r="F208" s="116">
        <f>'Базовый (предв)'!F208/'Базовый (ДШИ)'!M$2</f>
        <v>0</v>
      </c>
      <c r="G208" s="57">
        <f>'Базовый (предв)'!G208</f>
        <v>1</v>
      </c>
      <c r="H208" s="30">
        <f>'Базовый (предв)'!H208</f>
        <v>481</v>
      </c>
      <c r="I208" s="37"/>
      <c r="J208" s="31"/>
      <c r="K208" s="32">
        <f t="shared" si="40"/>
        <v>0</v>
      </c>
      <c r="L208" s="32">
        <f t="shared" si="41"/>
        <v>0</v>
      </c>
      <c r="M208" s="32">
        <f t="shared" si="42"/>
        <v>0</v>
      </c>
      <c r="O208" s="143">
        <f t="shared" si="37"/>
        <v>0</v>
      </c>
      <c r="P208" s="143">
        <f t="shared" si="38"/>
        <v>0</v>
      </c>
    </row>
    <row r="209" spans="1:16" s="33" customFormat="1" ht="24.75" customHeight="1" outlineLevel="3" x14ac:dyDescent="0.35">
      <c r="A209" s="27" t="s">
        <v>35</v>
      </c>
      <c r="B209" s="28" t="s">
        <v>11</v>
      </c>
      <c r="C209" s="116">
        <v>10</v>
      </c>
      <c r="D209" s="116">
        <f>'Базовый (предв)'!D209/'Базовый (ДШИ)'!K$2</f>
        <v>1.4991046476596316E-4</v>
      </c>
      <c r="E209" s="116">
        <f>'Базовый (предв)'!E209/'Базовый (ДШИ)'!L$2</f>
        <v>1.7152658662092625E-2</v>
      </c>
      <c r="F209" s="116">
        <f>'Базовый (предв)'!F209/'Базовый (ДШИ)'!M$2</f>
        <v>0</v>
      </c>
      <c r="G209" s="57">
        <f>'Базовый (предв)'!G209</f>
        <v>1</v>
      </c>
      <c r="H209" s="30">
        <f>'Базовый (предв)'!H209</f>
        <v>910</v>
      </c>
      <c r="I209" s="37"/>
      <c r="J209" s="31"/>
      <c r="K209" s="32">
        <f t="shared" si="40"/>
        <v>0.13641852293702647</v>
      </c>
      <c r="L209" s="32">
        <f t="shared" si="41"/>
        <v>15.608919382504288</v>
      </c>
      <c r="M209" s="32">
        <f t="shared" si="42"/>
        <v>0</v>
      </c>
      <c r="O209" s="143">
        <f t="shared" si="37"/>
        <v>9100</v>
      </c>
      <c r="P209" s="143">
        <f t="shared" si="38"/>
        <v>0</v>
      </c>
    </row>
    <row r="210" spans="1:16" s="33" customFormat="1" ht="24.75" customHeight="1" outlineLevel="3" x14ac:dyDescent="0.35">
      <c r="A210" s="27" t="s">
        <v>34</v>
      </c>
      <c r="B210" s="28" t="s">
        <v>11</v>
      </c>
      <c r="C210" s="116">
        <v>5</v>
      </c>
      <c r="D210" s="116">
        <f>'Базовый (предв)'!D210/'Базовый (ДШИ)'!K$2</f>
        <v>7.4955232382981581E-5</v>
      </c>
      <c r="E210" s="116">
        <f>'Базовый (предв)'!E210/'Базовый (ДШИ)'!L$2</f>
        <v>8.5763293310463125E-3</v>
      </c>
      <c r="F210" s="116">
        <f>'Базовый (предв)'!F210/'Базовый (ДШИ)'!M$2</f>
        <v>0</v>
      </c>
      <c r="G210" s="57">
        <f>'Базовый (предв)'!G210</f>
        <v>1</v>
      </c>
      <c r="H210" s="30">
        <f>'Базовый (предв)'!H210</f>
        <v>766.67</v>
      </c>
      <c r="I210" s="37"/>
      <c r="J210" s="31"/>
      <c r="K210" s="32">
        <f t="shared" si="40"/>
        <v>5.7465928011060485E-2</v>
      </c>
      <c r="L210" s="32">
        <f t="shared" si="41"/>
        <v>6.5752144082332764</v>
      </c>
      <c r="M210" s="32">
        <f t="shared" si="42"/>
        <v>0</v>
      </c>
      <c r="O210" s="143">
        <f t="shared" si="37"/>
        <v>3833.3500000000004</v>
      </c>
      <c r="P210" s="143">
        <f t="shared" si="38"/>
        <v>0</v>
      </c>
    </row>
    <row r="211" spans="1:16" s="36" customFormat="1" ht="24.75" customHeight="1" outlineLevel="2" x14ac:dyDescent="0.35">
      <c r="A211" s="34" t="s">
        <v>359</v>
      </c>
      <c r="B211" s="35" t="s">
        <v>3</v>
      </c>
      <c r="C211" s="48" t="s">
        <v>3</v>
      </c>
      <c r="D211" s="48" t="s">
        <v>3</v>
      </c>
      <c r="E211" s="48" t="s">
        <v>3</v>
      </c>
      <c r="F211" s="48" t="s">
        <v>3</v>
      </c>
      <c r="G211" s="47" t="s">
        <v>3</v>
      </c>
      <c r="H211" s="47" t="s">
        <v>3</v>
      </c>
      <c r="I211" s="111"/>
      <c r="J211" s="31"/>
      <c r="K211" s="32">
        <f>SUM(K212:K219)</f>
        <v>0.31968571512852889</v>
      </c>
      <c r="L211" s="32">
        <f>SUM(L212:L219)</f>
        <v>36.578233276157803</v>
      </c>
      <c r="M211" s="32">
        <f>SUM(M212:M219)</f>
        <v>0</v>
      </c>
      <c r="O211" s="143">
        <f t="shared" si="37"/>
        <v>21325.11</v>
      </c>
      <c r="P211" s="143">
        <f t="shared" si="38"/>
        <v>0</v>
      </c>
    </row>
    <row r="212" spans="1:16" s="33" customFormat="1" ht="24.75" customHeight="1" outlineLevel="3" x14ac:dyDescent="0.35">
      <c r="A212" s="27" t="s">
        <v>278</v>
      </c>
      <c r="B212" s="28" t="s">
        <v>11</v>
      </c>
      <c r="C212" s="116">
        <v>30</v>
      </c>
      <c r="D212" s="116">
        <f>'Базовый (предв)'!D212/'Базовый (ДШИ)'!K$2</f>
        <v>4.4973139429788951E-4</v>
      </c>
      <c r="E212" s="116">
        <f>'Базовый (предв)'!E212/'Базовый (ДШИ)'!L$2</f>
        <v>5.1457975986277875E-2</v>
      </c>
      <c r="F212" s="116">
        <f>'Базовый (предв)'!F212/'Базовый (ДШИ)'!M$2</f>
        <v>0</v>
      </c>
      <c r="G212" s="57">
        <f>'Базовый (предв)'!G212</f>
        <v>1</v>
      </c>
      <c r="H212" s="30">
        <f>'Базовый (предв)'!H212</f>
        <v>51.35</v>
      </c>
      <c r="I212" s="37"/>
      <c r="J212" s="31"/>
      <c r="K212" s="32">
        <f t="shared" ref="K212:K220" si="43">D212*$H212</f>
        <v>2.3093707097196627E-2</v>
      </c>
      <c r="L212" s="32">
        <f t="shared" ref="L212:L220" si="44">E212*$H212</f>
        <v>2.6423670668953689</v>
      </c>
      <c r="M212" s="32">
        <f t="shared" ref="M212:M220" si="45">F212*$H212</f>
        <v>0</v>
      </c>
      <c r="O212" s="143">
        <f t="shared" si="37"/>
        <v>1540.5</v>
      </c>
      <c r="P212" s="143">
        <f t="shared" si="38"/>
        <v>0</v>
      </c>
    </row>
    <row r="213" spans="1:16" s="33" customFormat="1" ht="24.75" customHeight="1" outlineLevel="3" x14ac:dyDescent="0.35">
      <c r="A213" s="27" t="s">
        <v>27</v>
      </c>
      <c r="B213" s="28" t="s">
        <v>313</v>
      </c>
      <c r="C213" s="116">
        <v>14</v>
      </c>
      <c r="D213" s="116">
        <f>'Базовый (предв)'!D213/'Базовый (ДШИ)'!K$2</f>
        <v>2.0987465067234844E-4</v>
      </c>
      <c r="E213" s="116">
        <f>'Базовый (предв)'!E213/'Базовый (ДШИ)'!L$2</f>
        <v>2.4013722126929673E-2</v>
      </c>
      <c r="F213" s="116">
        <f>'Базовый (предв)'!F213/'Базовый (ДШИ)'!M$2</f>
        <v>0</v>
      </c>
      <c r="G213" s="57">
        <f>'Базовый (предв)'!G213</f>
        <v>1</v>
      </c>
      <c r="H213" s="30">
        <f>'Базовый (предв)'!H213</f>
        <v>30</v>
      </c>
      <c r="I213" s="37"/>
      <c r="J213" s="31"/>
      <c r="K213" s="32">
        <f t="shared" si="43"/>
        <v>6.2962395201704531E-3</v>
      </c>
      <c r="L213" s="32">
        <f t="shared" si="44"/>
        <v>0.72041166380789023</v>
      </c>
      <c r="M213" s="32">
        <f t="shared" si="45"/>
        <v>0</v>
      </c>
      <c r="O213" s="143">
        <f t="shared" si="37"/>
        <v>420</v>
      </c>
      <c r="P213" s="143">
        <f t="shared" si="38"/>
        <v>0</v>
      </c>
    </row>
    <row r="214" spans="1:16" s="33" customFormat="1" ht="24.75" customHeight="1" outlineLevel="3" x14ac:dyDescent="0.35">
      <c r="A214" s="27" t="s">
        <v>314</v>
      </c>
      <c r="B214" s="28" t="s">
        <v>313</v>
      </c>
      <c r="C214" s="116">
        <v>30</v>
      </c>
      <c r="D214" s="116">
        <f>'Базовый (предв)'!D214/'Базовый (ДШИ)'!K$2</f>
        <v>4.4973139429788951E-4</v>
      </c>
      <c r="E214" s="116">
        <f>'Базовый (предв)'!E214/'Базовый (ДШИ)'!L$2</f>
        <v>5.1457975986277875E-2</v>
      </c>
      <c r="F214" s="116">
        <f>'Базовый (предв)'!F214/'Базовый (ДШИ)'!M$2</f>
        <v>0</v>
      </c>
      <c r="G214" s="57">
        <f>'Базовый (предв)'!G214</f>
        <v>1</v>
      </c>
      <c r="H214" s="30">
        <f>'Базовый (предв)'!H214</f>
        <v>57.34</v>
      </c>
      <c r="I214" s="37"/>
      <c r="J214" s="31"/>
      <c r="K214" s="32">
        <f t="shared" si="43"/>
        <v>2.5787598149040986E-2</v>
      </c>
      <c r="L214" s="32">
        <f t="shared" si="44"/>
        <v>2.9506003430531735</v>
      </c>
      <c r="M214" s="32">
        <f t="shared" si="45"/>
        <v>0</v>
      </c>
      <c r="O214" s="143">
        <f t="shared" si="37"/>
        <v>1720.2000000000003</v>
      </c>
      <c r="P214" s="143">
        <f t="shared" si="38"/>
        <v>0</v>
      </c>
    </row>
    <row r="215" spans="1:16" s="33" customFormat="1" ht="24.75" customHeight="1" outlineLevel="3" x14ac:dyDescent="0.35">
      <c r="A215" s="27" t="s">
        <v>315</v>
      </c>
      <c r="B215" s="28" t="s">
        <v>11</v>
      </c>
      <c r="C215" s="116">
        <v>25</v>
      </c>
      <c r="D215" s="116">
        <f>'Базовый (предв)'!D215/'Базовый (ДШИ)'!K$2</f>
        <v>3.7477616191490792E-4</v>
      </c>
      <c r="E215" s="116">
        <f>'Базовый (предв)'!E215/'Базовый (ДШИ)'!L$2</f>
        <v>4.2881646655231559E-2</v>
      </c>
      <c r="F215" s="116">
        <f>'Базовый (предв)'!F215/'Базовый (ДШИ)'!M$2</f>
        <v>0</v>
      </c>
      <c r="G215" s="57">
        <f>'Базовый (предв)'!G215</f>
        <v>1</v>
      </c>
      <c r="H215" s="30">
        <f>'Базовый (предв)'!H215</f>
        <v>122.34</v>
      </c>
      <c r="I215" s="37"/>
      <c r="J215" s="31"/>
      <c r="K215" s="32">
        <f t="shared" si="43"/>
        <v>4.5850115648669837E-2</v>
      </c>
      <c r="L215" s="32">
        <f t="shared" si="44"/>
        <v>5.2461406518010287</v>
      </c>
      <c r="M215" s="32">
        <f t="shared" si="45"/>
        <v>0</v>
      </c>
      <c r="O215" s="143">
        <f t="shared" si="37"/>
        <v>3058.5</v>
      </c>
      <c r="P215" s="143">
        <f t="shared" si="38"/>
        <v>0</v>
      </c>
    </row>
    <row r="216" spans="1:16" s="33" customFormat="1" ht="24.75" customHeight="1" outlineLevel="3" x14ac:dyDescent="0.35">
      <c r="A216" s="27" t="s">
        <v>316</v>
      </c>
      <c r="B216" s="28" t="s">
        <v>11</v>
      </c>
      <c r="C216" s="116">
        <v>16</v>
      </c>
      <c r="D216" s="116">
        <f>'Базовый (предв)'!D216/'Базовый (ДШИ)'!K$2</f>
        <v>5.9964185906385267E-5</v>
      </c>
      <c r="E216" s="116">
        <f>'Базовый (предв)'!E216/'Базовый (ДШИ)'!L$2</f>
        <v>6.8610634648370496E-3</v>
      </c>
      <c r="F216" s="116">
        <f>'Базовый (предв)'!F216/'Базовый (ДШИ)'!M$2</f>
        <v>0</v>
      </c>
      <c r="G216" s="57">
        <f>'Базовый (предв)'!G216</f>
        <v>1</v>
      </c>
      <c r="H216" s="30">
        <f>'Базовый (предв)'!H216</f>
        <v>148</v>
      </c>
      <c r="I216" s="37"/>
      <c r="J216" s="31"/>
      <c r="K216" s="32">
        <f t="shared" si="43"/>
        <v>8.8746995141450197E-3</v>
      </c>
      <c r="L216" s="32">
        <f t="shared" si="44"/>
        <v>1.0154373927958833</v>
      </c>
      <c r="M216" s="32">
        <f t="shared" si="45"/>
        <v>0</v>
      </c>
      <c r="O216" s="143">
        <f t="shared" si="37"/>
        <v>592</v>
      </c>
      <c r="P216" s="143">
        <f t="shared" si="38"/>
        <v>0</v>
      </c>
    </row>
    <row r="217" spans="1:16" s="33" customFormat="1" ht="24.75" customHeight="1" outlineLevel="3" x14ac:dyDescent="0.35">
      <c r="A217" s="27" t="s">
        <v>317</v>
      </c>
      <c r="B217" s="28" t="s">
        <v>11</v>
      </c>
      <c r="C217" s="116">
        <v>25</v>
      </c>
      <c r="D217" s="116">
        <f>'Базовый (предв)'!D217/'Базовый (ДШИ)'!K$2</f>
        <v>3.7477616191490792E-4</v>
      </c>
      <c r="E217" s="116">
        <f>'Базовый (предв)'!E217/'Базовый (ДШИ)'!L$2</f>
        <v>4.2881646655231559E-2</v>
      </c>
      <c r="F217" s="116">
        <f>'Базовый (предв)'!F217/'Базовый (ДШИ)'!M$2</f>
        <v>0</v>
      </c>
      <c r="G217" s="57">
        <f>'Базовый (предв)'!G217</f>
        <v>1</v>
      </c>
      <c r="H217" s="30">
        <f>'Базовый (предв)'!H217</f>
        <v>67.67</v>
      </c>
      <c r="I217" s="37"/>
      <c r="J217" s="31"/>
      <c r="K217" s="32">
        <f t="shared" si="43"/>
        <v>2.5361102876781821E-2</v>
      </c>
      <c r="L217" s="32">
        <f t="shared" si="44"/>
        <v>2.9018010291595195</v>
      </c>
      <c r="M217" s="32">
        <f t="shared" si="45"/>
        <v>0</v>
      </c>
      <c r="O217" s="143">
        <f t="shared" si="37"/>
        <v>1691.75</v>
      </c>
      <c r="P217" s="143">
        <f t="shared" si="38"/>
        <v>0</v>
      </c>
    </row>
    <row r="218" spans="1:16" s="33" customFormat="1" ht="24.75" customHeight="1" outlineLevel="3" x14ac:dyDescent="0.35">
      <c r="A218" s="27" t="s">
        <v>318</v>
      </c>
      <c r="B218" s="28" t="s">
        <v>11</v>
      </c>
      <c r="C218" s="116">
        <v>108</v>
      </c>
      <c r="D218" s="116">
        <f>'Базовый (предв)'!D218/'Базовый (ДШИ)'!K$2</f>
        <v>1.6190330194724022E-3</v>
      </c>
      <c r="E218" s="116">
        <f>'Базовый (предв)'!E218/'Базовый (ДШИ)'!L$2</f>
        <v>0.18524871355060032</v>
      </c>
      <c r="F218" s="116">
        <f>'Базовый (предв)'!F218/'Базовый (ДШИ)'!M$2</f>
        <v>0</v>
      </c>
      <c r="G218" s="57">
        <f>'Базовый (предв)'!G218</f>
        <v>1</v>
      </c>
      <c r="H218" s="30">
        <f>'Базовый (предв)'!H218</f>
        <v>108.97</v>
      </c>
      <c r="I218" s="37"/>
      <c r="J218" s="31"/>
      <c r="K218" s="32">
        <f t="shared" si="43"/>
        <v>0.17642602813190766</v>
      </c>
      <c r="L218" s="32">
        <f t="shared" si="44"/>
        <v>20.186552315608917</v>
      </c>
      <c r="M218" s="32">
        <f t="shared" si="45"/>
        <v>0</v>
      </c>
      <c r="O218" s="143">
        <f t="shared" si="37"/>
        <v>11768.759999999998</v>
      </c>
      <c r="P218" s="143">
        <f t="shared" si="38"/>
        <v>0</v>
      </c>
    </row>
    <row r="219" spans="1:16" s="33" customFormat="1" ht="24.75" customHeight="1" outlineLevel="3" x14ac:dyDescent="0.35">
      <c r="A219" s="27" t="s">
        <v>319</v>
      </c>
      <c r="B219" s="28" t="s">
        <v>11</v>
      </c>
      <c r="C219" s="116">
        <v>20</v>
      </c>
      <c r="D219" s="116">
        <f>'Базовый (предв)'!D219/'Базовый (ДШИ)'!K$2</f>
        <v>2.9982092953192632E-4</v>
      </c>
      <c r="E219" s="116">
        <f>'Базовый (предв)'!E219/'Базовый (ДШИ)'!L$2</f>
        <v>3.430531732418525E-2</v>
      </c>
      <c r="F219" s="116">
        <f>'Базовый (предв)'!F219/'Базовый (ДШИ)'!M$2</f>
        <v>0</v>
      </c>
      <c r="G219" s="57">
        <f>'Базовый (предв)'!G219</f>
        <v>1</v>
      </c>
      <c r="H219" s="30">
        <f>'Базовый (предв)'!H219</f>
        <v>26.67</v>
      </c>
      <c r="I219" s="37"/>
      <c r="J219" s="31"/>
      <c r="K219" s="32">
        <f t="shared" si="43"/>
        <v>7.9962241906164754E-3</v>
      </c>
      <c r="L219" s="32">
        <f t="shared" si="44"/>
        <v>0.91492281303602063</v>
      </c>
      <c r="M219" s="32">
        <f t="shared" si="45"/>
        <v>0</v>
      </c>
      <c r="O219" s="143">
        <f t="shared" si="37"/>
        <v>533.40000000000009</v>
      </c>
      <c r="P219" s="143">
        <f t="shared" si="38"/>
        <v>0</v>
      </c>
    </row>
    <row r="220" spans="1:16" s="33" customFormat="1" ht="24.75" customHeight="1" outlineLevel="2" x14ac:dyDescent="0.35">
      <c r="A220" s="27" t="s">
        <v>326</v>
      </c>
      <c r="B220" s="28" t="s">
        <v>169</v>
      </c>
      <c r="C220" s="116">
        <v>1</v>
      </c>
      <c r="D220" s="116">
        <f>'Базовый (предв)'!D220/'Базовый (ДШИ)'!K$2</f>
        <v>0</v>
      </c>
      <c r="E220" s="116">
        <f>'Базовый (предв)'!E220/'Базовый (ДШИ)'!L$2</f>
        <v>0</v>
      </c>
      <c r="F220" s="116">
        <f>'Базовый (предв)'!F220/'Базовый (ДШИ)'!M$2</f>
        <v>0</v>
      </c>
      <c r="G220" s="57">
        <f>'Базовый (предв)'!G220</f>
        <v>1</v>
      </c>
      <c r="H220" s="30">
        <f>'Базовый (предв)'!H220</f>
        <v>138333.34</v>
      </c>
      <c r="I220" s="37"/>
      <c r="J220" s="31"/>
      <c r="K220" s="32">
        <f t="shared" si="43"/>
        <v>0</v>
      </c>
      <c r="L220" s="32">
        <f t="shared" si="44"/>
        <v>0</v>
      </c>
      <c r="M220" s="32">
        <f t="shared" si="45"/>
        <v>0</v>
      </c>
      <c r="O220" s="143">
        <f t="shared" si="37"/>
        <v>0</v>
      </c>
      <c r="P220" s="143">
        <f t="shared" si="38"/>
        <v>0</v>
      </c>
    </row>
    <row r="221" spans="1:16" s="45" customFormat="1" ht="26.25" customHeight="1" x14ac:dyDescent="0.35">
      <c r="A221" s="18" t="s">
        <v>20</v>
      </c>
      <c r="B221" s="19" t="s">
        <v>3</v>
      </c>
      <c r="C221" s="140">
        <f>C3+C130</f>
        <v>11401.400000000001</v>
      </c>
      <c r="D221" s="140">
        <f>D3+D130</f>
        <v>1.9577656087017703</v>
      </c>
      <c r="E221" s="140">
        <f>E3+E130</f>
        <v>224.00627787307036</v>
      </c>
      <c r="F221" s="140">
        <f>F3+F130</f>
        <v>316.61688888888887</v>
      </c>
      <c r="G221" s="21" t="s">
        <v>3</v>
      </c>
      <c r="H221" s="21" t="s">
        <v>3</v>
      </c>
      <c r="I221" s="21" t="s">
        <v>3</v>
      </c>
      <c r="J221" s="31"/>
      <c r="K221" s="22">
        <f>K3+K130</f>
        <v>561.22531189920267</v>
      </c>
      <c r="L221" s="22">
        <f>L3+L130</f>
        <v>64215.038106660373</v>
      </c>
      <c r="M221" s="22">
        <f>M3+M130</f>
        <v>123152.61308797848</v>
      </c>
      <c r="O221" s="142"/>
      <c r="P221" s="142"/>
    </row>
    <row r="222" spans="1:16" ht="12.75" customHeight="1" x14ac:dyDescent="0.35"/>
    <row r="223" spans="1:16" ht="12.75" customHeight="1" x14ac:dyDescent="0.35">
      <c r="I223" s="46">
        <f>SUM(K223:M223)</f>
        <v>42979234.80514203</v>
      </c>
      <c r="J223" s="46"/>
      <c r="K223" s="46">
        <f>K221*K2</f>
        <v>13934663.269145302</v>
      </c>
      <c r="L223" s="46">
        <f>L221*L2</f>
        <v>23502703.947037697</v>
      </c>
      <c r="M223" s="46">
        <f>M221*M2</f>
        <v>5541867.5889590317</v>
      </c>
    </row>
    <row r="224" spans="1:16" ht="12.75" customHeight="1" x14ac:dyDescent="0.35"/>
    <row r="225" spans="9:14" ht="12.75" customHeight="1" x14ac:dyDescent="0.35">
      <c r="J225" s="46">
        <f>K225+L225</f>
        <v>33080323.572183002</v>
      </c>
      <c r="K225" s="17">
        <f>(K4+K172)*K2</f>
        <v>12312916.321035527</v>
      </c>
      <c r="L225" s="17">
        <f>(L4+L172)*L2</f>
        <v>20767407.251147475</v>
      </c>
      <c r="M225" s="17">
        <f>(M4+M172)*M2</f>
        <v>4395582.3204352995</v>
      </c>
    </row>
    <row r="226" spans="9:14" ht="12.75" customHeight="1" x14ac:dyDescent="0.35">
      <c r="J226" s="46">
        <f>K226+L226</f>
        <v>723737.94999999925</v>
      </c>
      <c r="K226" s="17">
        <f>(K3-K4)*K2</f>
        <v>269384.45137221337</v>
      </c>
      <c r="L226" s="17">
        <f>(L3-L4)*L2</f>
        <v>454353.49862778583</v>
      </c>
      <c r="M226" s="17">
        <f>(M3-M4)*M2</f>
        <v>42888.049999999857</v>
      </c>
    </row>
    <row r="227" spans="9:14" ht="12.75" customHeight="1" x14ac:dyDescent="0.35">
      <c r="J227" s="46">
        <f>K227+L227</f>
        <v>2567269.6899999995</v>
      </c>
      <c r="K227" s="17">
        <f>K131*K2</f>
        <v>955570.36488850776</v>
      </c>
      <c r="L227" s="17">
        <f>L131*L2</f>
        <v>1611699.3251114918</v>
      </c>
      <c r="M227" s="17">
        <f>M131*M2</f>
        <v>1025493.5585237318</v>
      </c>
    </row>
    <row r="228" spans="9:14" ht="12.75" customHeight="1" x14ac:dyDescent="0.35">
      <c r="J228" s="46">
        <f>K228+L228+J230</f>
        <v>1074235.0839999996</v>
      </c>
      <c r="K228" s="46">
        <f>(K130-K131-K172)*K2</f>
        <v>396792.13184905663</v>
      </c>
      <c r="L228" s="46">
        <f>(L130-L131-L172)*L2</f>
        <v>669243.8721509428</v>
      </c>
      <c r="M228" s="46">
        <f>(M130-M131-M172)*M2+J231</f>
        <v>78303.659999999683</v>
      </c>
    </row>
    <row r="229" spans="9:14" ht="12.75" customHeight="1" x14ac:dyDescent="0.35"/>
    <row r="230" spans="9:14" ht="12.75" customHeight="1" x14ac:dyDescent="0.35">
      <c r="J230" s="17">
        <v>8199.08</v>
      </c>
    </row>
    <row r="231" spans="9:14" ht="12.75" customHeight="1" x14ac:dyDescent="0.35">
      <c r="J231" s="17">
        <v>400</v>
      </c>
    </row>
    <row r="232" spans="9:14" ht="12.75" customHeight="1" x14ac:dyDescent="0.35"/>
    <row r="233" spans="9:14" ht="12.75" customHeight="1" x14ac:dyDescent="0.35"/>
    <row r="234" spans="9:14" ht="12.75" customHeight="1" x14ac:dyDescent="0.35">
      <c r="I234" s="17" t="s">
        <v>386</v>
      </c>
    </row>
    <row r="235" spans="9:14" ht="12.75" customHeight="1" x14ac:dyDescent="0.35">
      <c r="I235" s="159" t="s">
        <v>387</v>
      </c>
      <c r="J235" s="46">
        <f>K235+L235</f>
        <v>33080323.572183002</v>
      </c>
      <c r="K235" s="46">
        <f>(K4+K172)*K2</f>
        <v>12312916.321035527</v>
      </c>
      <c r="L235" s="46">
        <f>(L4+L172)*L2</f>
        <v>20767407.251147475</v>
      </c>
      <c r="M235" s="46">
        <f>(M4+M172)*M2</f>
        <v>4395582.3204352995</v>
      </c>
      <c r="N235" s="46">
        <f>M235-M241-M242</f>
        <v>4058211.3204352995</v>
      </c>
    </row>
    <row r="236" spans="9:14" ht="12.75" customHeight="1" x14ac:dyDescent="0.35">
      <c r="I236" s="159" t="s">
        <v>388</v>
      </c>
      <c r="J236" s="46">
        <f>K236+L236</f>
        <v>2567269.6899999995</v>
      </c>
      <c r="K236" s="46">
        <f>(K131)*K2</f>
        <v>955570.36488850776</v>
      </c>
      <c r="L236" s="46">
        <f>(L131)*L2</f>
        <v>1611699.3251114918</v>
      </c>
      <c r="M236" s="46">
        <f>(M131)*M2</f>
        <v>1025493.5585237318</v>
      </c>
      <c r="N236" s="46">
        <f>M236</f>
        <v>1025493.5585237318</v>
      </c>
    </row>
    <row r="237" spans="9:14" ht="12.75" customHeight="1" x14ac:dyDescent="0.35">
      <c r="I237" s="159" t="s">
        <v>389</v>
      </c>
      <c r="J237" s="46">
        <v>8199.08</v>
      </c>
      <c r="K237" s="46"/>
      <c r="L237" s="46"/>
      <c r="M237" s="46">
        <v>400</v>
      </c>
      <c r="N237" s="46">
        <f>M237</f>
        <v>400</v>
      </c>
    </row>
    <row r="238" spans="9:14" ht="12.75" customHeight="1" x14ac:dyDescent="0.35">
      <c r="I238" s="159" t="s">
        <v>390</v>
      </c>
      <c r="J238" s="46">
        <f>J239-J235-J236-J237</f>
        <v>1794403.6578169987</v>
      </c>
      <c r="K238" s="46"/>
      <c r="L238" s="46"/>
      <c r="M238" s="46">
        <f>M239-M235-M236-M237</f>
        <v>120869.12104096869</v>
      </c>
      <c r="N238" s="46">
        <f>M238</f>
        <v>120869.12104096869</v>
      </c>
    </row>
    <row r="239" spans="9:14" ht="12.75" customHeight="1" x14ac:dyDescent="0.35">
      <c r="I239" s="160" t="s">
        <v>391</v>
      </c>
      <c r="J239" s="46">
        <v>37450196</v>
      </c>
      <c r="K239" s="46"/>
      <c r="L239" s="46"/>
      <c r="M239" s="46">
        <v>5542345</v>
      </c>
      <c r="N239" s="46">
        <f>M243</f>
        <v>5204974</v>
      </c>
    </row>
    <row r="240" spans="9:14" ht="12.75" customHeight="1" x14ac:dyDescent="0.35"/>
    <row r="241" spans="13:13" ht="12.75" customHeight="1" x14ac:dyDescent="0.35">
      <c r="M241" s="17">
        <v>301540</v>
      </c>
    </row>
    <row r="242" spans="13:13" ht="12.75" customHeight="1" x14ac:dyDescent="0.35">
      <c r="M242" s="17">
        <v>35831</v>
      </c>
    </row>
    <row r="243" spans="13:13" ht="12.75" customHeight="1" x14ac:dyDescent="0.35">
      <c r="M243" s="46">
        <f>M239-M241-M242</f>
        <v>5204974</v>
      </c>
    </row>
    <row r="244" spans="13:13" ht="12.75" customHeight="1" x14ac:dyDescent="0.35"/>
    <row r="245" spans="13:13" ht="12.75" customHeight="1" x14ac:dyDescent="0.35"/>
    <row r="246" spans="13:13" ht="12.75" customHeight="1" x14ac:dyDescent="0.35"/>
    <row r="247" spans="13:13" ht="12.75" customHeight="1" x14ac:dyDescent="0.35"/>
    <row r="248" spans="13:13" ht="12.75" customHeight="1" x14ac:dyDescent="0.35"/>
    <row r="249" spans="13:13" ht="12.75" customHeight="1" x14ac:dyDescent="0.35"/>
    <row r="250" spans="13:13" ht="12.75" customHeight="1" x14ac:dyDescent="0.35"/>
    <row r="251" spans="13:13" ht="12.75" customHeight="1" x14ac:dyDescent="0.35"/>
    <row r="252" spans="13:13" ht="12.75" customHeight="1" x14ac:dyDescent="0.35"/>
    <row r="253" spans="13:13" ht="12.75" customHeight="1" x14ac:dyDescent="0.35"/>
    <row r="254" spans="13:13" ht="12.75" customHeight="1" x14ac:dyDescent="0.35"/>
    <row r="255" spans="13:13" ht="12.75" customHeight="1" x14ac:dyDescent="0.35"/>
    <row r="256" spans="13:13" ht="12.75" customHeight="1" x14ac:dyDescent="0.35"/>
    <row r="257" ht="12.75" customHeight="1" x14ac:dyDescent="0.35"/>
    <row r="258" ht="12.75" customHeight="1" x14ac:dyDescent="0.35"/>
    <row r="259" ht="12.75" customHeight="1" x14ac:dyDescent="0.35"/>
    <row r="260" ht="12.75" customHeight="1" x14ac:dyDescent="0.35"/>
    <row r="261" ht="12.75" customHeight="1" x14ac:dyDescent="0.35"/>
    <row r="262" ht="12.75" customHeight="1" x14ac:dyDescent="0.35"/>
    <row r="263" ht="12.75" customHeight="1" x14ac:dyDescent="0.35"/>
    <row r="264" ht="12.75" customHeight="1" x14ac:dyDescent="0.35"/>
    <row r="265" ht="12.75" customHeight="1" x14ac:dyDescent="0.35"/>
    <row r="266" ht="12.75" customHeight="1" x14ac:dyDescent="0.35"/>
    <row r="267" ht="12.75" customHeight="1" x14ac:dyDescent="0.35"/>
    <row r="268" ht="12.75" customHeight="1" x14ac:dyDescent="0.35"/>
    <row r="269" ht="12.75" customHeight="1" x14ac:dyDescent="0.35"/>
    <row r="270" ht="12.75" customHeight="1" x14ac:dyDescent="0.35"/>
    <row r="271" ht="12.75" customHeight="1" x14ac:dyDescent="0.35"/>
    <row r="272" ht="12.75" customHeight="1" x14ac:dyDescent="0.35"/>
    <row r="273" ht="12.75" customHeight="1" x14ac:dyDescent="0.35"/>
    <row r="274" ht="12.75" customHeight="1" x14ac:dyDescent="0.35"/>
    <row r="275" ht="12.75" customHeight="1" x14ac:dyDescent="0.35"/>
    <row r="276" ht="12.75" customHeight="1" x14ac:dyDescent="0.35"/>
    <row r="277" ht="12.75" customHeight="1" x14ac:dyDescent="0.35"/>
    <row r="278" ht="12.75" customHeight="1" x14ac:dyDescent="0.35"/>
    <row r="279" ht="12.75" customHeight="1" x14ac:dyDescent="0.35"/>
    <row r="280" ht="12.75" customHeight="1" x14ac:dyDescent="0.35"/>
    <row r="281" ht="12.75" customHeight="1" x14ac:dyDescent="0.35"/>
    <row r="282" ht="12.75" customHeight="1" x14ac:dyDescent="0.35"/>
    <row r="283" ht="12.75" customHeight="1" x14ac:dyDescent="0.35"/>
    <row r="284" ht="12.75" customHeight="1" x14ac:dyDescent="0.35"/>
    <row r="285" ht="12.75" customHeight="1" x14ac:dyDescent="0.35"/>
    <row r="286" ht="12.75" customHeight="1" x14ac:dyDescent="0.35"/>
    <row r="287" ht="12.75" customHeight="1" x14ac:dyDescent="0.35"/>
    <row r="288" ht="12.75" customHeight="1" x14ac:dyDescent="0.35"/>
    <row r="289" ht="12.75" customHeight="1" x14ac:dyDescent="0.35"/>
    <row r="290" ht="12.75" customHeight="1" x14ac:dyDescent="0.35"/>
    <row r="291" ht="12.75" customHeight="1" x14ac:dyDescent="0.35"/>
    <row r="292" ht="12.75" customHeight="1" x14ac:dyDescent="0.35"/>
    <row r="293" ht="12.75" customHeight="1" x14ac:dyDescent="0.35"/>
    <row r="294" ht="12.75" customHeight="1" x14ac:dyDescent="0.35"/>
    <row r="295" ht="12.75" customHeight="1" x14ac:dyDescent="0.35"/>
    <row r="296" ht="12.75" customHeight="1" x14ac:dyDescent="0.35"/>
    <row r="297" ht="12.75" customHeight="1" x14ac:dyDescent="0.35"/>
    <row r="298" ht="12.75" customHeight="1" x14ac:dyDescent="0.35"/>
    <row r="299" ht="12.75" customHeight="1" x14ac:dyDescent="0.35"/>
    <row r="300" ht="12.75" customHeight="1" x14ac:dyDescent="0.35"/>
    <row r="301" ht="12.75" customHeight="1" x14ac:dyDescent="0.35"/>
    <row r="302" ht="12.75" customHeight="1" x14ac:dyDescent="0.35"/>
    <row r="303" ht="12.75" customHeight="1" x14ac:dyDescent="0.35"/>
    <row r="304" ht="12.75" customHeight="1" x14ac:dyDescent="0.35"/>
    <row r="305" ht="12.75" customHeight="1" x14ac:dyDescent="0.35"/>
    <row r="306" ht="12.75" customHeight="1" x14ac:dyDescent="0.35"/>
    <row r="307" ht="12.75" customHeight="1" x14ac:dyDescent="0.35"/>
    <row r="308" ht="12.75" customHeight="1" x14ac:dyDescent="0.35"/>
    <row r="309" ht="12.75" customHeight="1" x14ac:dyDescent="0.35"/>
    <row r="310" ht="12.75" customHeight="1" x14ac:dyDescent="0.35"/>
    <row r="311" ht="12.75" customHeight="1" x14ac:dyDescent="0.35"/>
    <row r="312" ht="12.75" customHeight="1" x14ac:dyDescent="0.35"/>
    <row r="313" ht="12.75" customHeight="1" x14ac:dyDescent="0.35"/>
    <row r="314" ht="12.75" customHeight="1" x14ac:dyDescent="0.35"/>
    <row r="315" ht="12.75" customHeight="1" x14ac:dyDescent="0.35"/>
    <row r="316" ht="12.75" customHeight="1" x14ac:dyDescent="0.35"/>
    <row r="317" ht="12.75" customHeight="1" x14ac:dyDescent="0.35"/>
    <row r="318" ht="12.75" customHeight="1" x14ac:dyDescent="0.35"/>
    <row r="319" ht="12.75" customHeight="1" x14ac:dyDescent="0.35"/>
    <row r="320" ht="12.75" customHeight="1" x14ac:dyDescent="0.35"/>
    <row r="321" ht="12.75" customHeight="1" x14ac:dyDescent="0.35"/>
    <row r="322" ht="12.75" customHeight="1" x14ac:dyDescent="0.35"/>
    <row r="323" ht="12.75" customHeight="1" x14ac:dyDescent="0.35"/>
    <row r="324" ht="12.75" customHeight="1" x14ac:dyDescent="0.35"/>
    <row r="325" ht="12.75" customHeight="1" x14ac:dyDescent="0.35"/>
    <row r="326" ht="12.75" customHeight="1" x14ac:dyDescent="0.35"/>
    <row r="327" ht="12.75" customHeight="1" x14ac:dyDescent="0.35"/>
    <row r="328" ht="12.75" customHeight="1" x14ac:dyDescent="0.35"/>
    <row r="329" ht="12.75" customHeight="1" x14ac:dyDescent="0.35"/>
    <row r="330" ht="12.75" customHeight="1" x14ac:dyDescent="0.35"/>
    <row r="331" ht="12.75" customHeight="1" x14ac:dyDescent="0.35"/>
    <row r="332" ht="12.75" customHeight="1" x14ac:dyDescent="0.35"/>
    <row r="333" ht="12.75" customHeight="1" x14ac:dyDescent="0.35"/>
    <row r="334" ht="12.75" customHeight="1" x14ac:dyDescent="0.35"/>
    <row r="335" ht="12.75" customHeight="1" x14ac:dyDescent="0.35"/>
    <row r="336" ht="12.75" customHeight="1" x14ac:dyDescent="0.35"/>
    <row r="337" ht="12.75" customHeight="1" x14ac:dyDescent="0.35"/>
    <row r="338" ht="12.75" customHeight="1" x14ac:dyDescent="0.35"/>
    <row r="339" ht="12.75" customHeight="1" x14ac:dyDescent="0.35"/>
    <row r="340" ht="12.75" customHeight="1" x14ac:dyDescent="0.35"/>
    <row r="341" ht="12.75" customHeight="1" x14ac:dyDescent="0.35"/>
    <row r="342" ht="12.75" customHeight="1" x14ac:dyDescent="0.35"/>
    <row r="343" ht="12.75" customHeight="1" x14ac:dyDescent="0.35"/>
    <row r="344" ht="12.75" customHeight="1" x14ac:dyDescent="0.35"/>
    <row r="345" ht="12.75" customHeight="1" x14ac:dyDescent="0.35"/>
    <row r="346" ht="12.75" customHeight="1" x14ac:dyDescent="0.35"/>
    <row r="347" ht="12.75" customHeight="1" x14ac:dyDescent="0.35"/>
    <row r="348" ht="12.75" customHeight="1" x14ac:dyDescent="0.35"/>
    <row r="349" ht="12.75" customHeight="1" x14ac:dyDescent="0.35"/>
    <row r="350" ht="12.75" customHeight="1" x14ac:dyDescent="0.35"/>
    <row r="351" ht="12.75" customHeight="1" x14ac:dyDescent="0.35"/>
    <row r="352" ht="12.75" customHeight="1" x14ac:dyDescent="0.35"/>
    <row r="353" ht="12.75" customHeight="1" x14ac:dyDescent="0.35"/>
    <row r="354" ht="12.75" customHeight="1" x14ac:dyDescent="0.35"/>
    <row r="355" ht="12.75" customHeight="1" x14ac:dyDescent="0.35"/>
    <row r="356" ht="12.75" customHeight="1" x14ac:dyDescent="0.35"/>
    <row r="357" ht="12.75" customHeight="1" x14ac:dyDescent="0.35"/>
    <row r="358" ht="12.75" customHeight="1" x14ac:dyDescent="0.35"/>
    <row r="359" ht="12.75" customHeight="1" x14ac:dyDescent="0.35"/>
    <row r="360" ht="12.75" customHeight="1" x14ac:dyDescent="0.35"/>
    <row r="361" ht="12.75" customHeight="1" x14ac:dyDescent="0.35"/>
    <row r="362" ht="12.75" customHeight="1" x14ac:dyDescent="0.35"/>
    <row r="363" ht="12.75" customHeight="1" x14ac:dyDescent="0.35"/>
    <row r="364" ht="12.75" customHeight="1" x14ac:dyDescent="0.35"/>
    <row r="365" ht="12.75" customHeight="1" x14ac:dyDescent="0.35"/>
    <row r="366" ht="12.75" customHeight="1" x14ac:dyDescent="0.35"/>
    <row r="367" ht="12.75" customHeight="1" x14ac:dyDescent="0.35"/>
    <row r="368" ht="12.75" customHeight="1" x14ac:dyDescent="0.35"/>
    <row r="369" ht="12.75" customHeight="1" x14ac:dyDescent="0.35"/>
    <row r="370" ht="12.75" customHeight="1" x14ac:dyDescent="0.35"/>
    <row r="371" ht="12.75" customHeight="1" x14ac:dyDescent="0.35"/>
    <row r="372" ht="12.75" customHeight="1" x14ac:dyDescent="0.35"/>
    <row r="373" ht="12.75" customHeight="1" x14ac:dyDescent="0.35"/>
    <row r="374" ht="12.75" customHeight="1" x14ac:dyDescent="0.35"/>
    <row r="375" ht="12.75" customHeight="1" x14ac:dyDescent="0.35"/>
    <row r="376" ht="12.75" customHeight="1" x14ac:dyDescent="0.35"/>
    <row r="377" ht="12.75" customHeight="1" x14ac:dyDescent="0.35"/>
    <row r="378" ht="12.75" customHeight="1" x14ac:dyDescent="0.35"/>
    <row r="379" ht="12.75" customHeight="1" x14ac:dyDescent="0.35"/>
    <row r="380" ht="12.75" customHeight="1" x14ac:dyDescent="0.35"/>
    <row r="381" ht="12.75" customHeight="1" x14ac:dyDescent="0.35"/>
    <row r="382" ht="12.75" customHeight="1" x14ac:dyDescent="0.35"/>
    <row r="383" ht="12.75" customHeight="1" x14ac:dyDescent="0.35"/>
    <row r="384" ht="12.75" customHeight="1" x14ac:dyDescent="0.35"/>
    <row r="385" ht="12.75" customHeight="1" x14ac:dyDescent="0.35"/>
    <row r="386" ht="12.75" customHeight="1" x14ac:dyDescent="0.35"/>
    <row r="387" ht="12.75" customHeight="1" x14ac:dyDescent="0.35"/>
    <row r="388" ht="12.75" customHeight="1" x14ac:dyDescent="0.35"/>
    <row r="389" ht="12.75" customHeight="1" x14ac:dyDescent="0.35"/>
    <row r="390" ht="12.75" customHeight="1" x14ac:dyDescent="0.35"/>
    <row r="391" ht="12.75" customHeight="1" x14ac:dyDescent="0.35"/>
    <row r="392" ht="12.75" customHeight="1" x14ac:dyDescent="0.35"/>
    <row r="393" ht="12.75" customHeight="1" x14ac:dyDescent="0.35"/>
    <row r="394" ht="12.75" customHeight="1" x14ac:dyDescent="0.35"/>
    <row r="395" ht="12.75" customHeight="1" x14ac:dyDescent="0.35"/>
    <row r="396" ht="12.75" customHeight="1" x14ac:dyDescent="0.35"/>
    <row r="397" ht="12.75" customHeight="1" x14ac:dyDescent="0.35"/>
    <row r="398" ht="12.75" customHeight="1" x14ac:dyDescent="0.35"/>
    <row r="399" ht="12.75" customHeight="1" x14ac:dyDescent="0.35"/>
    <row r="400" ht="12.75" customHeight="1" x14ac:dyDescent="0.35"/>
    <row r="401" ht="12.75" customHeight="1" x14ac:dyDescent="0.35"/>
    <row r="402" ht="12.75" customHeight="1" x14ac:dyDescent="0.35"/>
    <row r="403" ht="12.75" customHeight="1" x14ac:dyDescent="0.35"/>
    <row r="404" ht="12.75" customHeight="1" x14ac:dyDescent="0.35"/>
    <row r="405" ht="12.75" customHeight="1" x14ac:dyDescent="0.35"/>
    <row r="406" ht="12.75" customHeight="1" x14ac:dyDescent="0.35"/>
    <row r="407" ht="12.75" customHeight="1" x14ac:dyDescent="0.35"/>
    <row r="408" ht="12.75" customHeight="1" x14ac:dyDescent="0.35"/>
    <row r="409" ht="12.75" customHeight="1" x14ac:dyDescent="0.35"/>
    <row r="410" ht="12.75" customHeight="1" x14ac:dyDescent="0.35"/>
    <row r="411" ht="12.75" customHeight="1" x14ac:dyDescent="0.35"/>
    <row r="412" ht="12.75" customHeight="1" x14ac:dyDescent="0.35"/>
    <row r="413" ht="12.75" customHeight="1" x14ac:dyDescent="0.35"/>
    <row r="414" ht="12.75" customHeight="1" x14ac:dyDescent="0.35"/>
    <row r="415" ht="12.75" customHeight="1" x14ac:dyDescent="0.35"/>
    <row r="416" ht="12.75" customHeight="1" x14ac:dyDescent="0.35"/>
    <row r="417" ht="12.75" customHeight="1" x14ac:dyDescent="0.35"/>
    <row r="418" ht="12.75" customHeight="1" x14ac:dyDescent="0.35"/>
    <row r="419" ht="12.75" customHeight="1" x14ac:dyDescent="0.35"/>
    <row r="420" ht="12.75" customHeight="1" x14ac:dyDescent="0.35"/>
    <row r="421" ht="12.75" customHeight="1" x14ac:dyDescent="0.35"/>
    <row r="422" ht="12.75" customHeight="1" x14ac:dyDescent="0.35"/>
    <row r="423" ht="12.75" customHeight="1" x14ac:dyDescent="0.35"/>
    <row r="424" ht="12.75" customHeight="1" x14ac:dyDescent="0.35"/>
    <row r="425" ht="12.75" customHeight="1" x14ac:dyDescent="0.35"/>
    <row r="426" ht="12.75" customHeight="1" x14ac:dyDescent="0.35"/>
    <row r="427" ht="12.75" customHeight="1" x14ac:dyDescent="0.35"/>
    <row r="428" ht="12.75" customHeight="1" x14ac:dyDescent="0.35"/>
    <row r="429" ht="12.75" customHeight="1" x14ac:dyDescent="0.35"/>
    <row r="430" ht="12.75" customHeight="1" x14ac:dyDescent="0.35"/>
    <row r="431" ht="12.75" customHeight="1" x14ac:dyDescent="0.35"/>
    <row r="432" ht="12.75" customHeight="1" x14ac:dyDescent="0.35"/>
    <row r="433" ht="12.75" customHeight="1" x14ac:dyDescent="0.35"/>
    <row r="434" ht="12.75" customHeight="1" x14ac:dyDescent="0.35"/>
    <row r="435" ht="12.75" customHeight="1" x14ac:dyDescent="0.35"/>
    <row r="436" ht="12.75" customHeight="1" x14ac:dyDescent="0.35"/>
    <row r="437" ht="12.75" customHeight="1" x14ac:dyDescent="0.35"/>
    <row r="438" ht="12.75" customHeight="1" x14ac:dyDescent="0.35"/>
    <row r="439" ht="12.75" customHeight="1" x14ac:dyDescent="0.35"/>
    <row r="440" ht="12.75" customHeight="1" x14ac:dyDescent="0.35"/>
    <row r="441" ht="12.75" customHeight="1" x14ac:dyDescent="0.35"/>
    <row r="442" ht="12.75" customHeight="1" x14ac:dyDescent="0.35"/>
    <row r="443" ht="12.75" customHeight="1" x14ac:dyDescent="0.35"/>
    <row r="444" ht="12.75" customHeight="1" x14ac:dyDescent="0.35"/>
    <row r="445" ht="12.75" customHeight="1" x14ac:dyDescent="0.35"/>
    <row r="446" ht="12.75" customHeight="1" x14ac:dyDescent="0.35"/>
    <row r="447" ht="12.75" customHeight="1" x14ac:dyDescent="0.35"/>
    <row r="448" ht="12.75" customHeight="1" x14ac:dyDescent="0.35"/>
    <row r="449" ht="12.75" customHeight="1" x14ac:dyDescent="0.35"/>
    <row r="450" ht="12.75" customHeight="1" x14ac:dyDescent="0.35"/>
    <row r="451" ht="12.75" customHeight="1" x14ac:dyDescent="0.35"/>
    <row r="452" ht="12.75" customHeight="1" x14ac:dyDescent="0.35"/>
    <row r="453" ht="12.75" customHeight="1" x14ac:dyDescent="0.35"/>
    <row r="454" ht="12.75" customHeight="1" x14ac:dyDescent="0.35"/>
    <row r="455" ht="12.75" customHeight="1" x14ac:dyDescent="0.35"/>
    <row r="456" ht="12.75" customHeight="1" x14ac:dyDescent="0.35"/>
    <row r="457" ht="12.75" customHeight="1" x14ac:dyDescent="0.35"/>
    <row r="458" ht="12.75" customHeight="1" x14ac:dyDescent="0.35"/>
    <row r="459" ht="12.75" customHeight="1" x14ac:dyDescent="0.35"/>
    <row r="460" ht="12.75" customHeight="1" x14ac:dyDescent="0.35"/>
    <row r="461" ht="12.75" customHeight="1" x14ac:dyDescent="0.35"/>
    <row r="462" ht="12.75" customHeight="1" x14ac:dyDescent="0.35"/>
    <row r="463" ht="12.75" customHeight="1" x14ac:dyDescent="0.35"/>
    <row r="464" ht="12.75" customHeight="1" x14ac:dyDescent="0.35"/>
    <row r="465" ht="12.75" customHeight="1" x14ac:dyDescent="0.35"/>
    <row r="466" ht="12.75" customHeight="1" x14ac:dyDescent="0.35"/>
    <row r="467" ht="12.75" customHeight="1" x14ac:dyDescent="0.35"/>
    <row r="468" ht="12.75" customHeight="1" x14ac:dyDescent="0.35"/>
    <row r="469" ht="12.75" customHeight="1" x14ac:dyDescent="0.35"/>
    <row r="470" ht="12.75" customHeight="1" x14ac:dyDescent="0.35"/>
    <row r="471" ht="12.75" customHeight="1" x14ac:dyDescent="0.35"/>
    <row r="472" ht="12.75" customHeight="1" x14ac:dyDescent="0.35"/>
    <row r="473" ht="12.75" customHeight="1" x14ac:dyDescent="0.35"/>
    <row r="474" ht="12.75" customHeight="1" x14ac:dyDescent="0.35"/>
    <row r="475" ht="12.75" customHeight="1" x14ac:dyDescent="0.35"/>
    <row r="476" ht="12.75" customHeight="1" x14ac:dyDescent="0.35"/>
    <row r="477" ht="12.75" customHeight="1" x14ac:dyDescent="0.35"/>
    <row r="478" ht="12.75" customHeight="1" x14ac:dyDescent="0.35"/>
    <row r="479" ht="12.75" customHeight="1" x14ac:dyDescent="0.35"/>
    <row r="480" ht="12.75" customHeight="1" x14ac:dyDescent="0.35"/>
    <row r="481" ht="12.75" customHeight="1" x14ac:dyDescent="0.35"/>
    <row r="482" ht="12.75" customHeight="1" x14ac:dyDescent="0.35"/>
    <row r="483" ht="12.75" customHeight="1" x14ac:dyDescent="0.35"/>
    <row r="484" ht="12.75" customHeight="1" x14ac:dyDescent="0.35"/>
    <row r="485" ht="12.75" customHeight="1" x14ac:dyDescent="0.35"/>
    <row r="486" ht="12.75" customHeight="1" x14ac:dyDescent="0.35"/>
    <row r="487" ht="12.75" customHeight="1" x14ac:dyDescent="0.35"/>
    <row r="488" ht="12.75" customHeight="1" x14ac:dyDescent="0.35"/>
    <row r="489" ht="12.75" customHeight="1" x14ac:dyDescent="0.35"/>
    <row r="490" ht="12.75" customHeight="1" x14ac:dyDescent="0.35"/>
    <row r="491" ht="12.75" customHeight="1" x14ac:dyDescent="0.35"/>
    <row r="492" ht="12.75" customHeight="1" x14ac:dyDescent="0.35"/>
    <row r="493" ht="12.75" customHeight="1" x14ac:dyDescent="0.35"/>
    <row r="494" ht="12.75" customHeight="1" x14ac:dyDescent="0.35"/>
    <row r="495" ht="12.75" customHeight="1" x14ac:dyDescent="0.35"/>
    <row r="496" ht="12.75" customHeight="1" x14ac:dyDescent="0.35"/>
    <row r="497" ht="12.75" customHeight="1" x14ac:dyDescent="0.35"/>
    <row r="498" ht="12.75" customHeight="1" x14ac:dyDescent="0.35"/>
    <row r="499" ht="12.75" customHeight="1" x14ac:dyDescent="0.35"/>
    <row r="500" ht="12.75" customHeight="1" x14ac:dyDescent="0.35"/>
    <row r="501" ht="12.75" customHeight="1" x14ac:dyDescent="0.35"/>
    <row r="502" ht="12.75" customHeight="1" x14ac:dyDescent="0.35"/>
    <row r="503" ht="12.75" customHeight="1" x14ac:dyDescent="0.35"/>
    <row r="504" ht="12.75" customHeight="1" x14ac:dyDescent="0.35"/>
    <row r="505" ht="12.75" customHeight="1" x14ac:dyDescent="0.35"/>
    <row r="506" ht="12.75" customHeight="1" x14ac:dyDescent="0.35"/>
    <row r="507" ht="12.75" customHeight="1" x14ac:dyDescent="0.35"/>
    <row r="508" ht="12.75" customHeight="1" x14ac:dyDescent="0.35"/>
    <row r="509" ht="12.75" customHeight="1" x14ac:dyDescent="0.35"/>
    <row r="510" ht="12.75" customHeight="1" x14ac:dyDescent="0.35"/>
    <row r="511" ht="12.75" customHeight="1" x14ac:dyDescent="0.35"/>
    <row r="512" ht="12.75" customHeight="1" x14ac:dyDescent="0.35"/>
    <row r="513" ht="12.75" customHeight="1" x14ac:dyDescent="0.35"/>
    <row r="514" ht="12.75" customHeight="1" x14ac:dyDescent="0.35"/>
    <row r="515" ht="12.75" customHeight="1" x14ac:dyDescent="0.35"/>
    <row r="516" ht="12.75" customHeight="1" x14ac:dyDescent="0.35"/>
    <row r="517" ht="12.75" customHeight="1" x14ac:dyDescent="0.35"/>
    <row r="518" ht="12.75" customHeight="1" x14ac:dyDescent="0.35"/>
    <row r="519" ht="12.75" customHeight="1" x14ac:dyDescent="0.35"/>
    <row r="520" ht="12.75" customHeight="1" x14ac:dyDescent="0.35"/>
    <row r="521" ht="12.75" customHeight="1" x14ac:dyDescent="0.35"/>
    <row r="522" ht="12.75" customHeight="1" x14ac:dyDescent="0.35"/>
    <row r="523" ht="12.75" customHeight="1" x14ac:dyDescent="0.35"/>
    <row r="524" ht="12.75" customHeight="1" x14ac:dyDescent="0.35"/>
    <row r="525" ht="12.75" customHeight="1" x14ac:dyDescent="0.35"/>
    <row r="526" ht="12.75" customHeight="1" x14ac:dyDescent="0.35"/>
    <row r="527" ht="12.75" customHeight="1" x14ac:dyDescent="0.35"/>
    <row r="528" ht="12.75" customHeight="1" x14ac:dyDescent="0.35"/>
    <row r="529" ht="12.75" customHeight="1" x14ac:dyDescent="0.35"/>
    <row r="530" ht="12.75" customHeight="1" x14ac:dyDescent="0.35"/>
    <row r="531" ht="12.75" customHeight="1" x14ac:dyDescent="0.35"/>
    <row r="532" ht="12.75" customHeight="1" x14ac:dyDescent="0.35"/>
    <row r="533" ht="12.75" customHeight="1" x14ac:dyDescent="0.35"/>
    <row r="534" ht="12.75" customHeight="1" x14ac:dyDescent="0.35"/>
    <row r="535" ht="12.75" customHeight="1" x14ac:dyDescent="0.35"/>
    <row r="536" ht="12.75" customHeight="1" x14ac:dyDescent="0.35"/>
    <row r="537" ht="12.75" customHeight="1" x14ac:dyDescent="0.35"/>
    <row r="538" ht="12.75" customHeight="1" x14ac:dyDescent="0.35"/>
    <row r="539" ht="12.75" customHeight="1" x14ac:dyDescent="0.35"/>
    <row r="540" ht="12.75" customHeight="1" x14ac:dyDescent="0.35"/>
    <row r="541" ht="12.75" customHeight="1" x14ac:dyDescent="0.35"/>
    <row r="542" ht="12.75" customHeight="1" x14ac:dyDescent="0.35"/>
    <row r="543" ht="12.75" customHeight="1" x14ac:dyDescent="0.35"/>
    <row r="544" ht="12.75" customHeight="1" x14ac:dyDescent="0.35"/>
    <row r="545" ht="12.75" customHeight="1" x14ac:dyDescent="0.35"/>
    <row r="546" ht="12.75" customHeight="1" x14ac:dyDescent="0.35"/>
    <row r="547" ht="12.75" customHeight="1" x14ac:dyDescent="0.35"/>
    <row r="548" ht="12.75" customHeight="1" x14ac:dyDescent="0.35"/>
    <row r="549" ht="12.75" customHeight="1" x14ac:dyDescent="0.35"/>
    <row r="550" ht="12.75" customHeight="1" x14ac:dyDescent="0.35"/>
    <row r="551" ht="12.75" customHeight="1" x14ac:dyDescent="0.35"/>
    <row r="552" ht="12.75" customHeight="1" x14ac:dyDescent="0.35"/>
    <row r="553" ht="12.75" customHeight="1" x14ac:dyDescent="0.35"/>
    <row r="554" ht="12.75" customHeight="1" x14ac:dyDescent="0.35"/>
    <row r="555" ht="12.75" customHeight="1" x14ac:dyDescent="0.35"/>
    <row r="556" ht="12.75" customHeight="1" x14ac:dyDescent="0.35"/>
    <row r="557" ht="12.75" customHeight="1" x14ac:dyDescent="0.35"/>
    <row r="558" ht="12.75" customHeight="1" x14ac:dyDescent="0.35"/>
    <row r="559" ht="12.75" customHeight="1" x14ac:dyDescent="0.35"/>
    <row r="560" ht="12.75" customHeight="1" x14ac:dyDescent="0.35"/>
    <row r="561" ht="12.75" customHeight="1" x14ac:dyDescent="0.35"/>
    <row r="562" ht="12.75" customHeight="1" x14ac:dyDescent="0.35"/>
    <row r="563" ht="12.75" customHeight="1" x14ac:dyDescent="0.35"/>
    <row r="564" ht="12.75" customHeight="1" x14ac:dyDescent="0.35"/>
    <row r="565" ht="12.75" customHeight="1" x14ac:dyDescent="0.35"/>
    <row r="566" ht="12.75" customHeight="1" x14ac:dyDescent="0.35"/>
    <row r="567" ht="12.75" customHeight="1" x14ac:dyDescent="0.35"/>
    <row r="568" ht="12.75" customHeight="1" x14ac:dyDescent="0.35"/>
    <row r="569" ht="12.75" customHeight="1" x14ac:dyDescent="0.35"/>
    <row r="570" ht="12.75" customHeight="1" x14ac:dyDescent="0.35"/>
    <row r="571" ht="12.75" customHeight="1" x14ac:dyDescent="0.35"/>
    <row r="572" ht="12.75" customHeight="1" x14ac:dyDescent="0.35"/>
    <row r="573" ht="12.75" customHeight="1" x14ac:dyDescent="0.35"/>
    <row r="574" ht="12.75" customHeight="1" x14ac:dyDescent="0.35"/>
    <row r="575" ht="12.75" customHeight="1" x14ac:dyDescent="0.35"/>
    <row r="576" ht="12.75" customHeight="1" x14ac:dyDescent="0.35"/>
    <row r="577" ht="12.75" customHeight="1" x14ac:dyDescent="0.35"/>
    <row r="578" ht="12.75" customHeight="1" x14ac:dyDescent="0.35"/>
    <row r="579" ht="12.75" customHeight="1" x14ac:dyDescent="0.35"/>
    <row r="580" ht="12.75" customHeight="1" x14ac:dyDescent="0.35"/>
    <row r="581" ht="12.75" customHeight="1" x14ac:dyDescent="0.35"/>
    <row r="582" ht="12.75" customHeight="1" x14ac:dyDescent="0.35"/>
    <row r="583" ht="12.75" customHeight="1" x14ac:dyDescent="0.35"/>
    <row r="584" ht="12.75" customHeight="1" x14ac:dyDescent="0.35"/>
    <row r="585" ht="12.75" customHeight="1" x14ac:dyDescent="0.35"/>
    <row r="586" ht="12.75" customHeight="1" x14ac:dyDescent="0.35"/>
    <row r="587" ht="12.75" customHeight="1" x14ac:dyDescent="0.35"/>
    <row r="588" ht="12.75" customHeight="1" x14ac:dyDescent="0.35"/>
    <row r="589" ht="12.75" customHeight="1" x14ac:dyDescent="0.35"/>
    <row r="590" ht="12.75" customHeight="1" x14ac:dyDescent="0.35"/>
    <row r="591" ht="12.75" customHeight="1" x14ac:dyDescent="0.35"/>
    <row r="592" ht="12.75" customHeight="1" x14ac:dyDescent="0.35"/>
    <row r="593" ht="12.75" customHeight="1" x14ac:dyDescent="0.35"/>
    <row r="594" ht="12.75" customHeight="1" x14ac:dyDescent="0.35"/>
    <row r="595" ht="12.75" customHeight="1" x14ac:dyDescent="0.35"/>
    <row r="596" ht="12.75" customHeight="1" x14ac:dyDescent="0.35"/>
    <row r="597" ht="12.75" customHeight="1" x14ac:dyDescent="0.35"/>
    <row r="598" ht="12.75" customHeight="1" x14ac:dyDescent="0.35"/>
    <row r="599" ht="12.75" customHeight="1" x14ac:dyDescent="0.35"/>
    <row r="600" ht="12.75" customHeight="1" x14ac:dyDescent="0.35"/>
    <row r="601" ht="12.75" customHeight="1" x14ac:dyDescent="0.35"/>
    <row r="602" ht="12.75" customHeight="1" x14ac:dyDescent="0.35"/>
    <row r="603" ht="12.75" customHeight="1" x14ac:dyDescent="0.35"/>
    <row r="604" ht="12.75" customHeight="1" x14ac:dyDescent="0.35"/>
    <row r="605" ht="12.75" customHeight="1" x14ac:dyDescent="0.35"/>
    <row r="606" ht="12.75" customHeight="1" x14ac:dyDescent="0.35"/>
    <row r="607" ht="12.75" customHeight="1" x14ac:dyDescent="0.35"/>
    <row r="608" ht="12.75" customHeight="1" x14ac:dyDescent="0.35"/>
    <row r="609" ht="12.75" customHeight="1" x14ac:dyDescent="0.35"/>
    <row r="610" ht="12.75" customHeight="1" x14ac:dyDescent="0.35"/>
    <row r="611" ht="12.75" customHeight="1" x14ac:dyDescent="0.35"/>
    <row r="612" ht="12.75" customHeight="1" x14ac:dyDescent="0.35"/>
    <row r="613" ht="12.75" customHeight="1" x14ac:dyDescent="0.35"/>
    <row r="614" ht="12.75" customHeight="1" x14ac:dyDescent="0.35"/>
    <row r="615" ht="12.75" customHeight="1" x14ac:dyDescent="0.35"/>
    <row r="616" ht="12.75" customHeight="1" x14ac:dyDescent="0.35"/>
    <row r="617" ht="12.75" customHeight="1" x14ac:dyDescent="0.35"/>
    <row r="618" ht="12.75" customHeight="1" x14ac:dyDescent="0.35"/>
    <row r="619" ht="12.75" customHeight="1" x14ac:dyDescent="0.35"/>
    <row r="620" ht="12.75" customHeight="1" x14ac:dyDescent="0.35"/>
    <row r="621" ht="12.75" customHeight="1" x14ac:dyDescent="0.35"/>
    <row r="622" ht="12.75" customHeight="1" x14ac:dyDescent="0.35"/>
    <row r="623" ht="12.75" customHeight="1" x14ac:dyDescent="0.35"/>
    <row r="624" ht="12.75" customHeight="1" x14ac:dyDescent="0.35"/>
    <row r="625" ht="12.75" customHeight="1" x14ac:dyDescent="0.35"/>
    <row r="626" ht="12.75" customHeight="1" x14ac:dyDescent="0.35"/>
    <row r="627" ht="12.75" customHeight="1" x14ac:dyDescent="0.35"/>
    <row r="628" ht="12.75" customHeight="1" x14ac:dyDescent="0.35"/>
    <row r="629" ht="12.75" customHeight="1" x14ac:dyDescent="0.35"/>
    <row r="630" ht="12.75" customHeight="1" x14ac:dyDescent="0.35"/>
    <row r="631" ht="12.75" customHeight="1" x14ac:dyDescent="0.35"/>
    <row r="632" ht="12.75" customHeight="1" x14ac:dyDescent="0.35"/>
    <row r="633" ht="12.75" customHeight="1" x14ac:dyDescent="0.35"/>
    <row r="634" ht="12.75" customHeight="1" x14ac:dyDescent="0.35"/>
    <row r="635" ht="12.75" customHeight="1" x14ac:dyDescent="0.35"/>
    <row r="636" ht="12.75" customHeight="1" x14ac:dyDescent="0.35"/>
    <row r="637" ht="12.75" customHeight="1" x14ac:dyDescent="0.35"/>
    <row r="638" ht="12.75" customHeight="1" x14ac:dyDescent="0.35"/>
    <row r="639" ht="12.75" customHeight="1" x14ac:dyDescent="0.35"/>
    <row r="640" ht="12.75" customHeight="1" x14ac:dyDescent="0.35"/>
    <row r="641" ht="12.75" customHeight="1" x14ac:dyDescent="0.35"/>
    <row r="642" ht="12.75" customHeight="1" x14ac:dyDescent="0.35"/>
    <row r="643" ht="12.75" customHeight="1" x14ac:dyDescent="0.35"/>
    <row r="644" ht="12.75" customHeight="1" x14ac:dyDescent="0.35"/>
    <row r="645" ht="12.75" customHeight="1" x14ac:dyDescent="0.35"/>
    <row r="646" ht="12.75" customHeight="1" x14ac:dyDescent="0.35"/>
    <row r="647" ht="12.75" customHeight="1" x14ac:dyDescent="0.35"/>
    <row r="648" ht="12.75" customHeight="1" x14ac:dyDescent="0.35"/>
    <row r="649" ht="12.75" customHeight="1" x14ac:dyDescent="0.35"/>
    <row r="650" ht="12.75" customHeight="1" x14ac:dyDescent="0.35"/>
    <row r="651" ht="12.75" customHeight="1" x14ac:dyDescent="0.35"/>
    <row r="652" ht="12.75" customHeight="1" x14ac:dyDescent="0.35"/>
    <row r="653" ht="12.75" customHeight="1" x14ac:dyDescent="0.35"/>
    <row r="654" ht="12.75" customHeight="1" x14ac:dyDescent="0.35"/>
    <row r="655" ht="12.75" customHeight="1" x14ac:dyDescent="0.35"/>
    <row r="656" ht="12.75" customHeight="1" x14ac:dyDescent="0.35"/>
    <row r="657" ht="12.75" customHeight="1" x14ac:dyDescent="0.35"/>
    <row r="658" ht="12.75" customHeight="1" x14ac:dyDescent="0.35"/>
    <row r="659" ht="12.75" customHeight="1" x14ac:dyDescent="0.35"/>
    <row r="660" ht="12.75" customHeight="1" x14ac:dyDescent="0.35"/>
    <row r="661" ht="12.75" customHeight="1" x14ac:dyDescent="0.35"/>
    <row r="662" ht="12.75" customHeight="1" x14ac:dyDescent="0.35"/>
    <row r="663" ht="12.75" customHeight="1" x14ac:dyDescent="0.35"/>
    <row r="664" ht="12.75" customHeight="1" x14ac:dyDescent="0.35"/>
    <row r="665" ht="12.75" customHeight="1" x14ac:dyDescent="0.35"/>
    <row r="666" ht="12.75" customHeight="1" x14ac:dyDescent="0.35"/>
    <row r="667" ht="12.75" customHeight="1" x14ac:dyDescent="0.35"/>
    <row r="668" ht="12.75" customHeight="1" x14ac:dyDescent="0.35"/>
    <row r="669" ht="12.75" customHeight="1" x14ac:dyDescent="0.35"/>
    <row r="670" ht="12.75" customHeight="1" x14ac:dyDescent="0.35"/>
    <row r="671" ht="12.75" customHeight="1" x14ac:dyDescent="0.35"/>
    <row r="672" ht="12.75" customHeight="1" x14ac:dyDescent="0.35"/>
    <row r="673" ht="12.75" customHeight="1" x14ac:dyDescent="0.35"/>
    <row r="674" ht="12.75" customHeight="1" x14ac:dyDescent="0.35"/>
    <row r="675" ht="12.75" customHeight="1" x14ac:dyDescent="0.35"/>
    <row r="676" ht="12.75" customHeight="1" x14ac:dyDescent="0.35"/>
    <row r="677" ht="12.75" customHeight="1" x14ac:dyDescent="0.35"/>
    <row r="678" ht="12.75" customHeight="1" x14ac:dyDescent="0.35"/>
    <row r="679" ht="12.75" customHeight="1" x14ac:dyDescent="0.35"/>
    <row r="680" ht="12.75" customHeight="1" x14ac:dyDescent="0.35"/>
    <row r="681" ht="12.75" customHeight="1" x14ac:dyDescent="0.35"/>
    <row r="682" ht="12.75" customHeight="1" x14ac:dyDescent="0.35"/>
    <row r="683" ht="12.75" customHeight="1" x14ac:dyDescent="0.35"/>
    <row r="684" ht="12.75" customHeight="1" x14ac:dyDescent="0.35"/>
    <row r="685" ht="12.75" customHeight="1" x14ac:dyDescent="0.35"/>
    <row r="686" ht="12.75" customHeight="1" x14ac:dyDescent="0.35"/>
    <row r="687" ht="12.75" customHeight="1" x14ac:dyDescent="0.35"/>
    <row r="688" ht="12.75" customHeight="1" x14ac:dyDescent="0.35"/>
    <row r="689" ht="12.75" customHeight="1" x14ac:dyDescent="0.35"/>
    <row r="690" ht="12.75" customHeight="1" x14ac:dyDescent="0.35"/>
    <row r="691" ht="12.75" customHeight="1" x14ac:dyDescent="0.35"/>
    <row r="692" ht="12.75" customHeight="1" x14ac:dyDescent="0.35"/>
    <row r="693" ht="12.75" customHeight="1" x14ac:dyDescent="0.35"/>
    <row r="694" ht="12.75" customHeight="1" x14ac:dyDescent="0.35"/>
    <row r="695" ht="12.75" customHeight="1" x14ac:dyDescent="0.35"/>
    <row r="696" ht="12.75" customHeight="1" x14ac:dyDescent="0.35"/>
    <row r="697" ht="12.75" customHeight="1" x14ac:dyDescent="0.35"/>
    <row r="698" ht="12.75" customHeight="1" x14ac:dyDescent="0.35"/>
    <row r="699" ht="12.75" customHeight="1" x14ac:dyDescent="0.35"/>
    <row r="700" ht="12.75" customHeight="1" x14ac:dyDescent="0.35"/>
    <row r="701" ht="12.75" customHeight="1" x14ac:dyDescent="0.35"/>
    <row r="702" ht="12.75" customHeight="1" x14ac:dyDescent="0.35"/>
    <row r="703" ht="12.75" customHeight="1" x14ac:dyDescent="0.35"/>
    <row r="704" ht="12.75" customHeight="1" x14ac:dyDescent="0.35"/>
    <row r="705" ht="12.75" customHeight="1" x14ac:dyDescent="0.35"/>
    <row r="706" ht="12.75" customHeight="1" x14ac:dyDescent="0.35"/>
    <row r="707" ht="12.75" customHeight="1" x14ac:dyDescent="0.35"/>
    <row r="708" ht="12.75" customHeight="1" x14ac:dyDescent="0.35"/>
    <row r="709" ht="12.75" customHeight="1" x14ac:dyDescent="0.35"/>
    <row r="710" ht="12.75" customHeight="1" x14ac:dyDescent="0.35"/>
    <row r="711" ht="12.75" customHeight="1" x14ac:dyDescent="0.35"/>
    <row r="712" ht="12.75" customHeight="1" x14ac:dyDescent="0.35"/>
    <row r="713" ht="12.75" customHeight="1" x14ac:dyDescent="0.35"/>
    <row r="714" ht="12.75" customHeight="1" x14ac:dyDescent="0.35"/>
    <row r="715" ht="12.75" customHeight="1" x14ac:dyDescent="0.35"/>
    <row r="716" ht="12.75" customHeight="1" x14ac:dyDescent="0.35"/>
    <row r="717" ht="12.75" customHeight="1" x14ac:dyDescent="0.35"/>
    <row r="718" ht="12.75" customHeight="1" x14ac:dyDescent="0.35"/>
    <row r="719" ht="12.75" customHeight="1" x14ac:dyDescent="0.35"/>
    <row r="720" ht="12.75" customHeight="1" x14ac:dyDescent="0.35"/>
    <row r="721" ht="12.75" customHeight="1" x14ac:dyDescent="0.35"/>
    <row r="722" ht="12.75" customHeight="1" x14ac:dyDescent="0.35"/>
    <row r="723" ht="12.75" customHeight="1" x14ac:dyDescent="0.35"/>
    <row r="724" ht="12.75" customHeight="1" x14ac:dyDescent="0.35"/>
    <row r="725" ht="12.75" customHeight="1" x14ac:dyDescent="0.35"/>
    <row r="726" ht="12.75" customHeight="1" x14ac:dyDescent="0.35"/>
    <row r="727" ht="12.75" customHeight="1" x14ac:dyDescent="0.35"/>
    <row r="728" ht="12.75" customHeight="1" x14ac:dyDescent="0.35"/>
    <row r="729" ht="12.75" customHeight="1" x14ac:dyDescent="0.35"/>
    <row r="730" ht="12.75" customHeight="1" x14ac:dyDescent="0.35"/>
    <row r="731" ht="12.75" customHeight="1" x14ac:dyDescent="0.35"/>
    <row r="732" ht="12.75" customHeight="1" x14ac:dyDescent="0.35"/>
    <row r="733" ht="12.75" customHeight="1" x14ac:dyDescent="0.35"/>
    <row r="734" ht="12.75" customHeight="1" x14ac:dyDescent="0.35"/>
    <row r="735" ht="12.75" customHeight="1" x14ac:dyDescent="0.35"/>
    <row r="736" ht="12.75" customHeight="1" x14ac:dyDescent="0.35"/>
    <row r="737" ht="12.75" customHeight="1" x14ac:dyDescent="0.35"/>
    <row r="738" ht="12.75" customHeight="1" x14ac:dyDescent="0.35"/>
    <row r="739" ht="12.75" customHeight="1" x14ac:dyDescent="0.35"/>
    <row r="740" ht="12.75" customHeight="1" x14ac:dyDescent="0.35"/>
    <row r="741" ht="12.75" customHeight="1" x14ac:dyDescent="0.35"/>
    <row r="742" ht="12.75" customHeight="1" x14ac:dyDescent="0.35"/>
    <row r="743" ht="12.75" customHeight="1" x14ac:dyDescent="0.35"/>
    <row r="744" ht="12.75" customHeight="1" x14ac:dyDescent="0.35"/>
    <row r="745" ht="12.75" customHeight="1" x14ac:dyDescent="0.35"/>
    <row r="746" ht="12.75" customHeight="1" x14ac:dyDescent="0.35"/>
    <row r="747" ht="12.75" customHeight="1" x14ac:dyDescent="0.35"/>
    <row r="748" ht="12.75" customHeight="1" x14ac:dyDescent="0.35"/>
    <row r="749" ht="12.75" customHeight="1" x14ac:dyDescent="0.35"/>
    <row r="750" ht="12.75" customHeight="1" x14ac:dyDescent="0.35"/>
    <row r="751" ht="12.75" customHeight="1" x14ac:dyDescent="0.35"/>
    <row r="752" ht="12.75" customHeight="1" x14ac:dyDescent="0.35"/>
    <row r="753" ht="12.75" customHeight="1" x14ac:dyDescent="0.35"/>
    <row r="754" ht="12.75" customHeight="1" x14ac:dyDescent="0.35"/>
    <row r="755" ht="12.75" customHeight="1" x14ac:dyDescent="0.35"/>
    <row r="756" ht="12.75" customHeight="1" x14ac:dyDescent="0.35"/>
    <row r="757" ht="12.75" customHeight="1" x14ac:dyDescent="0.35"/>
    <row r="758" ht="12.75" customHeight="1" x14ac:dyDescent="0.35"/>
    <row r="759" ht="12.75" customHeight="1" x14ac:dyDescent="0.35"/>
    <row r="760" ht="12.75" customHeight="1" x14ac:dyDescent="0.35"/>
    <row r="761" ht="12.75" customHeight="1" x14ac:dyDescent="0.35"/>
    <row r="762" ht="12.75" customHeight="1" x14ac:dyDescent="0.35"/>
    <row r="763" ht="12.75" customHeight="1" x14ac:dyDescent="0.35"/>
    <row r="764" ht="12.75" customHeight="1" x14ac:dyDescent="0.35"/>
    <row r="765" ht="12.75" customHeight="1" x14ac:dyDescent="0.35"/>
    <row r="766" ht="12.75" customHeight="1" x14ac:dyDescent="0.35"/>
    <row r="767" ht="12.75" customHeight="1" x14ac:dyDescent="0.35"/>
    <row r="768" ht="12.75" customHeight="1" x14ac:dyDescent="0.35"/>
    <row r="769" ht="12.75" customHeight="1" x14ac:dyDescent="0.35"/>
    <row r="770" ht="12.75" customHeight="1" x14ac:dyDescent="0.35"/>
    <row r="771" ht="12.75" customHeight="1" x14ac:dyDescent="0.35"/>
    <row r="772" ht="12.75" customHeight="1" x14ac:dyDescent="0.35"/>
    <row r="773" ht="12.75" customHeight="1" x14ac:dyDescent="0.35"/>
    <row r="774" ht="12.75" customHeight="1" x14ac:dyDescent="0.35"/>
    <row r="775" ht="12.75" customHeight="1" x14ac:dyDescent="0.35"/>
    <row r="776" ht="12.75" customHeight="1" x14ac:dyDescent="0.35"/>
    <row r="777" ht="12.75" customHeight="1" x14ac:dyDescent="0.35"/>
    <row r="778" ht="12.75" customHeight="1" x14ac:dyDescent="0.35"/>
    <row r="779" ht="12.75" customHeight="1" x14ac:dyDescent="0.35"/>
    <row r="780" ht="12.75" customHeight="1" x14ac:dyDescent="0.35"/>
    <row r="781" ht="12.75" customHeight="1" x14ac:dyDescent="0.35"/>
    <row r="782" ht="12.75" customHeight="1" x14ac:dyDescent="0.35"/>
    <row r="783" ht="12.75" customHeight="1" x14ac:dyDescent="0.35"/>
    <row r="784" ht="12.75" customHeight="1" x14ac:dyDescent="0.35"/>
    <row r="785" ht="12.75" customHeight="1" x14ac:dyDescent="0.35"/>
    <row r="786" ht="12.75" customHeight="1" x14ac:dyDescent="0.35"/>
    <row r="787" ht="12.75" customHeight="1" x14ac:dyDescent="0.35"/>
    <row r="788" ht="12.75" customHeight="1" x14ac:dyDescent="0.35"/>
    <row r="789" ht="12.75" customHeight="1" x14ac:dyDescent="0.35"/>
    <row r="790" ht="12.75" customHeight="1" x14ac:dyDescent="0.35"/>
    <row r="791" ht="12.75" customHeight="1" x14ac:dyDescent="0.35"/>
    <row r="792" ht="12.75" customHeight="1" x14ac:dyDescent="0.35"/>
    <row r="793" ht="12.75" customHeight="1" x14ac:dyDescent="0.35"/>
    <row r="794" ht="12.75" customHeight="1" x14ac:dyDescent="0.35"/>
    <row r="795" ht="12.75" customHeight="1" x14ac:dyDescent="0.35"/>
    <row r="796" ht="12.75" customHeight="1" x14ac:dyDescent="0.35"/>
    <row r="797" ht="12.75" customHeight="1" x14ac:dyDescent="0.35"/>
    <row r="798" ht="12.75" customHeight="1" x14ac:dyDescent="0.35"/>
    <row r="799" ht="12.75" customHeight="1" x14ac:dyDescent="0.35"/>
    <row r="800" ht="12.75" customHeight="1" x14ac:dyDescent="0.35"/>
    <row r="801" ht="12.75" customHeight="1" x14ac:dyDescent="0.35"/>
    <row r="802" ht="12.75" customHeight="1" x14ac:dyDescent="0.35"/>
    <row r="803" ht="12.75" customHeight="1" x14ac:dyDescent="0.35"/>
    <row r="804" ht="12.75" customHeight="1" x14ac:dyDescent="0.35"/>
    <row r="805" ht="12.75" customHeight="1" x14ac:dyDescent="0.35"/>
    <row r="806" ht="12.75" customHeight="1" x14ac:dyDescent="0.35"/>
    <row r="807" ht="12.75" customHeight="1" x14ac:dyDescent="0.35"/>
    <row r="808" ht="12.75" customHeight="1" x14ac:dyDescent="0.35"/>
    <row r="809" ht="12.75" customHeight="1" x14ac:dyDescent="0.35"/>
    <row r="810" ht="12.75" customHeight="1" x14ac:dyDescent="0.35"/>
    <row r="811" ht="12.75" customHeight="1" x14ac:dyDescent="0.35"/>
    <row r="812" ht="12.75" customHeight="1" x14ac:dyDescent="0.35"/>
    <row r="813" ht="12.75" customHeight="1" x14ac:dyDescent="0.35"/>
    <row r="814" ht="12.75" customHeight="1" x14ac:dyDescent="0.35"/>
    <row r="815" ht="12.75" customHeight="1" x14ac:dyDescent="0.35"/>
    <row r="816" ht="12.75" customHeight="1" x14ac:dyDescent="0.35"/>
    <row r="817" ht="12.75" customHeight="1" x14ac:dyDescent="0.35"/>
    <row r="818" ht="12.75" customHeight="1" x14ac:dyDescent="0.35"/>
    <row r="819" ht="12.75" customHeight="1" x14ac:dyDescent="0.35"/>
    <row r="820" ht="12.75" customHeight="1" x14ac:dyDescent="0.35"/>
    <row r="821" ht="12.75" customHeight="1" x14ac:dyDescent="0.35"/>
    <row r="822" ht="12.75" customHeight="1" x14ac:dyDescent="0.35"/>
    <row r="823" ht="12.75" customHeight="1" x14ac:dyDescent="0.35"/>
    <row r="824" ht="12.75" customHeight="1" x14ac:dyDescent="0.35"/>
    <row r="825" ht="12.75" customHeight="1" x14ac:dyDescent="0.35"/>
    <row r="826" ht="12.75" customHeight="1" x14ac:dyDescent="0.35"/>
    <row r="827" ht="12.75" customHeight="1" x14ac:dyDescent="0.35"/>
    <row r="828" ht="12.75" customHeight="1" x14ac:dyDescent="0.35"/>
    <row r="829" ht="12.75" customHeight="1" x14ac:dyDescent="0.35"/>
    <row r="830" ht="12.75" customHeight="1" x14ac:dyDescent="0.35"/>
    <row r="831" ht="12.75" customHeight="1" x14ac:dyDescent="0.35"/>
    <row r="832" ht="12.75" customHeight="1" x14ac:dyDescent="0.35"/>
    <row r="833" ht="12.75" customHeight="1" x14ac:dyDescent="0.35"/>
    <row r="834" ht="12.75" customHeight="1" x14ac:dyDescent="0.35"/>
    <row r="835" ht="12.75" customHeight="1" x14ac:dyDescent="0.35"/>
    <row r="836" ht="12.75" customHeight="1" x14ac:dyDescent="0.35"/>
    <row r="837" ht="12.75" customHeight="1" x14ac:dyDescent="0.35"/>
    <row r="838" ht="12.75" customHeight="1" x14ac:dyDescent="0.35"/>
    <row r="839" ht="12.75" customHeight="1" x14ac:dyDescent="0.35"/>
    <row r="840" ht="12.75" customHeight="1" x14ac:dyDescent="0.35"/>
    <row r="841" ht="12.75" customHeight="1" x14ac:dyDescent="0.35"/>
    <row r="842" ht="12.75" customHeight="1" x14ac:dyDescent="0.35"/>
    <row r="843" ht="12.75" customHeight="1" x14ac:dyDescent="0.35"/>
    <row r="844" ht="12.75" customHeight="1" x14ac:dyDescent="0.35"/>
    <row r="845" ht="12.75" customHeight="1" x14ac:dyDescent="0.35"/>
    <row r="846" ht="12.75" customHeight="1" x14ac:dyDescent="0.35"/>
    <row r="847" ht="12.75" customHeight="1" x14ac:dyDescent="0.35"/>
    <row r="848" ht="12.75" customHeight="1" x14ac:dyDescent="0.35"/>
    <row r="849" ht="12.75" customHeight="1" x14ac:dyDescent="0.35"/>
    <row r="850" ht="12.75" customHeight="1" x14ac:dyDescent="0.35"/>
    <row r="851" ht="12.75" customHeight="1" x14ac:dyDescent="0.35"/>
    <row r="852" ht="12.75" customHeight="1" x14ac:dyDescent="0.35"/>
    <row r="853" ht="12.75" customHeight="1" x14ac:dyDescent="0.35"/>
    <row r="854" ht="12.75" customHeight="1" x14ac:dyDescent="0.35"/>
    <row r="855" ht="12.75" customHeight="1" x14ac:dyDescent="0.35"/>
    <row r="856" ht="12.75" customHeight="1" x14ac:dyDescent="0.35"/>
    <row r="857" ht="12.75" customHeight="1" x14ac:dyDescent="0.35"/>
    <row r="858" ht="12.75" customHeight="1" x14ac:dyDescent="0.35"/>
    <row r="859" ht="12.75" customHeight="1" x14ac:dyDescent="0.35"/>
    <row r="860" ht="12.75" customHeight="1" x14ac:dyDescent="0.35"/>
    <row r="861" ht="12.75" customHeight="1" x14ac:dyDescent="0.35"/>
    <row r="862" ht="12.75" customHeight="1" x14ac:dyDescent="0.35"/>
    <row r="863" ht="12.75" customHeight="1" x14ac:dyDescent="0.35"/>
    <row r="864" ht="12.75" customHeight="1" x14ac:dyDescent="0.35"/>
    <row r="865" ht="12.75" customHeight="1" x14ac:dyDescent="0.35"/>
    <row r="866" ht="12.75" customHeight="1" x14ac:dyDescent="0.35"/>
    <row r="867" ht="12.75" customHeight="1" x14ac:dyDescent="0.35"/>
    <row r="868" ht="12.75" customHeight="1" x14ac:dyDescent="0.35"/>
    <row r="869" ht="12.75" customHeight="1" x14ac:dyDescent="0.35"/>
    <row r="870" ht="12.75" customHeight="1" x14ac:dyDescent="0.35"/>
    <row r="871" ht="12.75" customHeight="1" x14ac:dyDescent="0.35"/>
    <row r="872" ht="12.75" customHeight="1" x14ac:dyDescent="0.35"/>
    <row r="873" ht="12.75" customHeight="1" x14ac:dyDescent="0.35"/>
    <row r="874" ht="12.75" customHeight="1" x14ac:dyDescent="0.35"/>
    <row r="875" ht="12.75" customHeight="1" x14ac:dyDescent="0.35"/>
    <row r="876" ht="12.75" customHeight="1" x14ac:dyDescent="0.35"/>
    <row r="877" ht="12.75" customHeight="1" x14ac:dyDescent="0.35"/>
    <row r="878" ht="12.75" customHeight="1" x14ac:dyDescent="0.35"/>
    <row r="879" ht="12.75" customHeight="1" x14ac:dyDescent="0.35"/>
    <row r="880" ht="12.75" customHeight="1" x14ac:dyDescent="0.35"/>
    <row r="881" ht="12.75" customHeight="1" x14ac:dyDescent="0.35"/>
    <row r="882" ht="12.75" customHeight="1" x14ac:dyDescent="0.35"/>
    <row r="883" ht="12.75" customHeight="1" x14ac:dyDescent="0.35"/>
    <row r="884" ht="12.75" customHeight="1" x14ac:dyDescent="0.35"/>
    <row r="885" ht="12.75" customHeight="1" x14ac:dyDescent="0.35"/>
    <row r="886" ht="12.75" customHeight="1" x14ac:dyDescent="0.35"/>
    <row r="887" ht="12.75" customHeight="1" x14ac:dyDescent="0.35"/>
    <row r="888" ht="12.75" customHeight="1" x14ac:dyDescent="0.35"/>
    <row r="889" ht="12.75" customHeight="1" x14ac:dyDescent="0.35"/>
    <row r="890" ht="12.75" customHeight="1" x14ac:dyDescent="0.35"/>
    <row r="891" ht="12.75" customHeight="1" x14ac:dyDescent="0.35"/>
    <row r="892" ht="12.75" customHeight="1" x14ac:dyDescent="0.35"/>
    <row r="893" ht="12.75" customHeight="1" x14ac:dyDescent="0.35"/>
    <row r="894" ht="12.75" customHeight="1" x14ac:dyDescent="0.35"/>
    <row r="895" ht="12.75" customHeight="1" x14ac:dyDescent="0.35"/>
    <row r="896" ht="12.75" customHeight="1" x14ac:dyDescent="0.35"/>
    <row r="897" ht="12.75" customHeight="1" x14ac:dyDescent="0.35"/>
    <row r="898" ht="12.75" customHeight="1" x14ac:dyDescent="0.35"/>
    <row r="899" ht="12.75" customHeight="1" x14ac:dyDescent="0.35"/>
    <row r="900" ht="12.75" customHeight="1" x14ac:dyDescent="0.35"/>
    <row r="901" ht="12.75" customHeight="1" x14ac:dyDescent="0.35"/>
    <row r="902" ht="12.75" customHeight="1" x14ac:dyDescent="0.35"/>
    <row r="903" ht="12.75" customHeight="1" x14ac:dyDescent="0.35"/>
    <row r="904" ht="12.75" customHeight="1" x14ac:dyDescent="0.35"/>
    <row r="905" ht="12.75" customHeight="1" x14ac:dyDescent="0.35"/>
    <row r="906" ht="12.75" customHeight="1" x14ac:dyDescent="0.35"/>
    <row r="907" ht="12.75" customHeight="1" x14ac:dyDescent="0.35"/>
    <row r="908" ht="12.75" customHeight="1" x14ac:dyDescent="0.35"/>
    <row r="909" ht="12.75" customHeight="1" x14ac:dyDescent="0.35"/>
    <row r="910" ht="12.75" customHeight="1" x14ac:dyDescent="0.35"/>
    <row r="911" ht="12.75" customHeight="1" x14ac:dyDescent="0.35"/>
    <row r="912" ht="12.75" customHeight="1" x14ac:dyDescent="0.35"/>
    <row r="913" ht="12.75" customHeight="1" x14ac:dyDescent="0.35"/>
    <row r="914" ht="12.75" customHeight="1" x14ac:dyDescent="0.35"/>
    <row r="915" ht="12.75" customHeight="1" x14ac:dyDescent="0.35"/>
    <row r="916" ht="12.75" customHeight="1" x14ac:dyDescent="0.35"/>
    <row r="917" ht="12.75" customHeight="1" x14ac:dyDescent="0.35"/>
    <row r="918" ht="12.75" customHeight="1" x14ac:dyDescent="0.35"/>
    <row r="919" ht="12.75" customHeight="1" x14ac:dyDescent="0.35"/>
    <row r="920" ht="12.75" customHeight="1" x14ac:dyDescent="0.35"/>
    <row r="921" ht="12.75" customHeight="1" x14ac:dyDescent="0.35"/>
    <row r="922" ht="12.75" customHeight="1" x14ac:dyDescent="0.35"/>
    <row r="923" ht="12.75" customHeight="1" x14ac:dyDescent="0.35"/>
    <row r="924" ht="12.75" customHeight="1" x14ac:dyDescent="0.35"/>
    <row r="925" ht="12.75" customHeight="1" x14ac:dyDescent="0.35"/>
    <row r="926" ht="12.75" customHeight="1" x14ac:dyDescent="0.35"/>
    <row r="927" ht="12.75" customHeight="1" x14ac:dyDescent="0.35"/>
    <row r="928" ht="12.75" customHeight="1" x14ac:dyDescent="0.35"/>
    <row r="929" ht="12.75" customHeight="1" x14ac:dyDescent="0.35"/>
    <row r="930" ht="12.75" customHeight="1" x14ac:dyDescent="0.35"/>
    <row r="931" ht="12.75" customHeight="1" x14ac:dyDescent="0.35"/>
    <row r="932" ht="12.75" customHeight="1" x14ac:dyDescent="0.35"/>
    <row r="933" ht="12.75" customHeight="1" x14ac:dyDescent="0.35"/>
    <row r="934" ht="12.75" customHeight="1" x14ac:dyDescent="0.35"/>
    <row r="935" ht="12.75" customHeight="1" x14ac:dyDescent="0.35"/>
    <row r="936" ht="12.75" customHeight="1" x14ac:dyDescent="0.35"/>
    <row r="937" ht="12.75" customHeight="1" x14ac:dyDescent="0.35"/>
    <row r="938" ht="12.75" customHeight="1" x14ac:dyDescent="0.35"/>
    <row r="939" ht="12.75" customHeight="1" x14ac:dyDescent="0.35"/>
    <row r="940" ht="12.75" customHeight="1" x14ac:dyDescent="0.35"/>
    <row r="941" ht="12.75" customHeight="1" x14ac:dyDescent="0.35"/>
    <row r="942" ht="12.75" customHeight="1" x14ac:dyDescent="0.35"/>
    <row r="943" ht="12.75" customHeight="1" x14ac:dyDescent="0.35"/>
    <row r="944" ht="12.75" customHeight="1" x14ac:dyDescent="0.35"/>
    <row r="945" ht="12.75" customHeight="1" x14ac:dyDescent="0.35"/>
    <row r="946" ht="12.75" customHeight="1" x14ac:dyDescent="0.35"/>
    <row r="947" ht="12.75" customHeight="1" x14ac:dyDescent="0.35"/>
    <row r="948" ht="12.75" customHeight="1" x14ac:dyDescent="0.35"/>
    <row r="949" ht="12.75" customHeight="1" x14ac:dyDescent="0.35"/>
    <row r="950" ht="12.75" customHeight="1" x14ac:dyDescent="0.35"/>
    <row r="951" ht="12.75" customHeight="1" x14ac:dyDescent="0.35"/>
    <row r="952" ht="12.75" customHeight="1" x14ac:dyDescent="0.35"/>
    <row r="953" ht="12.75" customHeight="1" x14ac:dyDescent="0.35"/>
    <row r="954" ht="12.75" customHeight="1" x14ac:dyDescent="0.35"/>
    <row r="955" ht="12.75" customHeight="1" x14ac:dyDescent="0.35"/>
    <row r="956" ht="12.75" customHeight="1" x14ac:dyDescent="0.35"/>
    <row r="957" ht="12.75" customHeight="1" x14ac:dyDescent="0.35"/>
    <row r="958" ht="12.75" customHeight="1" x14ac:dyDescent="0.35"/>
    <row r="959" ht="12.75" customHeight="1" x14ac:dyDescent="0.35"/>
    <row r="960" ht="12.75" customHeight="1" x14ac:dyDescent="0.35"/>
    <row r="961" ht="12.75" customHeight="1" x14ac:dyDescent="0.35"/>
    <row r="962" ht="12.75" customHeight="1" x14ac:dyDescent="0.35"/>
    <row r="963" ht="12.75" customHeight="1" x14ac:dyDescent="0.35"/>
    <row r="964" ht="12.75" customHeight="1" x14ac:dyDescent="0.35"/>
    <row r="965" ht="12.75" customHeight="1" x14ac:dyDescent="0.35"/>
    <row r="966" ht="12.75" customHeight="1" x14ac:dyDescent="0.35"/>
    <row r="967" ht="12.75" customHeight="1" x14ac:dyDescent="0.35"/>
    <row r="968" ht="12.75" customHeight="1" x14ac:dyDescent="0.35"/>
    <row r="969" ht="12.75" customHeight="1" x14ac:dyDescent="0.35"/>
    <row r="970" ht="12.75" customHeight="1" x14ac:dyDescent="0.35"/>
  </sheetData>
  <sheetProtection password="C71F" sheet="1" objects="1" scenarios="1"/>
  <mergeCells count="6">
    <mergeCell ref="I1:I2"/>
    <mergeCell ref="A1:A2"/>
    <mergeCell ref="B1:B2"/>
    <mergeCell ref="C1:F1"/>
    <mergeCell ref="G1:G2"/>
    <mergeCell ref="H1:H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9"/>
  <sheetViews>
    <sheetView workbookViewId="0">
      <selection activeCell="C9" activeCellId="1" sqref="B3:B4 C9"/>
    </sheetView>
  </sheetViews>
  <sheetFormatPr defaultColWidth="9.1796875" defaultRowHeight="13" x14ac:dyDescent="0.35"/>
  <cols>
    <col min="1" max="1" width="39" style="75" customWidth="1"/>
    <col min="2" max="2" width="27.453125" style="75" customWidth="1"/>
    <col min="3" max="3" width="36.26953125" style="75" customWidth="1"/>
    <col min="4" max="4" width="15.81640625" style="75" customWidth="1"/>
    <col min="5" max="16384" width="9.1796875" style="75"/>
  </cols>
  <sheetData>
    <row r="1" spans="1:4" ht="24" customHeight="1" x14ac:dyDescent="0.35">
      <c r="A1" s="205" t="s">
        <v>141</v>
      </c>
      <c r="B1" s="205"/>
      <c r="C1" s="205"/>
      <c r="D1" s="205"/>
    </row>
    <row r="2" spans="1:4" ht="27" customHeight="1" x14ac:dyDescent="0.35">
      <c r="A2" s="78" t="s">
        <v>139</v>
      </c>
      <c r="B2" s="78" t="s">
        <v>140</v>
      </c>
      <c r="C2" s="78" t="s">
        <v>136</v>
      </c>
      <c r="D2" s="78" t="s">
        <v>135</v>
      </c>
    </row>
    <row r="3" spans="1:4" ht="52.5" customHeight="1" x14ac:dyDescent="0.35">
      <c r="A3" s="206" t="s">
        <v>384</v>
      </c>
      <c r="B3" s="208" t="s">
        <v>340</v>
      </c>
      <c r="C3" s="77" t="s">
        <v>138</v>
      </c>
      <c r="D3" s="76" t="s">
        <v>137</v>
      </c>
    </row>
    <row r="4" spans="1:4" ht="26" x14ac:dyDescent="0.35">
      <c r="A4" s="207"/>
      <c r="B4" s="209"/>
      <c r="C4" s="77" t="s">
        <v>142</v>
      </c>
      <c r="D4" s="76" t="s">
        <v>143</v>
      </c>
    </row>
    <row r="5" spans="1:4" ht="52.5" customHeight="1" x14ac:dyDescent="0.35">
      <c r="A5" s="206" t="s">
        <v>385</v>
      </c>
      <c r="B5" s="208" t="s">
        <v>392</v>
      </c>
      <c r="C5" s="77" t="s">
        <v>138</v>
      </c>
      <c r="D5" s="76" t="s">
        <v>144</v>
      </c>
    </row>
    <row r="6" spans="1:4" ht="26" x14ac:dyDescent="0.35">
      <c r="A6" s="207"/>
      <c r="B6" s="209"/>
      <c r="C6" s="77" t="s">
        <v>142</v>
      </c>
      <c r="D6" s="76" t="s">
        <v>145</v>
      </c>
    </row>
    <row r="7" spans="1:4" ht="29.25" customHeight="1" x14ac:dyDescent="0.35">
      <c r="A7" s="76" t="s">
        <v>3</v>
      </c>
      <c r="B7" s="76" t="s">
        <v>3</v>
      </c>
      <c r="C7" s="77" t="s">
        <v>146</v>
      </c>
      <c r="D7" s="76" t="s">
        <v>337</v>
      </c>
    </row>
    <row r="8" spans="1:4" ht="26.25" customHeight="1" x14ac:dyDescent="0.35">
      <c r="A8" s="76" t="s">
        <v>3</v>
      </c>
      <c r="B8" s="76" t="s">
        <v>3</v>
      </c>
      <c r="C8" s="77" t="s">
        <v>147</v>
      </c>
      <c r="D8" s="76" t="s">
        <v>338</v>
      </c>
    </row>
    <row r="9" spans="1:4" ht="40.5" customHeight="1" x14ac:dyDescent="0.35">
      <c r="A9" s="76" t="s">
        <v>3</v>
      </c>
      <c r="B9" s="76" t="s">
        <v>3</v>
      </c>
      <c r="C9" s="77" t="s">
        <v>148</v>
      </c>
      <c r="D9" s="76" t="s">
        <v>339</v>
      </c>
    </row>
  </sheetData>
  <sheetProtection password="C71F" sheet="1" objects="1" scenarios="1"/>
  <mergeCells count="5">
    <mergeCell ref="A1:D1"/>
    <mergeCell ref="A3:A4"/>
    <mergeCell ref="A5:A6"/>
    <mergeCell ref="B5:B6"/>
    <mergeCell ref="B3:B4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39"/>
  <sheetViews>
    <sheetView view="pageBreakPreview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0" customWidth="1"/>
    <col min="2" max="2" width="28.81640625" style="50" customWidth="1"/>
    <col min="3" max="4" width="30.7265625" style="50" customWidth="1"/>
    <col min="5" max="16384" width="8.81640625" style="50"/>
  </cols>
  <sheetData>
    <row r="1" spans="1:4" ht="14.5" customHeight="1" x14ac:dyDescent="0.3">
      <c r="D1" s="182" t="s">
        <v>83</v>
      </c>
    </row>
    <row r="2" spans="1:4" ht="48.5" customHeight="1" x14ac:dyDescent="0.3">
      <c r="D2" s="183" t="s">
        <v>399</v>
      </c>
    </row>
    <row r="4" spans="1:4" x14ac:dyDescent="0.3">
      <c r="A4" s="210" t="s">
        <v>56</v>
      </c>
      <c r="B4" s="210"/>
      <c r="C4" s="210"/>
      <c r="D4" s="210"/>
    </row>
    <row r="5" spans="1:4" x14ac:dyDescent="0.3">
      <c r="A5" s="210" t="s">
        <v>57</v>
      </c>
      <c r="B5" s="210"/>
      <c r="C5" s="210"/>
      <c r="D5" s="210"/>
    </row>
    <row r="6" spans="1:4" x14ac:dyDescent="0.3">
      <c r="A6" s="210" t="s">
        <v>58</v>
      </c>
      <c r="B6" s="210"/>
      <c r="C6" s="210"/>
      <c r="D6" s="210"/>
    </row>
    <row r="7" spans="1:4" x14ac:dyDescent="0.3">
      <c r="A7" s="210" t="s">
        <v>59</v>
      </c>
      <c r="B7" s="210"/>
      <c r="C7" s="210"/>
      <c r="D7" s="210"/>
    </row>
    <row r="8" spans="1:4" x14ac:dyDescent="0.3">
      <c r="A8" s="11"/>
    </row>
    <row r="9" spans="1:4" ht="16.5" customHeight="1" x14ac:dyDescent="0.3">
      <c r="A9" s="53" t="s">
        <v>60</v>
      </c>
      <c r="B9" s="53" t="s">
        <v>61</v>
      </c>
      <c r="C9" s="53" t="s">
        <v>62</v>
      </c>
      <c r="D9" s="53" t="s">
        <v>63</v>
      </c>
    </row>
    <row r="10" spans="1:4" x14ac:dyDescent="0.3">
      <c r="A10" s="53">
        <v>1</v>
      </c>
      <c r="B10" s="53">
        <v>2</v>
      </c>
      <c r="C10" s="53">
        <v>3</v>
      </c>
      <c r="D10" s="53">
        <v>4</v>
      </c>
    </row>
    <row r="11" spans="1:4" x14ac:dyDescent="0.3">
      <c r="A11" s="216" t="s">
        <v>64</v>
      </c>
      <c r="B11" s="216"/>
      <c r="C11" s="216"/>
      <c r="D11" s="216"/>
    </row>
    <row r="12" spans="1:4" x14ac:dyDescent="0.3">
      <c r="A12" s="217" t="s">
        <v>331</v>
      </c>
      <c r="B12" s="217"/>
      <c r="C12" s="217"/>
      <c r="D12" s="217"/>
    </row>
    <row r="13" spans="1:4" x14ac:dyDescent="0.3">
      <c r="A13" s="216" t="s">
        <v>65</v>
      </c>
      <c r="B13" s="216"/>
      <c r="C13" s="216"/>
      <c r="D13" s="216"/>
    </row>
    <row r="14" spans="1:4" ht="15.75" customHeight="1" x14ac:dyDescent="0.3">
      <c r="A14" s="218" t="s">
        <v>392</v>
      </c>
      <c r="B14" s="218"/>
      <c r="C14" s="218"/>
      <c r="D14" s="218"/>
    </row>
    <row r="15" spans="1:4" x14ac:dyDescent="0.3">
      <c r="A15" s="212" t="s">
        <v>66</v>
      </c>
      <c r="B15" s="212"/>
      <c r="C15" s="212"/>
      <c r="D15" s="212"/>
    </row>
    <row r="16" spans="1:4" outlineLevel="1" x14ac:dyDescent="0.3">
      <c r="A16" s="212" t="s">
        <v>67</v>
      </c>
      <c r="B16" s="212"/>
      <c r="C16" s="212"/>
      <c r="D16" s="212"/>
    </row>
    <row r="17" spans="1:4" ht="26" outlineLevel="2" x14ac:dyDescent="0.3">
      <c r="A17" s="89" t="str">
        <f>'Базовый (ДШИ)'!A5</f>
        <v>Педагогический персонал
(ДШИ 1)</v>
      </c>
      <c r="B17" s="28" t="str">
        <f>'Базовый (ДШИ)'!B5</f>
        <v>шт.ед.</v>
      </c>
      <c r="C17" s="60">
        <f>'Базовый (ДШИ)'!D5</f>
        <v>4.9470453372767848E-4</v>
      </c>
      <c r="D17" s="215" t="s">
        <v>123</v>
      </c>
    </row>
    <row r="18" spans="1:4" outlineLevel="2" x14ac:dyDescent="0.3">
      <c r="A18" s="89" t="str">
        <f>'Базовый (ДШИ)'!A6</f>
        <v>Педагогический персонал (ДШИ 2)</v>
      </c>
      <c r="B18" s="28" t="str">
        <f>'Базовый (ДШИ)'!B6</f>
        <v>шт.ед.</v>
      </c>
      <c r="C18" s="60">
        <f>'Базовый (ДШИ)'!D6</f>
        <v>0</v>
      </c>
      <c r="D18" s="213"/>
    </row>
    <row r="19" spans="1:4" ht="26" outlineLevel="2" x14ac:dyDescent="0.3">
      <c r="A19" s="89" t="str">
        <f>'Базовый (ДШИ)'!A7</f>
        <v>Учебно-вспомогательный персонал
(ДШИ 1)</v>
      </c>
      <c r="B19" s="28" t="str">
        <f>'Базовый (ДШИ)'!B7</f>
        <v>шт.ед.</v>
      </c>
      <c r="C19" s="60">
        <f>'Базовый (ДШИ)'!D7</f>
        <v>1.3491941828936685E-4</v>
      </c>
      <c r="D19" s="214"/>
    </row>
    <row r="20" spans="1:4" outlineLevel="1" x14ac:dyDescent="0.3">
      <c r="A20" s="212" t="s">
        <v>68</v>
      </c>
      <c r="B20" s="212"/>
      <c r="C20" s="212"/>
      <c r="D20" s="212"/>
    </row>
    <row r="21" spans="1:4" ht="26" outlineLevel="3" x14ac:dyDescent="0.3">
      <c r="A21" s="89" t="str">
        <f>'Базовый (ДШИ)'!A9</f>
        <v>Сценические костюмы,одежда для спортивных кружков</v>
      </c>
      <c r="B21" s="28" t="str">
        <f>'Базовый (ДШИ)'!B9</f>
        <v>х</v>
      </c>
      <c r="C21" s="60" t="str">
        <f>'Базовый (ДШИ)'!D9</f>
        <v>х</v>
      </c>
      <c r="D21" s="213" t="s">
        <v>123</v>
      </c>
    </row>
    <row r="22" spans="1:4" outlineLevel="3" x14ac:dyDescent="0.3">
      <c r="A22" s="89" t="str">
        <f>'Базовый (ДШИ)'!A10</f>
        <v xml:space="preserve">Туфли народные женские </v>
      </c>
      <c r="B22" s="28" t="str">
        <f>'Базовый (ДШИ)'!B10</f>
        <v>шт.</v>
      </c>
      <c r="C22" s="60">
        <f>'Базовый (ДШИ)'!D10</f>
        <v>1.4991046476596316E-4</v>
      </c>
      <c r="D22" s="213"/>
    </row>
    <row r="23" spans="1:4" outlineLevel="3" x14ac:dyDescent="0.3">
      <c r="A23" s="89" t="str">
        <f>'Базовый (ДШИ)'!A11</f>
        <v>Пуанты</v>
      </c>
      <c r="B23" s="28" t="str">
        <f>'Базовый (ДШИ)'!B11</f>
        <v>шт.</v>
      </c>
      <c r="C23" s="60">
        <f>'Базовый (ДШИ)'!D11</f>
        <v>1.4991046476596316E-4</v>
      </c>
      <c r="D23" s="213"/>
    </row>
    <row r="24" spans="1:4" outlineLevel="3" x14ac:dyDescent="0.3">
      <c r="A24" s="89" t="str">
        <f>'Базовый (ДШИ)'!A12</f>
        <v>Юбка</v>
      </c>
      <c r="B24" s="28" t="str">
        <f>'Базовый (ДШИ)'!B12</f>
        <v>шт.</v>
      </c>
      <c r="C24" s="60">
        <f>'Базовый (ДШИ)'!D12</f>
        <v>1.4991046476596316E-4</v>
      </c>
      <c r="D24" s="213"/>
    </row>
    <row r="25" spans="1:4" outlineLevel="3" x14ac:dyDescent="0.3">
      <c r="A25" s="89" t="str">
        <f>'Базовый (ДШИ)'!A13</f>
        <v>Юбка-пачка</v>
      </c>
      <c r="B25" s="28" t="str">
        <f>'Базовый (ДШИ)'!B13</f>
        <v>шт.</v>
      </c>
      <c r="C25" s="60">
        <f>'Базовый (ДШИ)'!D13</f>
        <v>0</v>
      </c>
      <c r="D25" s="213"/>
    </row>
    <row r="26" spans="1:4" ht="26" outlineLevel="3" x14ac:dyDescent="0.3">
      <c r="A26" s="89" t="str">
        <f>'Базовый (ДШИ)'!A14</f>
        <v>Купальник хореографический с рукавом</v>
      </c>
      <c r="B26" s="28" t="str">
        <f>'Базовый (ДШИ)'!B14</f>
        <v>шт.</v>
      </c>
      <c r="C26" s="60">
        <f>'Базовый (ДШИ)'!D14</f>
        <v>1.4991046476596316E-4</v>
      </c>
      <c r="D26" s="213"/>
    </row>
    <row r="27" spans="1:4" outlineLevel="3" x14ac:dyDescent="0.3">
      <c r="A27" s="89" t="str">
        <f>'Базовый (ДШИ)'!A15</f>
        <v>Купальник с юбкой</v>
      </c>
      <c r="B27" s="28" t="str">
        <f>'Базовый (ДШИ)'!B15</f>
        <v>шт.</v>
      </c>
      <c r="C27" s="60">
        <f>'Базовый (ДШИ)'!D15</f>
        <v>1.4991046476596316E-4</v>
      </c>
      <c r="D27" s="213"/>
    </row>
    <row r="28" spans="1:4" ht="26" outlineLevel="3" x14ac:dyDescent="0.3">
      <c r="A28" s="89" t="str">
        <f>'Базовый (ДШИ)'!A16</f>
        <v>Музыкальные инструменты, оборудование</v>
      </c>
      <c r="B28" s="28" t="str">
        <f>'Базовый (ДШИ)'!B16</f>
        <v>х</v>
      </c>
      <c r="C28" s="60" t="str">
        <f>'Базовый (ДШИ)'!D16</f>
        <v>х</v>
      </c>
      <c r="D28" s="213"/>
    </row>
    <row r="29" spans="1:4" outlineLevel="3" x14ac:dyDescent="0.3">
      <c r="A29" s="89" t="str">
        <f>'Базовый (ДШИ)'!A17</f>
        <v>Скрипки 3/4</v>
      </c>
      <c r="B29" s="28" t="str">
        <f>'Базовый (ДШИ)'!B17</f>
        <v>шт.</v>
      </c>
      <c r="C29" s="60">
        <f>'Базовый (ДШИ)'!D17</f>
        <v>0</v>
      </c>
      <c r="D29" s="213"/>
    </row>
    <row r="30" spans="1:4" outlineLevel="3" x14ac:dyDescent="0.3">
      <c r="A30" s="89" t="str">
        <f>'Базовый (ДШИ)'!A18</f>
        <v>Скрипка 1/4</v>
      </c>
      <c r="B30" s="28" t="str">
        <f>'Базовый (ДШИ)'!B18</f>
        <v>шт.</v>
      </c>
      <c r="C30" s="60">
        <f>'Базовый (ДШИ)'!D18</f>
        <v>0</v>
      </c>
      <c r="D30" s="213"/>
    </row>
    <row r="31" spans="1:4" outlineLevel="3" x14ac:dyDescent="0.3">
      <c r="A31" s="89" t="str">
        <f>'Базовый (ДШИ)'!A19</f>
        <v>Скрипка 1/8</v>
      </c>
      <c r="B31" s="28" t="str">
        <f>'Базовый (ДШИ)'!B19</f>
        <v>шт.</v>
      </c>
      <c r="C31" s="60">
        <f>'Базовый (ДШИ)'!D19</f>
        <v>0</v>
      </c>
      <c r="D31" s="213"/>
    </row>
    <row r="32" spans="1:4" outlineLevel="3" x14ac:dyDescent="0.3">
      <c r="A32" s="89" t="str">
        <f>'Базовый (ДШИ)'!A20</f>
        <v>Колки3/4-4/4</v>
      </c>
      <c r="B32" s="28" t="str">
        <f>'Базовый (ДШИ)'!B20</f>
        <v>шт.</v>
      </c>
      <c r="C32" s="60">
        <f>'Базовый (ДШИ)'!D20</f>
        <v>0</v>
      </c>
      <c r="D32" s="213"/>
    </row>
    <row r="33" spans="1:4" outlineLevel="3" x14ac:dyDescent="0.3">
      <c r="A33" s="89" t="str">
        <f>'Базовый (ДШИ)'!A21</f>
        <v>Колки</v>
      </c>
      <c r="B33" s="28" t="str">
        <f>'Базовый (ДШИ)'!B21</f>
        <v>шт.</v>
      </c>
      <c r="C33" s="60">
        <f>'Базовый (ДШИ)'!D21</f>
        <v>0</v>
      </c>
      <c r="D33" s="213"/>
    </row>
    <row r="34" spans="1:4" outlineLevel="3" x14ac:dyDescent="0.3">
      <c r="A34" s="89" t="str">
        <f>'Базовый (ДШИ)'!A22</f>
        <v>Колки1/2-1/4</v>
      </c>
      <c r="B34" s="28" t="str">
        <f>'Базовый (ДШИ)'!B22</f>
        <v>шт.</v>
      </c>
      <c r="C34" s="60">
        <f>'Базовый (ДШИ)'!D22</f>
        <v>0</v>
      </c>
      <c r="D34" s="213"/>
    </row>
    <row r="35" spans="1:4" outlineLevel="3" x14ac:dyDescent="0.3">
      <c r="A35" s="89" t="str">
        <f>'Базовый (ДШИ)'!A23</f>
        <v>Мостик скрипичный</v>
      </c>
      <c r="B35" s="28" t="str">
        <f>'Базовый (ДШИ)'!B23</f>
        <v>шт.</v>
      </c>
      <c r="C35" s="60">
        <f>'Базовый (ДШИ)'!D23</f>
        <v>0</v>
      </c>
      <c r="D35" s="213"/>
    </row>
    <row r="36" spans="1:4" outlineLevel="3" x14ac:dyDescent="0.3">
      <c r="A36" s="89" t="str">
        <f>'Базовый (ДШИ)'!A24</f>
        <v>Подставка под струны скрипичные</v>
      </c>
      <c r="B36" s="28" t="str">
        <f>'Базовый (ДШИ)'!B24</f>
        <v>шт.</v>
      </c>
      <c r="C36" s="60">
        <f>'Базовый (ДШИ)'!D24</f>
        <v>0</v>
      </c>
      <c r="D36" s="213"/>
    </row>
    <row r="37" spans="1:4" outlineLevel="3" x14ac:dyDescent="0.3">
      <c r="A37" s="89" t="str">
        <f>'Базовый (ДШИ)'!A25</f>
        <v>СМЫЧОК для скрипки1/16</v>
      </c>
      <c r="B37" s="28" t="str">
        <f>'Базовый (ДШИ)'!B25</f>
        <v>шт.</v>
      </c>
      <c r="C37" s="60">
        <f>'Базовый (ДШИ)'!D25</f>
        <v>0</v>
      </c>
      <c r="D37" s="213"/>
    </row>
    <row r="38" spans="1:4" outlineLevel="3" x14ac:dyDescent="0.3">
      <c r="A38" s="89" t="str">
        <f>'Базовый (ДШИ)'!A26</f>
        <v>СМЫЧОК для скрипки1/8</v>
      </c>
      <c r="B38" s="28" t="str">
        <f>'Базовый (ДШИ)'!B26</f>
        <v>шт.</v>
      </c>
      <c r="C38" s="60">
        <f>'Базовый (ДШИ)'!D26</f>
        <v>0</v>
      </c>
      <c r="D38" s="213"/>
    </row>
    <row r="39" spans="1:4" outlineLevel="3" x14ac:dyDescent="0.3">
      <c r="A39" s="89" t="str">
        <f>'Базовый (ДШИ)'!A27</f>
        <v>СМЫЧОК для скрипки1/4</v>
      </c>
      <c r="B39" s="28" t="str">
        <f>'Базовый (ДШИ)'!B27</f>
        <v>шт.</v>
      </c>
      <c r="C39" s="60">
        <f>'Базовый (ДШИ)'!D27</f>
        <v>0</v>
      </c>
      <c r="D39" s="213"/>
    </row>
    <row r="40" spans="1:4" outlineLevel="3" x14ac:dyDescent="0.3">
      <c r="A40" s="89" t="str">
        <f>'Базовый (ДШИ)'!A28</f>
        <v>СМЫЧОК для скрипки1/2</v>
      </c>
      <c r="B40" s="28" t="str">
        <f>'Базовый (ДШИ)'!B28</f>
        <v>шт.</v>
      </c>
      <c r="C40" s="60">
        <f>'Базовый (ДШИ)'!D28</f>
        <v>0</v>
      </c>
      <c r="D40" s="213"/>
    </row>
    <row r="41" spans="1:4" outlineLevel="3" x14ac:dyDescent="0.3">
      <c r="A41" s="89" t="str">
        <f>'Базовый (ДШИ)'!A29</f>
        <v>СМЫЧОК для скрипки1/4</v>
      </c>
      <c r="B41" s="28" t="str">
        <f>'Базовый (ДШИ)'!B29</f>
        <v>шт.</v>
      </c>
      <c r="C41" s="60">
        <f>'Базовый (ДШИ)'!D29</f>
        <v>0</v>
      </c>
      <c r="D41" s="213"/>
    </row>
    <row r="42" spans="1:4" outlineLevel="3" x14ac:dyDescent="0.3">
      <c r="A42" s="89" t="str">
        <f>'Базовый (ДШИ)'!A30</f>
        <v>Гитара</v>
      </c>
      <c r="B42" s="28" t="str">
        <f>'Базовый (ДШИ)'!B30</f>
        <v>шт.</v>
      </c>
      <c r="C42" s="60">
        <f>'Базовый (ДШИ)'!D30</f>
        <v>0</v>
      </c>
      <c r="D42" s="213"/>
    </row>
    <row r="43" spans="1:4" outlineLevel="3" x14ac:dyDescent="0.3">
      <c r="A43" s="89" t="str">
        <f>'Базовый (ДШИ)'!A31</f>
        <v>Баян</v>
      </c>
      <c r="B43" s="28" t="str">
        <f>'Базовый (ДШИ)'!B31</f>
        <v>шт.</v>
      </c>
      <c r="C43" s="60">
        <f>'Базовый (ДШИ)'!D31</f>
        <v>0</v>
      </c>
      <c r="D43" s="213"/>
    </row>
    <row r="44" spans="1:4" outlineLevel="3" x14ac:dyDescent="0.3">
      <c r="A44" s="89" t="str">
        <f>'Базовый (ДШИ)'!A32</f>
        <v>Аккордеон</v>
      </c>
      <c r="B44" s="28" t="str">
        <f>'Базовый (ДШИ)'!B32</f>
        <v>шт.</v>
      </c>
      <c r="C44" s="60">
        <f>'Базовый (ДШИ)'!D32</f>
        <v>0</v>
      </c>
      <c r="D44" s="213"/>
    </row>
    <row r="45" spans="1:4" outlineLevel="3" x14ac:dyDescent="0.3">
      <c r="A45" s="89" t="str">
        <f>'Базовый (ДШИ)'!A33</f>
        <v>Ударная установка</v>
      </c>
      <c r="B45" s="28" t="str">
        <f>'Базовый (ДШИ)'!B33</f>
        <v>шт.</v>
      </c>
      <c r="C45" s="60">
        <f>'Базовый (ДШИ)'!D33</f>
        <v>0</v>
      </c>
      <c r="D45" s="213"/>
    </row>
    <row r="46" spans="1:4" outlineLevel="3" x14ac:dyDescent="0.3">
      <c r="A46" s="89" t="str">
        <f>'Базовый (ДШИ)'!A34</f>
        <v>Гончарный круг</v>
      </c>
      <c r="B46" s="28" t="str">
        <f>'Базовый (ДШИ)'!B34</f>
        <v>шт.</v>
      </c>
      <c r="C46" s="60">
        <f>'Базовый (ДШИ)'!D34</f>
        <v>0</v>
      </c>
      <c r="D46" s="213"/>
    </row>
    <row r="47" spans="1:4" outlineLevel="3" x14ac:dyDescent="0.3">
      <c r="A47" s="89" t="str">
        <f>'Базовый (ДШИ)'!A35</f>
        <v>Печь с вертикальной загрузкой</v>
      </c>
      <c r="B47" s="28" t="str">
        <f>'Базовый (ДШИ)'!B35</f>
        <v>шт.</v>
      </c>
      <c r="C47" s="60">
        <f>'Базовый (ДШИ)'!D35</f>
        <v>0</v>
      </c>
      <c r="D47" s="213"/>
    </row>
    <row r="48" spans="1:4" outlineLevel="3" x14ac:dyDescent="0.3">
      <c r="A48" s="89" t="str">
        <f>'Базовый (ДШИ)'!A36</f>
        <v xml:space="preserve">Интерактивная доска </v>
      </c>
      <c r="B48" s="28" t="str">
        <f>'Базовый (ДШИ)'!B36</f>
        <v>шт.</v>
      </c>
      <c r="C48" s="60">
        <f>'Базовый (ДШИ)'!D36</f>
        <v>0</v>
      </c>
      <c r="D48" s="214"/>
    </row>
    <row r="49" spans="1:4" outlineLevel="1" x14ac:dyDescent="0.3">
      <c r="A49" s="212" t="s">
        <v>69</v>
      </c>
      <c r="B49" s="212"/>
      <c r="C49" s="212"/>
      <c r="D49" s="212"/>
    </row>
    <row r="50" spans="1:4" outlineLevel="3" x14ac:dyDescent="0.3">
      <c r="A50" s="89" t="str">
        <f>'Базовый (ДШИ)'!A38</f>
        <v>Бытовая техника</v>
      </c>
      <c r="B50" s="28" t="str">
        <f>'Базовый (ДШИ)'!B38</f>
        <v>х</v>
      </c>
      <c r="C50" s="60" t="str">
        <f>'Базовый (ДШИ)'!D38</f>
        <v>х</v>
      </c>
      <c r="D50" s="213" t="s">
        <v>123</v>
      </c>
    </row>
    <row r="51" spans="1:4" outlineLevel="3" x14ac:dyDescent="0.3">
      <c r="A51" s="89" t="str">
        <f>'Базовый (ДШИ)'!A39</f>
        <v>Пылесос LG</v>
      </c>
      <c r="B51" s="28" t="str">
        <f>'Базовый (ДШИ)'!B39</f>
        <v>шт.</v>
      </c>
      <c r="C51" s="60">
        <f>'Базовый (ДШИ)'!D39</f>
        <v>0</v>
      </c>
      <c r="D51" s="213"/>
    </row>
    <row r="52" spans="1:4" outlineLevel="3" x14ac:dyDescent="0.3">
      <c r="A52" s="89" t="str">
        <f>'Базовый (ДШИ)'!A40</f>
        <v>Телевизор</v>
      </c>
      <c r="B52" s="28" t="str">
        <f>'Базовый (ДШИ)'!B40</f>
        <v>шт.</v>
      </c>
      <c r="C52" s="60">
        <f>'Базовый (ДШИ)'!D40</f>
        <v>0</v>
      </c>
      <c r="D52" s="213"/>
    </row>
    <row r="53" spans="1:4" outlineLevel="3" x14ac:dyDescent="0.3">
      <c r="A53" s="89" t="str">
        <f>'Базовый (ДШИ)'!A41</f>
        <v>Чайник электрический</v>
      </c>
      <c r="B53" s="28" t="str">
        <f>'Базовый (ДШИ)'!B41</f>
        <v>шт.</v>
      </c>
      <c r="C53" s="60">
        <f>'Базовый (ДШИ)'!D41</f>
        <v>0</v>
      </c>
      <c r="D53" s="213"/>
    </row>
    <row r="54" spans="1:4" ht="26" outlineLevel="3" x14ac:dyDescent="0.3">
      <c r="A54" s="89" t="str">
        <f>'Базовый (ДШИ)'!A42</f>
        <v>Компьютерное оборудование, ремонт и обслуживание оргтехники</v>
      </c>
      <c r="B54" s="28" t="str">
        <f>'Базовый (ДШИ)'!B42</f>
        <v>х</v>
      </c>
      <c r="C54" s="60" t="str">
        <f>'Базовый (ДШИ)'!D42</f>
        <v>х</v>
      </c>
      <c r="D54" s="213"/>
    </row>
    <row r="55" spans="1:4" outlineLevel="3" x14ac:dyDescent="0.3">
      <c r="A55" s="89" t="str">
        <f>'Базовый (ДШИ)'!A43</f>
        <v>Сканер</v>
      </c>
      <c r="B55" s="28" t="str">
        <f>'Базовый (ДШИ)'!B43</f>
        <v>шт.</v>
      </c>
      <c r="C55" s="60">
        <f>'Базовый (ДШИ)'!D43</f>
        <v>0</v>
      </c>
      <c r="D55" s="213"/>
    </row>
    <row r="56" spans="1:4" outlineLevel="3" x14ac:dyDescent="0.3">
      <c r="A56" s="89" t="str">
        <f>'Базовый (ДШИ)'!A44</f>
        <v>Мультимедийный проектор</v>
      </c>
      <c r="B56" s="28" t="str">
        <f>'Базовый (ДШИ)'!B44</f>
        <v>шт.</v>
      </c>
      <c r="C56" s="60">
        <f>'Базовый (ДШИ)'!D44</f>
        <v>0</v>
      </c>
      <c r="D56" s="213"/>
    </row>
    <row r="57" spans="1:4" outlineLevel="3" x14ac:dyDescent="0.3">
      <c r="A57" s="89" t="str">
        <f>'Базовый (ДШИ)'!A45</f>
        <v>Принтер</v>
      </c>
      <c r="B57" s="28" t="str">
        <f>'Базовый (ДШИ)'!B45</f>
        <v>шт.</v>
      </c>
      <c r="C57" s="60">
        <f>'Базовый (ДШИ)'!D45</f>
        <v>0</v>
      </c>
      <c r="D57" s="213"/>
    </row>
    <row r="58" spans="1:4" outlineLevel="3" x14ac:dyDescent="0.3">
      <c r="A58" s="89" t="str">
        <f>'Базовый (ДШИ)'!A46</f>
        <v>Ноутбук</v>
      </c>
      <c r="B58" s="28" t="str">
        <f>'Базовый (ДШИ)'!B46</f>
        <v>шт.</v>
      </c>
      <c r="C58" s="60">
        <f>'Базовый (ДШИ)'!D46</f>
        <v>0</v>
      </c>
      <c r="D58" s="213"/>
    </row>
    <row r="59" spans="1:4" outlineLevel="3" x14ac:dyDescent="0.3">
      <c r="A59" s="89" t="str">
        <f>'Базовый (ДШИ)'!A47</f>
        <v>Заправка картриджей</v>
      </c>
      <c r="B59" s="28" t="str">
        <f>'Базовый (ДШИ)'!B47</f>
        <v>шт.</v>
      </c>
      <c r="C59" s="60">
        <f>'Базовый (ДШИ)'!D47</f>
        <v>1.0493732533617422E-4</v>
      </c>
      <c r="D59" s="213"/>
    </row>
    <row r="60" spans="1:4" ht="26" outlineLevel="3" x14ac:dyDescent="0.3">
      <c r="A60" s="89" t="str">
        <f>'Базовый (ДШИ)'!A48</f>
        <v>Заправка Sharp AR 5316(с заменой чипа)</v>
      </c>
      <c r="B60" s="28" t="str">
        <f>'Базовый (ДШИ)'!B48</f>
        <v>шт.</v>
      </c>
      <c r="C60" s="60">
        <f>'Базовый (ДШИ)'!D48</f>
        <v>2.9982092953192634E-5</v>
      </c>
      <c r="D60" s="213"/>
    </row>
    <row r="61" spans="1:4" ht="26" outlineLevel="3" x14ac:dyDescent="0.3">
      <c r="A61" s="89" t="str">
        <f>'Базовый (ДШИ)'!A49</f>
        <v>Замена чипа (HP- CE310;СЕ311;СЕ312;СУ313)</v>
      </c>
      <c r="B61" s="28" t="str">
        <f>'Базовый (ДШИ)'!B49</f>
        <v>шт.</v>
      </c>
      <c r="C61" s="60">
        <f>'Базовый (ДШИ)'!D49</f>
        <v>1.7989255771915582E-4</v>
      </c>
      <c r="D61" s="213"/>
    </row>
    <row r="62" spans="1:4" outlineLevel="3" x14ac:dyDescent="0.3">
      <c r="A62" s="89" t="str">
        <f>'Базовый (ДШИ)'!A50</f>
        <v>Мебель</v>
      </c>
      <c r="B62" s="28" t="str">
        <f>'Базовый (ДШИ)'!B50</f>
        <v>х</v>
      </c>
      <c r="C62" s="60" t="str">
        <f>'Базовый (ДШИ)'!D50</f>
        <v>х</v>
      </c>
      <c r="D62" s="213"/>
    </row>
    <row r="63" spans="1:4" outlineLevel="3" x14ac:dyDescent="0.3">
      <c r="A63" s="89" t="str">
        <f>'Базовый (ДШИ)'!A51</f>
        <v>Стул ученический</v>
      </c>
      <c r="B63" s="28" t="str">
        <f>'Базовый (ДШИ)'!B51</f>
        <v>шт.</v>
      </c>
      <c r="C63" s="60">
        <f>'Базовый (ДШИ)'!D51</f>
        <v>0</v>
      </c>
      <c r="D63" s="213"/>
    </row>
    <row r="64" spans="1:4" outlineLevel="3" x14ac:dyDescent="0.3">
      <c r="A64" s="89" t="str">
        <f>'Базовый (ДШИ)'!A52</f>
        <v>Стол ученический 2 х местный</v>
      </c>
      <c r="B64" s="28" t="str">
        <f>'Базовый (ДШИ)'!B52</f>
        <v>шт.</v>
      </c>
      <c r="C64" s="60">
        <f>'Базовый (ДШИ)'!D52</f>
        <v>0</v>
      </c>
      <c r="D64" s="213"/>
    </row>
    <row r="65" spans="1:4" outlineLevel="3" x14ac:dyDescent="0.3">
      <c r="A65" s="89" t="str">
        <f>'Базовый (ДШИ)'!A53</f>
        <v>Стол ученический 1 местный</v>
      </c>
      <c r="B65" s="28" t="str">
        <f>'Базовый (ДШИ)'!B53</f>
        <v>шт.</v>
      </c>
      <c r="C65" s="60">
        <f>'Базовый (ДШИ)'!D53</f>
        <v>0</v>
      </c>
      <c r="D65" s="213"/>
    </row>
    <row r="66" spans="1:4" outlineLevel="3" x14ac:dyDescent="0.3">
      <c r="A66" s="89" t="str">
        <f>'Базовый (ДШИ)'!A54</f>
        <v>Шкаф распашной 3х створчатый</v>
      </c>
      <c r="B66" s="28" t="str">
        <f>'Базовый (ДШИ)'!B54</f>
        <v>шт.</v>
      </c>
      <c r="C66" s="60">
        <f>'Базовый (ДШИ)'!D54</f>
        <v>0</v>
      </c>
      <c r="D66" s="213"/>
    </row>
    <row r="67" spans="1:4" outlineLevel="3" x14ac:dyDescent="0.3">
      <c r="A67" s="89" t="str">
        <f>'Базовый (ДШИ)'!A55</f>
        <v>Средства личной гигиены</v>
      </c>
      <c r="B67" s="28" t="str">
        <f>'Базовый (ДШИ)'!B55</f>
        <v>х</v>
      </c>
      <c r="C67" s="60" t="str">
        <f>'Базовый (ДШИ)'!D55</f>
        <v>х</v>
      </c>
      <c r="D67" s="213"/>
    </row>
    <row r="68" spans="1:4" outlineLevel="3" x14ac:dyDescent="0.3">
      <c r="A68" s="89" t="str">
        <f>'Базовый (ДШИ)'!A56</f>
        <v>Туалетная бумага</v>
      </c>
      <c r="B68" s="28" t="str">
        <f>'Базовый (ДШИ)'!B56</f>
        <v>шт.</v>
      </c>
      <c r="C68" s="60">
        <f>'Базовый (ДШИ)'!D56</f>
        <v>5.0969558020427476E-3</v>
      </c>
      <c r="D68" s="213"/>
    </row>
    <row r="69" spans="1:4" outlineLevel="3" x14ac:dyDescent="0.3">
      <c r="A69" s="89" t="str">
        <f>'Базовый (ДШИ)'!A57</f>
        <v>Услуги сторонних организаций</v>
      </c>
      <c r="B69" s="28" t="str">
        <f>'Базовый (ДШИ)'!B57</f>
        <v>х</v>
      </c>
      <c r="C69" s="60" t="str">
        <f>'Базовый (ДШИ)'!D57</f>
        <v>х</v>
      </c>
      <c r="D69" s="213"/>
    </row>
    <row r="70" spans="1:4" outlineLevel="3" x14ac:dyDescent="0.3">
      <c r="A70" s="89" t="str">
        <f>'Базовый (ДШИ)'!A58</f>
        <v>Гигиеническая аттестация</v>
      </c>
      <c r="B70" s="28" t="str">
        <f>'Базовый (ДШИ)'!B58</f>
        <v>чел</v>
      </c>
      <c r="C70" s="60">
        <f>'Базовый (ДШИ)'!D58</f>
        <v>9.8940906745535696E-4</v>
      </c>
      <c r="D70" s="213"/>
    </row>
    <row r="71" spans="1:4" outlineLevel="3" x14ac:dyDescent="0.3">
      <c r="A71" s="89" t="str">
        <f>'Базовый (ДШИ)'!A59</f>
        <v>Мед.осмотр</v>
      </c>
      <c r="B71" s="28" t="str">
        <f>'Базовый (ДШИ)'!B59</f>
        <v>чел.</v>
      </c>
      <c r="C71" s="60">
        <f>'Базовый (ДШИ)'!D59</f>
        <v>9.8940906745535696E-4</v>
      </c>
      <c r="D71" s="213"/>
    </row>
    <row r="72" spans="1:4" ht="52" outlineLevel="3" x14ac:dyDescent="0.3">
      <c r="A72" s="89" t="str">
        <f>'Базовый (ДШИ)'!A60</f>
        <v>Обучение формирование профессиональных компетенций преподавателя теоретических дисциплин</v>
      </c>
      <c r="B72" s="28" t="str">
        <f>'Базовый (ДШИ)'!B60</f>
        <v>чел.</v>
      </c>
      <c r="C72" s="60">
        <f>'Базовый (ДШИ)'!D60</f>
        <v>2.9982092953192634E-5</v>
      </c>
      <c r="D72" s="213"/>
    </row>
    <row r="73" spans="1:4" ht="39" outlineLevel="3" x14ac:dyDescent="0.3">
      <c r="A73" s="89" t="str">
        <f>'Базовый (ДШИ)'!A61</f>
        <v>Обучение форимрование профессиональных компетенций преподавателя по классу гитары</v>
      </c>
      <c r="B73" s="28" t="str">
        <f>'Базовый (ДШИ)'!B61</f>
        <v>чел.</v>
      </c>
      <c r="C73" s="60">
        <f>'Базовый (ДШИ)'!D61</f>
        <v>2.9982092953192634E-5</v>
      </c>
      <c r="D73" s="213"/>
    </row>
    <row r="74" spans="1:4" ht="26" outlineLevel="3" x14ac:dyDescent="0.3">
      <c r="A74" s="89" t="str">
        <f>'Базовый (ДШИ)'!A62</f>
        <v>Формирование профессиональных компетенций концертмейстера</v>
      </c>
      <c r="B74" s="28" t="str">
        <f>'Базовый (ДШИ)'!B62</f>
        <v>чел.</v>
      </c>
      <c r="C74" s="60">
        <f>'Базовый (ДШИ)'!D62</f>
        <v>2.9982092953192634E-5</v>
      </c>
      <c r="D74" s="213"/>
    </row>
    <row r="75" spans="1:4" ht="52" outlineLevel="3" x14ac:dyDescent="0.3">
      <c r="A75" s="89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5" s="28" t="str">
        <f>'Базовый (ДШИ)'!B63</f>
        <v>чел.</v>
      </c>
      <c r="C75" s="60">
        <f>'Базовый (ДШИ)'!D63</f>
        <v>1.4991046476596317E-5</v>
      </c>
      <c r="D75" s="213"/>
    </row>
    <row r="76" spans="1:4" ht="39" outlineLevel="3" x14ac:dyDescent="0.3">
      <c r="A76" s="89" t="str">
        <f>'Базовый (ДШИ)'!A64</f>
        <v>Академический подход в препододавании курса: живопись,рисунок,композиция</v>
      </c>
      <c r="B76" s="28" t="str">
        <f>'Базовый (ДШИ)'!B64</f>
        <v>чел.</v>
      </c>
      <c r="C76" s="60">
        <f>'Базовый (ДШИ)'!D64</f>
        <v>2.9982092953192634E-5</v>
      </c>
      <c r="D76" s="213"/>
    </row>
    <row r="77" spans="1:4" ht="26" outlineLevel="3" x14ac:dyDescent="0.3">
      <c r="A77" s="89" t="str">
        <f>'Базовый (ДШИ)'!A65</f>
        <v>Курсы оценка и анализ конкурсных выступлений</v>
      </c>
      <c r="B77" s="28" t="str">
        <f>'Базовый (ДШИ)'!B65</f>
        <v>чел.</v>
      </c>
      <c r="C77" s="60">
        <f>'Базовый (ДШИ)'!D65</f>
        <v>1.4991046476596317E-5</v>
      </c>
      <c r="D77" s="213"/>
    </row>
    <row r="78" spans="1:4" ht="26" outlineLevel="3" x14ac:dyDescent="0.3">
      <c r="A78" s="89" t="str">
        <f>'Базовый (ДШИ)'!A66</f>
        <v>Курсы повышения квалификации по теплоустановкам в Ростехнадзоре</v>
      </c>
      <c r="B78" s="28" t="str">
        <f>'Базовый (ДШИ)'!B66</f>
        <v>чел.</v>
      </c>
      <c r="C78" s="60">
        <f>'Базовый (ДШИ)'!D66</f>
        <v>4.4973139429788954E-5</v>
      </c>
      <c r="D78" s="213"/>
    </row>
    <row r="79" spans="1:4" ht="26" outlineLevel="3" x14ac:dyDescent="0.3">
      <c r="A79" s="89" t="str">
        <f>'Базовый (ДШИ)'!A67</f>
        <v>Проверка знаний в ростехнадзоре по теплоустановкам</v>
      </c>
      <c r="B79" s="28" t="str">
        <f>'Базовый (ДШИ)'!B67</f>
        <v>чел.</v>
      </c>
      <c r="C79" s="60">
        <f>'Базовый (ДШИ)'!D67</f>
        <v>4.4973139429788954E-5</v>
      </c>
      <c r="D79" s="213"/>
    </row>
    <row r="80" spans="1:4" ht="26" outlineLevel="3" x14ac:dyDescent="0.3">
      <c r="A80" s="89" t="str">
        <f>'Базовый (ДШИ)'!A68</f>
        <v>Проверка знаний в Ростехнадзоре по электроустановкам</v>
      </c>
      <c r="B80" s="28" t="str">
        <f>'Базовый (ДШИ)'!B68</f>
        <v>чел.</v>
      </c>
      <c r="C80" s="60">
        <f>'Базовый (ДШИ)'!D68</f>
        <v>4.4973139429788954E-5</v>
      </c>
      <c r="D80" s="213"/>
    </row>
    <row r="81" spans="1:4" ht="26" outlineLevel="3" x14ac:dyDescent="0.3">
      <c r="A81" s="89" t="str">
        <f>'Базовый (ДШИ)'!A69</f>
        <v>Предаттестационная подготовка по теплоустановкам  в Ростехнадзоре</v>
      </c>
      <c r="B81" s="28" t="str">
        <f>'Базовый (ДШИ)'!B69</f>
        <v>чел.</v>
      </c>
      <c r="C81" s="60">
        <f>'Базовый (ДШИ)'!D69</f>
        <v>2.9982092953192634E-5</v>
      </c>
      <c r="D81" s="213"/>
    </row>
    <row r="82" spans="1:4" ht="39" outlineLevel="3" x14ac:dyDescent="0.3">
      <c r="A82" s="89" t="str">
        <f>'Базовый (ДШИ)'!A70</f>
        <v>Предаттестационная подготовка по электробезопасности  в Ростехнадзоре</v>
      </c>
      <c r="B82" s="28" t="str">
        <f>'Базовый (ДШИ)'!B70</f>
        <v>чел.</v>
      </c>
      <c r="C82" s="60">
        <f>'Базовый (ДШИ)'!D70</f>
        <v>4.4973139429788954E-5</v>
      </c>
      <c r="D82" s="213"/>
    </row>
    <row r="83" spans="1:4" ht="39" outlineLevel="3" x14ac:dyDescent="0.3">
      <c r="A83" s="89" t="str">
        <f>'Базовый (ДШИ)'!A71</f>
        <v>Предаттестационная подготовка по электробезопасности  в Ростехнадзоре</v>
      </c>
      <c r="B83" s="28" t="str">
        <f>'Базовый (ДШИ)'!B71</f>
        <v>чел.</v>
      </c>
      <c r="C83" s="60">
        <f>'Базовый (ДШИ)'!D71</f>
        <v>4.4973139429788954E-5</v>
      </c>
      <c r="D83" s="213"/>
    </row>
    <row r="84" spans="1:4" ht="26" outlineLevel="3" x14ac:dyDescent="0.3">
      <c r="A84" s="89" t="str">
        <f>'Базовый (ДШИ)'!A72</f>
        <v>Аттестация в Ростехнадзоре по теплоустановкам</v>
      </c>
      <c r="B84" s="28" t="str">
        <f>'Базовый (ДШИ)'!B72</f>
        <v>чел.</v>
      </c>
      <c r="C84" s="60">
        <f>'Базовый (ДШИ)'!D72</f>
        <v>4.4973139429788954E-5</v>
      </c>
      <c r="D84" s="213"/>
    </row>
    <row r="85" spans="1:4" ht="26" outlineLevel="3" x14ac:dyDescent="0.3">
      <c r="A85" s="89" t="str">
        <f>'Базовый (ДШИ)'!A73</f>
        <v>Аттестация в Ростехнадзоре по электробезопасности</v>
      </c>
      <c r="B85" s="28" t="str">
        <f>'Базовый (ДШИ)'!B73</f>
        <v>чел.</v>
      </c>
      <c r="C85" s="60">
        <f>'Базовый (ДШИ)'!D73</f>
        <v>4.4973139429788954E-5</v>
      </c>
      <c r="D85" s="213"/>
    </row>
    <row r="86" spans="1:4" ht="26" outlineLevel="3" x14ac:dyDescent="0.3">
      <c r="A86" s="89" t="str">
        <f>'Базовый (ДШИ)'!A74</f>
        <v>Курсы "Безопасная эксплуатация тепловой энергии"</v>
      </c>
      <c r="B86" s="28" t="str">
        <f>'Базовый (ДШИ)'!B74</f>
        <v>шт.</v>
      </c>
      <c r="C86" s="60">
        <f>'Базовый (ДШИ)'!D74</f>
        <v>0</v>
      </c>
      <c r="D86" s="213"/>
    </row>
    <row r="87" spans="1:4" outlineLevel="3" x14ac:dyDescent="0.3">
      <c r="A87" s="89" t="str">
        <f>'Базовый (ДШИ)'!A75</f>
        <v>Курсы по охране труда</v>
      </c>
      <c r="B87" s="28" t="str">
        <f>'Базовый (ДШИ)'!B75</f>
        <v>чел.</v>
      </c>
      <c r="C87" s="60">
        <f>'Базовый (ДШИ)'!D75</f>
        <v>4.4973139429788954E-5</v>
      </c>
      <c r="D87" s="213"/>
    </row>
    <row r="88" spans="1:4" outlineLevel="3" x14ac:dyDescent="0.3">
      <c r="A88" s="89" t="str">
        <f>'Базовый (ДШИ)'!A76</f>
        <v>Курсы по ГО и ЧС</v>
      </c>
      <c r="B88" s="28" t="str">
        <f>'Базовый (ДШИ)'!B76</f>
        <v>чел.</v>
      </c>
      <c r="C88" s="60">
        <f>'Базовый (ДШИ)'!D76</f>
        <v>5.9964185906385267E-5</v>
      </c>
      <c r="D88" s="213"/>
    </row>
    <row r="89" spans="1:4" ht="26" outlineLevel="3" x14ac:dyDescent="0.3">
      <c r="A89" s="89" t="str">
        <f>'Базовый (ДШИ)'!A77</f>
        <v>Обучение контрактных управляющих по 44-ФЗ</v>
      </c>
      <c r="B89" s="28" t="str">
        <f>'Базовый (ДШИ)'!B77</f>
        <v>чел.</v>
      </c>
      <c r="C89" s="60">
        <f>'Базовый (ДШИ)'!D77</f>
        <v>4.4973139429788954E-5</v>
      </c>
      <c r="D89" s="213"/>
    </row>
    <row r="90" spans="1:4" outlineLevel="3" x14ac:dyDescent="0.3">
      <c r="A90" s="89" t="str">
        <f>'Базовый (ДШИ)'!A78</f>
        <v>Канцелярские товары</v>
      </c>
      <c r="B90" s="28" t="str">
        <f>'Базовый (ДШИ)'!B78</f>
        <v>х</v>
      </c>
      <c r="C90" s="60" t="str">
        <f>'Базовый (ДШИ)'!D78</f>
        <v>х</v>
      </c>
      <c r="D90" s="213"/>
    </row>
    <row r="91" spans="1:4" outlineLevel="3" x14ac:dyDescent="0.3">
      <c r="A91" s="89" t="str">
        <f>'Базовый (ДШИ)'!A79</f>
        <v>Скобы для степлера №24/6</v>
      </c>
      <c r="B91" s="28" t="str">
        <f>'Базовый (ДШИ)'!B79</f>
        <v>упак.</v>
      </c>
      <c r="C91" s="60">
        <f>'Базовый (ДШИ)'!D79</f>
        <v>2.9982092953192632E-4</v>
      </c>
      <c r="D91" s="213"/>
    </row>
    <row r="92" spans="1:4" outlineLevel="3" x14ac:dyDescent="0.3">
      <c r="A92" s="89" t="str">
        <f>'Базовый (ДШИ)'!A80</f>
        <v>Скобы для степлера №10</v>
      </c>
      <c r="B92" s="28" t="str">
        <f>'Базовый (ДШИ)'!B80</f>
        <v>упак.</v>
      </c>
      <c r="C92" s="60">
        <f>'Базовый (ДШИ)'!D80</f>
        <v>2.9982092953192632E-4</v>
      </c>
      <c r="D92" s="213"/>
    </row>
    <row r="93" spans="1:4" outlineLevel="3" x14ac:dyDescent="0.3">
      <c r="A93" s="89" t="str">
        <f>'Базовый (ДШИ)'!A81</f>
        <v xml:space="preserve">Скоросшиватель картонный </v>
      </c>
      <c r="B93" s="28" t="str">
        <f>'Базовый (ДШИ)'!B81</f>
        <v>шт.</v>
      </c>
      <c r="C93" s="60">
        <f>'Базовый (ДШИ)'!D81</f>
        <v>1.4991046476596317E-3</v>
      </c>
      <c r="D93" s="213"/>
    </row>
    <row r="94" spans="1:4" outlineLevel="3" x14ac:dyDescent="0.3">
      <c r="A94" s="89" t="str">
        <f>'Базовый (ДШИ)'!A82</f>
        <v>Скоросшиватель пластиковый</v>
      </c>
      <c r="B94" s="28" t="str">
        <f>'Базовый (ДШИ)'!B82</f>
        <v>шт.</v>
      </c>
      <c r="C94" s="60">
        <f>'Базовый (ДШИ)'!D82</f>
        <v>7.4955232382981584E-4</v>
      </c>
      <c r="D94" s="213"/>
    </row>
    <row r="95" spans="1:4" outlineLevel="3" x14ac:dyDescent="0.3">
      <c r="A95" s="89" t="str">
        <f>'Базовый (ДШИ)'!A83</f>
        <v xml:space="preserve">Скрепки с цветные </v>
      </c>
      <c r="B95" s="28" t="str">
        <f>'Базовый (ДШИ)'!B83</f>
        <v>короб.</v>
      </c>
      <c r="C95" s="60">
        <f>'Базовый (ДШИ)'!D83</f>
        <v>1.4991046476596316E-4</v>
      </c>
      <c r="D95" s="213"/>
    </row>
    <row r="96" spans="1:4" outlineLevel="3" x14ac:dyDescent="0.3">
      <c r="A96" s="89" t="str">
        <f>'Базовый (ДШИ)'!A84</f>
        <v>Скрепки</v>
      </c>
      <c r="B96" s="28" t="str">
        <f>'Базовый (ДШИ)'!B84</f>
        <v>короб.</v>
      </c>
      <c r="C96" s="60">
        <f>'Базовый (ДШИ)'!D84</f>
        <v>1.4991046476596316E-4</v>
      </c>
      <c r="D96" s="213"/>
    </row>
    <row r="97" spans="1:4" outlineLevel="3" x14ac:dyDescent="0.3">
      <c r="A97" s="89" t="str">
        <f>'Базовый (ДШИ)'!A85</f>
        <v xml:space="preserve">Текст-маркер </v>
      </c>
      <c r="B97" s="28" t="str">
        <f>'Базовый (ДШИ)'!B85</f>
        <v>шт.</v>
      </c>
      <c r="C97" s="60">
        <f>'Базовый (ДШИ)'!D85</f>
        <v>1.4991046476596316E-4</v>
      </c>
      <c r="D97" s="213"/>
    </row>
    <row r="98" spans="1:4" outlineLevel="3" x14ac:dyDescent="0.3">
      <c r="A98" s="89" t="str">
        <f>'Базовый (ДШИ)'!A86</f>
        <v>Фломастер Пифагор 18 цветов.</v>
      </c>
      <c r="B98" s="28" t="str">
        <f>'Базовый (ДШИ)'!B86</f>
        <v>упак.</v>
      </c>
      <c r="C98" s="60">
        <f>'Базовый (ДШИ)'!D86</f>
        <v>4.4973139429788951E-4</v>
      </c>
      <c r="D98" s="213"/>
    </row>
    <row r="99" spans="1:4" outlineLevel="3" x14ac:dyDescent="0.3">
      <c r="A99" s="89" t="str">
        <f>'Базовый (ДШИ)'!A87</f>
        <v>Тетрадь 48 лист.</v>
      </c>
      <c r="B99" s="28" t="str">
        <f>'Базовый (ДШИ)'!B87</f>
        <v>шт.</v>
      </c>
      <c r="C99" s="60">
        <f>'Базовый (ДШИ)'!D87</f>
        <v>4.4973139429788951E-4</v>
      </c>
      <c r="D99" s="213"/>
    </row>
    <row r="100" spans="1:4" outlineLevel="3" x14ac:dyDescent="0.3">
      <c r="A100" s="89" t="str">
        <f>'Базовый (ДШИ)'!A88</f>
        <v>Тетрадь 96 лист. А4</v>
      </c>
      <c r="B100" s="28" t="str">
        <f>'Базовый (ДШИ)'!B88</f>
        <v>шт.</v>
      </c>
      <c r="C100" s="60">
        <f>'Базовый (ДШИ)'!D88</f>
        <v>1.4991046476596316E-4</v>
      </c>
      <c r="D100" s="213"/>
    </row>
    <row r="101" spans="1:4" outlineLevel="3" x14ac:dyDescent="0.3">
      <c r="A101" s="89" t="str">
        <f>'Базовый (ДШИ)'!A89</f>
        <v>Тетрадь 96 лист.</v>
      </c>
      <c r="B101" s="28" t="str">
        <f>'Базовый (ДШИ)'!B89</f>
        <v>шт.</v>
      </c>
      <c r="C101" s="60">
        <f>'Базовый (ДШИ)'!D89</f>
        <v>1.4991046476596316E-4</v>
      </c>
      <c r="D101" s="213"/>
    </row>
    <row r="102" spans="1:4" outlineLevel="3" x14ac:dyDescent="0.3">
      <c r="A102" s="89" t="str">
        <f>'Базовый (ДШИ)'!A90</f>
        <v>Цветной картон</v>
      </c>
      <c r="B102" s="28" t="str">
        <f>'Базовый (ДШИ)'!B90</f>
        <v>пач.</v>
      </c>
      <c r="C102" s="60">
        <f>'Базовый (ДШИ)'!D90</f>
        <v>2.9982092953192632E-4</v>
      </c>
      <c r="D102" s="213"/>
    </row>
    <row r="103" spans="1:4" outlineLevel="3" x14ac:dyDescent="0.3">
      <c r="A103" s="89" t="str">
        <f>'Базовый (ДШИ)'!A91</f>
        <v>Белый картон</v>
      </c>
      <c r="B103" s="28" t="str">
        <f>'Базовый (ДШИ)'!B91</f>
        <v>набор.</v>
      </c>
      <c r="C103" s="60">
        <f>'Базовый (ДШИ)'!D91</f>
        <v>1.4991046476596316E-4</v>
      </c>
      <c r="D103" s="213"/>
    </row>
    <row r="104" spans="1:4" outlineLevel="3" x14ac:dyDescent="0.3">
      <c r="A104" s="89" t="str">
        <f>'Базовый (ДШИ)'!A92</f>
        <v>Точилка</v>
      </c>
      <c r="B104" s="28" t="str">
        <f>'Базовый (ДШИ)'!B92</f>
        <v>шт.</v>
      </c>
      <c r="C104" s="60">
        <f>'Базовый (ДШИ)'!D92</f>
        <v>4.4973139429788954E-5</v>
      </c>
      <c r="D104" s="213"/>
    </row>
    <row r="105" spans="1:4" outlineLevel="3" x14ac:dyDescent="0.3">
      <c r="A105" s="89" t="str">
        <f>'Базовый (ДШИ)'!A93</f>
        <v>Ручка гелевая</v>
      </c>
      <c r="B105" s="28" t="str">
        <f>'Базовый (ДШИ)'!B93</f>
        <v>наб.</v>
      </c>
      <c r="C105" s="60">
        <f>'Базовый (ДШИ)'!D93</f>
        <v>1.4991046476596316E-4</v>
      </c>
      <c r="D105" s="213"/>
    </row>
    <row r="106" spans="1:4" outlineLevel="3" x14ac:dyDescent="0.3">
      <c r="A106" s="89" t="str">
        <f>'Базовый (ДШИ)'!A94</f>
        <v xml:space="preserve">Ручка шариковая </v>
      </c>
      <c r="B106" s="28" t="str">
        <f>'Базовый (ДШИ)'!B94</f>
        <v>шт.</v>
      </c>
      <c r="C106" s="60">
        <f>'Базовый (ДШИ)'!D94</f>
        <v>7.4955232382981584E-4</v>
      </c>
      <c r="D106" s="213"/>
    </row>
    <row r="107" spans="1:4" outlineLevel="3" x14ac:dyDescent="0.3">
      <c r="A107" s="89" t="str">
        <f>'Базовый (ДШИ)'!A95</f>
        <v>Бумага А4</v>
      </c>
      <c r="B107" s="28" t="str">
        <f>'Базовый (ДШИ)'!B95</f>
        <v>пач.</v>
      </c>
      <c r="C107" s="60">
        <f>'Базовый (ДШИ)'!D95</f>
        <v>1.1992837181277053E-3</v>
      </c>
      <c r="D107" s="213"/>
    </row>
    <row r="108" spans="1:4" outlineLevel="3" x14ac:dyDescent="0.3">
      <c r="A108" s="89" t="str">
        <f>'Базовый (ДШИ)'!A96</f>
        <v>Карандаши ч/графит</v>
      </c>
      <c r="B108" s="28" t="str">
        <f>'Базовый (ДШИ)'!B96</f>
        <v>шт.</v>
      </c>
      <c r="C108" s="60">
        <f>'Базовый (ДШИ)'!D96</f>
        <v>7.4955232382981584E-4</v>
      </c>
      <c r="D108" s="213"/>
    </row>
    <row r="109" spans="1:4" outlineLevel="3" x14ac:dyDescent="0.3">
      <c r="A109" s="89" t="str">
        <f>'Базовый (ДШИ)'!A97</f>
        <v>Карандаши Восковые</v>
      </c>
      <c r="B109" s="28" t="str">
        <f>'Базовый (ДШИ)'!B97</f>
        <v>пач.</v>
      </c>
      <c r="C109" s="60">
        <f>'Базовый (ДШИ)'!D97</f>
        <v>5.3967767315746739E-4</v>
      </c>
      <c r="D109" s="213"/>
    </row>
    <row r="110" spans="1:4" outlineLevel="3" x14ac:dyDescent="0.3">
      <c r="A110" s="89" t="str">
        <f>'Базовый (ДШИ)'!A98</f>
        <v>Мелки восковые</v>
      </c>
      <c r="B110" s="28" t="str">
        <f>'Базовый (ДШИ)'!B98</f>
        <v>пач.</v>
      </c>
      <c r="C110" s="60">
        <f>'Базовый (ДШИ)'!D98</f>
        <v>4.4973139429788951E-4</v>
      </c>
      <c r="D110" s="213"/>
    </row>
    <row r="111" spans="1:4" outlineLevel="3" x14ac:dyDescent="0.3">
      <c r="A111" s="89" t="str">
        <f>'Базовый (ДШИ)'!A99</f>
        <v>Клей-карандаш 15 г.</v>
      </c>
      <c r="B111" s="28" t="str">
        <f>'Базовый (ДШИ)'!B99</f>
        <v>шт.</v>
      </c>
      <c r="C111" s="60">
        <f>'Базовый (ДШИ)'!D99</f>
        <v>1.4991046476596316E-4</v>
      </c>
      <c r="D111" s="213"/>
    </row>
    <row r="112" spans="1:4" outlineLevel="3" x14ac:dyDescent="0.3">
      <c r="A112" s="89" t="str">
        <f>'Базовый (ДШИ)'!A100</f>
        <v>Скотч</v>
      </c>
      <c r="B112" s="28" t="str">
        <f>'Базовый (ДШИ)'!B100</f>
        <v>шт.</v>
      </c>
      <c r="C112" s="60">
        <f>'Базовый (ДШИ)'!D100</f>
        <v>1.4991046476596316E-4</v>
      </c>
      <c r="D112" s="213"/>
    </row>
    <row r="113" spans="1:4" ht="26" outlineLevel="3" x14ac:dyDescent="0.3">
      <c r="A113" s="89" t="str">
        <f>'Базовый (ДШИ)'!A101</f>
        <v>Маркер перманентный(нестираемый)</v>
      </c>
      <c r="B113" s="28" t="str">
        <f>'Базовый (ДШИ)'!B101</f>
        <v>шт.</v>
      </c>
      <c r="C113" s="60">
        <f>'Базовый (ДШИ)'!D101</f>
        <v>7.4955232382981581E-5</v>
      </c>
      <c r="D113" s="213"/>
    </row>
    <row r="114" spans="1:4" outlineLevel="3" x14ac:dyDescent="0.3">
      <c r="A114" s="89" t="str">
        <f>'Базовый (ДШИ)'!A102</f>
        <v xml:space="preserve">Маркер перманентный Brauberg </v>
      </c>
      <c r="B114" s="28" t="str">
        <f>'Базовый (ДШИ)'!B102</f>
        <v>шт.</v>
      </c>
      <c r="C114" s="60">
        <f>'Базовый (ДШИ)'!D102</f>
        <v>7.4955232382981581E-5</v>
      </c>
      <c r="D114" s="213"/>
    </row>
    <row r="115" spans="1:4" outlineLevel="3" x14ac:dyDescent="0.3">
      <c r="A115" s="89" t="str">
        <f>'Базовый (ДШИ)'!A103</f>
        <v>Корректирующая лента</v>
      </c>
      <c r="B115" s="28" t="str">
        <f>'Базовый (ДШИ)'!B103</f>
        <v>шт.</v>
      </c>
      <c r="C115" s="60">
        <f>'Базовый (ДШИ)'!D103</f>
        <v>1.4991046476596316E-4</v>
      </c>
      <c r="D115" s="213"/>
    </row>
    <row r="116" spans="1:4" outlineLevel="3" x14ac:dyDescent="0.3">
      <c r="A116" s="89" t="str">
        <f>'Базовый (ДШИ)'!A104</f>
        <v>Клей ПВА</v>
      </c>
      <c r="B116" s="28" t="str">
        <f>'Базовый (ДШИ)'!B104</f>
        <v>шт.</v>
      </c>
      <c r="C116" s="60">
        <f>'Базовый (ДШИ)'!D104</f>
        <v>2.2486569714894476E-4</v>
      </c>
      <c r="D116" s="213"/>
    </row>
    <row r="117" spans="1:4" ht="26" outlineLevel="3" x14ac:dyDescent="0.3">
      <c r="A117" s="89" t="str">
        <f>'Базовый (ДШИ)'!A105</f>
        <v>Клей ПВА для склеивания изделий из бумаги,ткани,картона 1 кг</v>
      </c>
      <c r="B117" s="28" t="str">
        <f>'Базовый (ДШИ)'!B105</f>
        <v>кг</v>
      </c>
      <c r="C117" s="60">
        <f>'Базовый (ДШИ)'!D105</f>
        <v>1.4991046476596316E-4</v>
      </c>
      <c r="D117" s="213"/>
    </row>
    <row r="118" spans="1:4" outlineLevel="3" x14ac:dyDescent="0.3">
      <c r="A118" s="89" t="str">
        <f>'Базовый (ДШИ)'!A106</f>
        <v>Набор зажимов для бумаги</v>
      </c>
      <c r="B118" s="28" t="str">
        <f>'Базовый (ДШИ)'!B106</f>
        <v>кор.</v>
      </c>
      <c r="C118" s="60">
        <f>'Базовый (ДШИ)'!D106</f>
        <v>7.4955232382981581E-5</v>
      </c>
      <c r="D118" s="213"/>
    </row>
    <row r="119" spans="1:4" outlineLevel="3" x14ac:dyDescent="0.3">
      <c r="A119" s="89" t="str">
        <f>'Базовый (ДШИ)'!A107</f>
        <v>Кисти для рисования белка №6</v>
      </c>
      <c r="B119" s="28" t="str">
        <f>'Базовый (ДШИ)'!B107</f>
        <v>шт.</v>
      </c>
      <c r="C119" s="60">
        <f>'Базовый (ДШИ)'!D107</f>
        <v>2.9982092953192632E-4</v>
      </c>
      <c r="D119" s="213"/>
    </row>
    <row r="120" spans="1:4" outlineLevel="3" x14ac:dyDescent="0.3">
      <c r="A120" s="89" t="str">
        <f>'Базовый (ДШИ)'!A108</f>
        <v>Кисти для рисования белка №8</v>
      </c>
      <c r="B120" s="28" t="str">
        <f>'Базовый (ДШИ)'!B108</f>
        <v>шт.</v>
      </c>
      <c r="C120" s="60">
        <f>'Базовый (ДШИ)'!D108</f>
        <v>2.9982092953192632E-4</v>
      </c>
      <c r="D120" s="213"/>
    </row>
    <row r="121" spans="1:4" outlineLevel="3" x14ac:dyDescent="0.3">
      <c r="A121" s="89" t="str">
        <f>'Базовый (ДШИ)'!A109</f>
        <v>Кисти для рисования  щетина №14</v>
      </c>
      <c r="B121" s="28" t="str">
        <f>'Базовый (ДШИ)'!B109</f>
        <v>наб.</v>
      </c>
      <c r="C121" s="60">
        <f>'Базовый (ДШИ)'!D109</f>
        <v>2.9982092953192632E-4</v>
      </c>
      <c r="D121" s="213"/>
    </row>
    <row r="122" spans="1:4" outlineLevel="3" x14ac:dyDescent="0.3">
      <c r="A122" s="89" t="str">
        <f>'Базовый (ДШИ)'!A110</f>
        <v>Цветная бумага</v>
      </c>
      <c r="B122" s="28" t="str">
        <f>'Базовый (ДШИ)'!B110</f>
        <v>рул.</v>
      </c>
      <c r="C122" s="60">
        <f>'Базовый (ДШИ)'!D110</f>
        <v>1.4991046476596316E-4</v>
      </c>
      <c r="D122" s="213"/>
    </row>
    <row r="123" spans="1:4" outlineLevel="3" x14ac:dyDescent="0.3">
      <c r="A123" s="89" t="str">
        <f>'Базовый (ДШИ)'!A111</f>
        <v>Цветная бумага</v>
      </c>
      <c r="B123" s="28" t="str">
        <f>'Базовый (ДШИ)'!B111</f>
        <v>набор.</v>
      </c>
      <c r="C123" s="60">
        <f>'Базовый (ДШИ)'!D111</f>
        <v>7.4955232382981581E-5</v>
      </c>
      <c r="D123" s="213"/>
    </row>
    <row r="124" spans="1:4" outlineLevel="3" x14ac:dyDescent="0.3">
      <c r="A124" s="89" t="str">
        <f>'Базовый (ДШИ)'!A112</f>
        <v>Пластилин 12 цв.</v>
      </c>
      <c r="B124" s="28" t="str">
        <f>'Базовый (ДШИ)'!B112</f>
        <v>наб.</v>
      </c>
      <c r="C124" s="60">
        <f>'Базовый (ДШИ)'!D112</f>
        <v>4.4973139429788951E-4</v>
      </c>
      <c r="D124" s="213"/>
    </row>
    <row r="125" spans="1:4" outlineLevel="3" x14ac:dyDescent="0.3">
      <c r="A125" s="89" t="str">
        <f>'Базовый (ДШИ)'!A113</f>
        <v>Доска для работы с пластилином</v>
      </c>
      <c r="B125" s="28" t="str">
        <f>'Базовый (ДШИ)'!B113</f>
        <v>шт.</v>
      </c>
      <c r="C125" s="60">
        <f>'Базовый (ДШИ)'!D113</f>
        <v>4.4973139429788951E-4</v>
      </c>
      <c r="D125" s="213"/>
    </row>
    <row r="126" spans="1:4" ht="26" outlineLevel="3" x14ac:dyDescent="0.3">
      <c r="A126" s="89" t="str">
        <f>'Базовый (ДШИ)'!A114</f>
        <v>Папки-файлы перфорированные формат А-4, 100шт.</v>
      </c>
      <c r="B126" s="28" t="str">
        <f>'Базовый (ДШИ)'!B114</f>
        <v>шт.</v>
      </c>
      <c r="C126" s="60">
        <f>'Базовый (ДШИ)'!D114</f>
        <v>1.4991046476596316E-4</v>
      </c>
      <c r="D126" s="213"/>
    </row>
    <row r="127" spans="1:4" outlineLevel="3" x14ac:dyDescent="0.3">
      <c r="A127" s="89" t="str">
        <f>'Базовый (ДШИ)'!A115</f>
        <v>Папка регистратор</v>
      </c>
      <c r="B127" s="28" t="str">
        <f>'Базовый (ДШИ)'!B115</f>
        <v>шт.</v>
      </c>
      <c r="C127" s="60">
        <f>'Базовый (ДШИ)'!D115</f>
        <v>2.2486569714894476E-4</v>
      </c>
      <c r="D127" s="213"/>
    </row>
    <row r="128" spans="1:4" ht="26" outlineLevel="3" x14ac:dyDescent="0.3">
      <c r="A128" s="89" t="str">
        <f>'Базовый (ДШИ)'!A116</f>
        <v>Папка скоросшиватель классический картонный скоросшиватель А4</v>
      </c>
      <c r="B128" s="28" t="str">
        <f>'Базовый (ДШИ)'!B116</f>
        <v>шт.</v>
      </c>
      <c r="C128" s="60">
        <f>'Базовый (ДШИ)'!D116</f>
        <v>1.4991046476596317E-3</v>
      </c>
      <c r="D128" s="213"/>
    </row>
    <row r="129" spans="1:4" outlineLevel="3" x14ac:dyDescent="0.3">
      <c r="A129" s="89" t="str">
        <f>'Базовый (ДШИ)'!A117</f>
        <v>Краски акварель</v>
      </c>
      <c r="B129" s="28" t="str">
        <f>'Базовый (ДШИ)'!B117</f>
        <v>наб.</v>
      </c>
      <c r="C129" s="60">
        <f>'Базовый (ДШИ)'!D117</f>
        <v>7.4955232382981584E-4</v>
      </c>
      <c r="D129" s="213"/>
    </row>
    <row r="130" spans="1:4" outlineLevel="3" x14ac:dyDescent="0.3">
      <c r="A130" s="89" t="str">
        <f>'Базовый (ДШИ)'!A118</f>
        <v>Краски акриловые</v>
      </c>
      <c r="B130" s="28" t="str">
        <f>'Базовый (ДШИ)'!B118</f>
        <v>шт.</v>
      </c>
      <c r="C130" s="60">
        <f>'Базовый (ДШИ)'!D118</f>
        <v>2.9982092953192632E-4</v>
      </c>
      <c r="D130" s="213"/>
    </row>
    <row r="131" spans="1:4" outlineLevel="3" x14ac:dyDescent="0.3">
      <c r="A131" s="89" t="str">
        <f>'Базовый (ДШИ)'!A119</f>
        <v>Стакан-непроливайка(0,25л)</v>
      </c>
      <c r="B131" s="28" t="str">
        <f>'Базовый (ДШИ)'!B119</f>
        <v>шт.</v>
      </c>
      <c r="C131" s="60">
        <f>'Базовый (ДШИ)'!D119</f>
        <v>5.9964185906385265E-4</v>
      </c>
      <c r="D131" s="213"/>
    </row>
    <row r="132" spans="1:4" outlineLevel="3" x14ac:dyDescent="0.3">
      <c r="A132" s="89" t="str">
        <f>'Базовый (ДШИ)'!A120</f>
        <v>Сангина(пастель)24 цвета</v>
      </c>
      <c r="B132" s="28" t="str">
        <f>'Базовый (ДШИ)'!B120</f>
        <v>шт.</v>
      </c>
      <c r="C132" s="60">
        <f>'Базовый (ДШИ)'!D120</f>
        <v>2.9982092953192632E-4</v>
      </c>
      <c r="D132" s="213"/>
    </row>
    <row r="133" spans="1:4" outlineLevel="3" x14ac:dyDescent="0.3">
      <c r="A133" s="89" t="str">
        <f>'Базовый (ДШИ)'!A121</f>
        <v>Палитра для рисования</v>
      </c>
      <c r="B133" s="28" t="str">
        <f>'Базовый (ДШИ)'!B121</f>
        <v>шт.</v>
      </c>
      <c r="C133" s="60">
        <f>'Базовый (ДШИ)'!D121</f>
        <v>5.9964185906385265E-4</v>
      </c>
      <c r="D133" s="213"/>
    </row>
    <row r="134" spans="1:4" outlineLevel="3" x14ac:dyDescent="0.3">
      <c r="A134" s="89" t="str">
        <f>'Базовый (ДШИ)'!A122</f>
        <v>Папка с файлами на 40 файлов</v>
      </c>
      <c r="B134" s="28" t="str">
        <f>'Базовый (ДШИ)'!B122</f>
        <v>шт.</v>
      </c>
      <c r="C134" s="60">
        <f>'Базовый (ДШИ)'!D122</f>
        <v>2.9982092953192632E-4</v>
      </c>
      <c r="D134" s="213"/>
    </row>
    <row r="135" spans="1:4" outlineLevel="3" x14ac:dyDescent="0.3">
      <c r="A135" s="89" t="str">
        <f>'Базовый (ДШИ)'!A123</f>
        <v>Папка на 2х кольцах Brauberg 40 мм</v>
      </c>
      <c r="B135" s="28" t="str">
        <f>'Базовый (ДШИ)'!B123</f>
        <v>шт.</v>
      </c>
      <c r="C135" s="60">
        <f>'Базовый (ДШИ)'!D123</f>
        <v>2.9982092953192632E-4</v>
      </c>
      <c r="D135" s="213"/>
    </row>
    <row r="136" spans="1:4" ht="26" outlineLevel="3" x14ac:dyDescent="0.3">
      <c r="A136" s="89" t="str">
        <f>'Базовый (ДШИ)'!A124</f>
        <v>Набор самоклеящихся закладок цветных</v>
      </c>
      <c r="B136" s="28" t="str">
        <f>'Базовый (ДШИ)'!B124</f>
        <v>упак.</v>
      </c>
      <c r="C136" s="60">
        <f>'Базовый (ДШИ)'!D124</f>
        <v>7.4955232382981581E-5</v>
      </c>
      <c r="D136" s="213"/>
    </row>
    <row r="137" spans="1:4" outlineLevel="3" x14ac:dyDescent="0.3">
      <c r="A137" s="89" t="str">
        <f>'Базовый (ДШИ)'!A125</f>
        <v>Фотобумага 100 л.</v>
      </c>
      <c r="B137" s="28" t="str">
        <f>'Базовый (ДШИ)'!B125</f>
        <v>пач.</v>
      </c>
      <c r="C137" s="60">
        <f>'Базовый (ДШИ)'!D125</f>
        <v>7.4955232382981581E-5</v>
      </c>
      <c r="D137" s="213"/>
    </row>
    <row r="138" spans="1:4" outlineLevel="3" x14ac:dyDescent="0.3">
      <c r="A138" s="89" t="str">
        <f>'Базовый (ДШИ)'!A126</f>
        <v>Линейка деревянная 15см</v>
      </c>
      <c r="B138" s="28" t="str">
        <f>'Базовый (ДШИ)'!B126</f>
        <v>шт.</v>
      </c>
      <c r="C138" s="60">
        <f>'Базовый (ДШИ)'!D126</f>
        <v>2.9982092953192632E-4</v>
      </c>
      <c r="D138" s="213"/>
    </row>
    <row r="139" spans="1:4" ht="26" outlineLevel="3" x14ac:dyDescent="0.3">
      <c r="A139" s="89" t="str">
        <f>'Базовый (ДШИ)'!A127</f>
        <v>Пленка-заготовка для ламинирования, комплект А5-75мкм</v>
      </c>
      <c r="B139" s="28" t="str">
        <f>'Базовый (ДШИ)'!B127</f>
        <v>упак.</v>
      </c>
      <c r="C139" s="60">
        <f>'Базовый (ДШИ)'!D127</f>
        <v>7.4955232382981581E-5</v>
      </c>
      <c r="D139" s="213"/>
    </row>
    <row r="140" spans="1:4" ht="39" outlineLevel="3" x14ac:dyDescent="0.3">
      <c r="A140" s="89" t="str">
        <f>'Базовый (ДШИ)'!A128</f>
        <v>Пленка-заготовка для ламинирования, комплект А4-175 мкм</v>
      </c>
      <c r="B140" s="28" t="str">
        <f>'Базовый (ДШИ)'!B128</f>
        <v>упак.</v>
      </c>
      <c r="C140" s="60">
        <f>'Базовый (ДШИ)'!D128</f>
        <v>7.4955232382981581E-5</v>
      </c>
      <c r="D140" s="213"/>
    </row>
    <row r="141" spans="1:4" outlineLevel="3" x14ac:dyDescent="0.3">
      <c r="A141" s="89" t="str">
        <f>'Базовый (ДШИ)'!A129</f>
        <v>Резинка (ластик)</v>
      </c>
      <c r="B141" s="28" t="str">
        <f>'Базовый (ДШИ)'!B129</f>
        <v>шт.</v>
      </c>
      <c r="C141" s="60">
        <f>'Базовый (ДШИ)'!D129</f>
        <v>1.4991046476596316E-4</v>
      </c>
      <c r="D141" s="213"/>
    </row>
    <row r="142" spans="1:4" ht="12.75" customHeight="1" x14ac:dyDescent="0.3">
      <c r="A142" s="211" t="s">
        <v>70</v>
      </c>
      <c r="B142" s="211"/>
      <c r="C142" s="211"/>
      <c r="D142" s="211"/>
    </row>
    <row r="143" spans="1:4" outlineLevel="1" x14ac:dyDescent="0.3">
      <c r="A143" s="211" t="s">
        <v>71</v>
      </c>
      <c r="B143" s="211"/>
      <c r="C143" s="211"/>
      <c r="D143" s="211"/>
    </row>
    <row r="144" spans="1:4" outlineLevel="2" x14ac:dyDescent="0.3">
      <c r="A144" s="89" t="str">
        <f>'Базовый (ДШИ)'!A132</f>
        <v>Теплоэнергия (город)</v>
      </c>
      <c r="B144" s="28" t="str">
        <f>'Базовый (ДШИ)'!B132</f>
        <v>Гкал</v>
      </c>
      <c r="C144" s="60">
        <f>'Базовый (ДШИ)'!D132</f>
        <v>9.3341750886526964E-3</v>
      </c>
      <c r="D144" s="215" t="s">
        <v>123</v>
      </c>
    </row>
    <row r="145" spans="1:4" outlineLevel="2" x14ac:dyDescent="0.3">
      <c r="A145" s="89" t="str">
        <f>'Базовый (ДШИ)'!A133</f>
        <v>Теплоэнергия (п. Коашва)</v>
      </c>
      <c r="B145" s="28" t="str">
        <f>'Базовый (ДШИ)'!B133</f>
        <v>Гкал</v>
      </c>
      <c r="C145" s="60">
        <f>'Базовый (ДШИ)'!D133</f>
        <v>0</v>
      </c>
      <c r="D145" s="213"/>
    </row>
    <row r="146" spans="1:4" outlineLevel="2" x14ac:dyDescent="0.3">
      <c r="A146" s="89" t="str">
        <f>'Базовый (ДШИ)'!A134</f>
        <v>Теплоноситель</v>
      </c>
      <c r="B146" s="28" t="str">
        <f>'Базовый (ДШИ)'!B134</f>
        <v>м3</v>
      </c>
      <c r="C146" s="60">
        <f>'Базовый (ДШИ)'!D134</f>
        <v>2.6625597647082721E-3</v>
      </c>
      <c r="D146" s="213"/>
    </row>
    <row r="147" spans="1:4" outlineLevel="2" x14ac:dyDescent="0.3">
      <c r="A147" s="89" t="str">
        <f>'Базовый (ДШИ)'!A135</f>
        <v xml:space="preserve">Электроэнергия (до 150 кВт) </v>
      </c>
      <c r="B147" s="28" t="str">
        <f>'Базовый (ДШИ)'!B135</f>
        <v>Квт*ч</v>
      </c>
      <c r="C147" s="60">
        <f>'Базовый (ДШИ)'!D135</f>
        <v>1.5527426119528933</v>
      </c>
      <c r="D147" s="213"/>
    </row>
    <row r="148" spans="1:4" outlineLevel="2" x14ac:dyDescent="0.3">
      <c r="A148" s="89" t="str">
        <f>'Базовый (ДШИ)'!A136</f>
        <v>Электроэнергия (от 150 кВт)</v>
      </c>
      <c r="B148" s="28" t="str">
        <f>'Базовый (ДШИ)'!B136</f>
        <v>Квт*ч</v>
      </c>
      <c r="C148" s="60">
        <f>'Базовый (ДШИ)'!D136</f>
        <v>0.2136224122914975</v>
      </c>
      <c r="D148" s="213"/>
    </row>
    <row r="149" spans="1:4" outlineLevel="2" x14ac:dyDescent="0.3">
      <c r="A149" s="89" t="str">
        <f>'Базовый (ДШИ)'!A137</f>
        <v>Холодное водоснабжение</v>
      </c>
      <c r="B149" s="28" t="str">
        <f>'Базовый (ДШИ)'!B137</f>
        <v>м3</v>
      </c>
      <c r="C149" s="60">
        <f>'Базовый (ДШИ)'!D137</f>
        <v>7.3905859129619845E-3</v>
      </c>
      <c r="D149" s="213"/>
    </row>
    <row r="150" spans="1:4" ht="26" outlineLevel="2" x14ac:dyDescent="0.3">
      <c r="A150" s="89" t="str">
        <f>'Базовый (ДШИ)'!A138</f>
        <v>Холодное водоснабжение (п. Коашва)</v>
      </c>
      <c r="B150" s="28" t="str">
        <f>'Базовый (ДШИ)'!B138</f>
        <v>м3</v>
      </c>
      <c r="C150" s="60">
        <f>'Базовый (ДШИ)'!D138</f>
        <v>0</v>
      </c>
      <c r="D150" s="213"/>
    </row>
    <row r="151" spans="1:4" outlineLevel="2" x14ac:dyDescent="0.3">
      <c r="A151" s="89" t="str">
        <f>'Базовый (ДШИ)'!A139</f>
        <v>Сбросы загрязнений</v>
      </c>
      <c r="B151" s="28" t="str">
        <f>'Базовый (ДШИ)'!B139</f>
        <v>м3</v>
      </c>
      <c r="C151" s="60">
        <f>'Базовый (ДШИ)'!D139</f>
        <v>6.566078356749187E-3</v>
      </c>
      <c r="D151" s="213"/>
    </row>
    <row r="152" spans="1:4" ht="12.75" customHeight="1" outlineLevel="1" x14ac:dyDescent="0.3">
      <c r="A152" s="211" t="s">
        <v>72</v>
      </c>
      <c r="B152" s="211"/>
      <c r="C152" s="211"/>
      <c r="D152" s="211"/>
    </row>
    <row r="153" spans="1:4" outlineLevel="2" x14ac:dyDescent="0.3">
      <c r="A153" s="89" t="str">
        <f>'Базовый (ДШИ)'!A141</f>
        <v>Дератизация</v>
      </c>
      <c r="B153" s="28" t="str">
        <f>'Базовый (ДШИ)'!B141</f>
        <v>м2</v>
      </c>
      <c r="C153" s="60">
        <f>'Базовый (ДШИ)'!D141</f>
        <v>1.4704717488893326E-2</v>
      </c>
      <c r="D153" s="215" t="s">
        <v>123</v>
      </c>
    </row>
    <row r="154" spans="1:4" outlineLevel="2" x14ac:dyDescent="0.3">
      <c r="A154" s="89" t="str">
        <f>'Базовый (ДШИ)'!A142</f>
        <v>Дезинсекция</v>
      </c>
      <c r="B154" s="28" t="str">
        <f>'Базовый (ДШИ)'!B142</f>
        <v>м2</v>
      </c>
      <c r="C154" s="60">
        <f>'Базовый (ДШИ)'!D142</f>
        <v>1.4704717488893326E-2</v>
      </c>
      <c r="D154" s="213"/>
    </row>
    <row r="155" spans="1:4" outlineLevel="2" x14ac:dyDescent="0.3">
      <c r="A155" s="89" t="str">
        <f>'Базовый (ДШИ)'!A143</f>
        <v>ТО КТС</v>
      </c>
      <c r="B155" s="28" t="str">
        <f>'Базовый (ДШИ)'!B143</f>
        <v>усл.ед</v>
      </c>
      <c r="C155" s="60">
        <f>'Базовый (ДШИ)'!D143</f>
        <v>1.7989255771915582E-4</v>
      </c>
      <c r="D155" s="213"/>
    </row>
    <row r="156" spans="1:4" outlineLevel="2" x14ac:dyDescent="0.3">
      <c r="A156" s="89" t="str">
        <f>'Базовый (ДШИ)'!A144</f>
        <v>Охрана обьекта при помощи КТС</v>
      </c>
      <c r="B156" s="28" t="str">
        <f>'Базовый (ДШИ)'!B144</f>
        <v>усл.ед</v>
      </c>
      <c r="C156" s="60">
        <f>'Базовый (ДШИ)'!D144</f>
        <v>1.7989255771915582E-4</v>
      </c>
      <c r="D156" s="213"/>
    </row>
    <row r="157" spans="1:4" outlineLevel="2" x14ac:dyDescent="0.3">
      <c r="A157" s="89" t="str">
        <f>'Базовый (ДШИ)'!A145</f>
        <v>Пожарная сигнализация</v>
      </c>
      <c r="B157" s="28" t="str">
        <f>'Базовый (ДШИ)'!B145</f>
        <v>усл.ед</v>
      </c>
      <c r="C157" s="60">
        <f>'Базовый (ДШИ)'!D145</f>
        <v>1.7989255771915582E-4</v>
      </c>
      <c r="D157" s="213"/>
    </row>
    <row r="158" spans="1:4" outlineLevel="2" x14ac:dyDescent="0.3">
      <c r="A158" s="89" t="str">
        <f>'Базовый (ДШИ)'!A146</f>
        <v>ТО пожарной сигнализации</v>
      </c>
      <c r="B158" s="28" t="str">
        <f>'Базовый (ДШИ)'!B146</f>
        <v>усл.ед</v>
      </c>
      <c r="C158" s="60">
        <f>'Базовый (ДШИ)'!D146</f>
        <v>1.7989255771915582E-4</v>
      </c>
      <c r="D158" s="213"/>
    </row>
    <row r="159" spans="1:4" ht="26" outlineLevel="2" x14ac:dyDescent="0.3">
      <c r="A159" s="89" t="str">
        <f>'Базовый (ДШИ)'!A147</f>
        <v>ТО автоматизированного теплового пункта</v>
      </c>
      <c r="B159" s="28" t="str">
        <f>'Базовый (ДШИ)'!B147</f>
        <v>усл.ед</v>
      </c>
      <c r="C159" s="60">
        <f>'Базовый (ДШИ)'!D147</f>
        <v>1.7989255771915582E-4</v>
      </c>
      <c r="D159" s="213"/>
    </row>
    <row r="160" spans="1:4" ht="26" outlineLevel="2" x14ac:dyDescent="0.3">
      <c r="A160" s="89" t="str">
        <f>'Базовый (ДШИ)'!A148</f>
        <v>ТО приборов  учета тепловой энергии</v>
      </c>
      <c r="B160" s="28" t="str">
        <f>'Базовый (ДШИ)'!B148</f>
        <v>усл.ед</v>
      </c>
      <c r="C160" s="60">
        <f>'Базовый (ДШИ)'!D148</f>
        <v>3.5978511543831163E-4</v>
      </c>
      <c r="D160" s="213"/>
    </row>
    <row r="161" spans="1:4" outlineLevel="2" x14ac:dyDescent="0.3">
      <c r="A161" s="89" t="str">
        <f>'Базовый (ДШИ)'!A149</f>
        <v>Вывоз ТКО</v>
      </c>
      <c r="B161" s="28" t="str">
        <f>'Базовый (ДШИ)'!B149</f>
        <v>м3</v>
      </c>
      <c r="C161" s="60">
        <f>'Базовый (ДШИ)'!D149</f>
        <v>7.1957023087662326E-4</v>
      </c>
      <c r="D161" s="213"/>
    </row>
    <row r="162" spans="1:4" ht="26" outlineLevel="2" x14ac:dyDescent="0.3">
      <c r="A162" s="89" t="str">
        <f>'Базовый (ДШИ)'!A150</f>
        <v>Огнезащитная обработка тканей и деревянных конструкций</v>
      </c>
      <c r="B162" s="28" t="str">
        <f>'Базовый (ДШИ)'!B150</f>
        <v>м2</v>
      </c>
      <c r="C162" s="60">
        <f>'Базовый (ДШИ)'!D150</f>
        <v>2.7520563121735515E-2</v>
      </c>
      <c r="D162" s="213"/>
    </row>
    <row r="163" spans="1:4" ht="26" outlineLevel="2" x14ac:dyDescent="0.3">
      <c r="A163" s="89" t="str">
        <f>'Базовый (ДШИ)'!A151</f>
        <v>Проверка качества огнезащитной обработки</v>
      </c>
      <c r="B163" s="28" t="str">
        <f>'Базовый (ДШИ)'!B151</f>
        <v>усл.</v>
      </c>
      <c r="C163" s="60">
        <f>'Базовый (ДШИ)'!D151</f>
        <v>2.9982092953192634E-5</v>
      </c>
      <c r="D163" s="213"/>
    </row>
    <row r="164" spans="1:4" ht="26" outlineLevel="2" x14ac:dyDescent="0.3">
      <c r="A164" s="89" t="str">
        <f>'Базовый (ДШИ)'!A152</f>
        <v>Поверка приборов учета тепловой энергии</v>
      </c>
      <c r="B164" s="28" t="str">
        <f>'Базовый (ДШИ)'!B152</f>
        <v>усл.</v>
      </c>
      <c r="C164" s="60">
        <f>'Базовый (ДШИ)'!D152</f>
        <v>1.4991046476596317E-5</v>
      </c>
      <c r="D164" s="213"/>
    </row>
    <row r="165" spans="1:4" ht="39" outlineLevel="2" x14ac:dyDescent="0.3">
      <c r="A165" s="89" t="str">
        <f>'Базовый (ДШИ)'!A153</f>
        <v>Замеры сопротивления изоляции сетей и связи заземлитель-заземленный элемент</v>
      </c>
      <c r="B165" s="28" t="str">
        <f>'Базовый (ДШИ)'!B153</f>
        <v>усл.</v>
      </c>
      <c r="C165" s="60">
        <f>'Базовый (ДШИ)'!D153</f>
        <v>4.4973139429788954E-5</v>
      </c>
      <c r="D165" s="213"/>
    </row>
    <row r="166" spans="1:4" outlineLevel="2" x14ac:dyDescent="0.3">
      <c r="A166" s="89" t="str">
        <f>'Базовый (ДШИ)'!A154</f>
        <v>Уборка территории погрузчиком</v>
      </c>
      <c r="B166" s="28" t="str">
        <f>'Базовый (ДШИ)'!B154</f>
        <v>маш/час.</v>
      </c>
      <c r="C166" s="60">
        <f>'Базовый (ДШИ)'!D154</f>
        <v>0</v>
      </c>
      <c r="D166" s="213"/>
    </row>
    <row r="167" spans="1:4" outlineLevel="2" x14ac:dyDescent="0.3">
      <c r="A167" s="89" t="str">
        <f>'Базовый (ДШИ)'!A155</f>
        <v>Чистка кровли от снега и наледи</v>
      </c>
      <c r="B167" s="28" t="str">
        <f>'Базовый (ДШИ)'!B155</f>
        <v>м2</v>
      </c>
      <c r="C167" s="60">
        <f>'Базовый (ДШИ)'!D155</f>
        <v>0</v>
      </c>
      <c r="D167" s="213"/>
    </row>
    <row r="168" spans="1:4" ht="26" outlineLevel="2" x14ac:dyDescent="0.3">
      <c r="A168" s="89" t="str">
        <f>'Базовый (ДШИ)'!A156</f>
        <v>ТО внутридомовых электрических сетей</v>
      </c>
      <c r="B168" s="28" t="str">
        <f>'Базовый (ДШИ)'!B156</f>
        <v>усл.</v>
      </c>
      <c r="C168" s="60">
        <f>'Базовый (ДШИ)'!D156</f>
        <v>1.4991046476596317E-5</v>
      </c>
      <c r="D168" s="213"/>
    </row>
    <row r="169" spans="1:4" ht="26" outlineLevel="2" x14ac:dyDescent="0.3">
      <c r="A169" s="89" t="str">
        <f>'Базовый (ДШИ)'!A157</f>
        <v xml:space="preserve">Содержание и текущий ремонт имущества </v>
      </c>
      <c r="B169" s="28" t="str">
        <f>'Базовый (ДШИ)'!B157</f>
        <v>м2</v>
      </c>
      <c r="C169" s="60">
        <f>'Базовый (ДШИ)'!D157</f>
        <v>8.0070177440796253E-2</v>
      </c>
      <c r="D169" s="213"/>
    </row>
    <row r="170" spans="1:4" outlineLevel="2" x14ac:dyDescent="0.3">
      <c r="A170" s="89" t="str">
        <f>'Базовый (ДШИ)'!A158</f>
        <v>Содержание помещений</v>
      </c>
      <c r="B170" s="28" t="str">
        <f>'Базовый (ДШИ)'!B158</f>
        <v>м2</v>
      </c>
      <c r="C170" s="60">
        <f>'Базовый (ДШИ)'!D158</f>
        <v>6.6725147867330208E-3</v>
      </c>
      <c r="D170" s="213"/>
    </row>
    <row r="171" spans="1:4" ht="26" outlineLevel="2" x14ac:dyDescent="0.3">
      <c r="A171" s="89" t="str">
        <f>'Базовый (ДШИ)'!A159</f>
        <v>Обеспечение вывода тревожных сигналов( 3 здания)</v>
      </c>
      <c r="B171" s="28" t="str">
        <f>'Базовый (ДШИ)'!B159</f>
        <v>мес.</v>
      </c>
      <c r="C171" s="60">
        <f>'Базовый (ДШИ)'!D159</f>
        <v>1.7989255771915582E-4</v>
      </c>
      <c r="D171" s="213"/>
    </row>
    <row r="172" spans="1:4" ht="12.75" customHeight="1" outlineLevel="1" x14ac:dyDescent="0.3">
      <c r="A172" s="211" t="s">
        <v>73</v>
      </c>
      <c r="B172" s="211"/>
      <c r="C172" s="211"/>
      <c r="D172" s="211"/>
    </row>
    <row r="173" spans="1:4" ht="12.75" customHeight="1" outlineLevel="2" x14ac:dyDescent="0.3">
      <c r="A173" s="54"/>
      <c r="B173" s="28"/>
      <c r="C173" s="60"/>
      <c r="D173" s="215" t="s">
        <v>123</v>
      </c>
    </row>
    <row r="174" spans="1:4" ht="12.75" customHeight="1" outlineLevel="2" x14ac:dyDescent="0.3">
      <c r="A174" s="54"/>
      <c r="B174" s="28"/>
      <c r="C174" s="60"/>
      <c r="D174" s="214"/>
    </row>
    <row r="175" spans="1:4" outlineLevel="1" x14ac:dyDescent="0.3">
      <c r="A175" s="211" t="s">
        <v>74</v>
      </c>
      <c r="B175" s="211"/>
      <c r="C175" s="211"/>
      <c r="D175" s="211"/>
    </row>
    <row r="176" spans="1:4" outlineLevel="2" x14ac:dyDescent="0.3">
      <c r="A176" s="89" t="str">
        <f>'Базовый (ДШИ)'!A164</f>
        <v>МГ/МН связь</v>
      </c>
      <c r="B176" s="28" t="str">
        <f>'Базовый (ДШИ)'!B164</f>
        <v>усл.ед.</v>
      </c>
      <c r="C176" s="60">
        <f>'Базовый (ДШИ)'!D164</f>
        <v>1.4991046476596317E-5</v>
      </c>
      <c r="D176" s="215" t="s">
        <v>123</v>
      </c>
    </row>
    <row r="177" spans="1:4" outlineLevel="2" x14ac:dyDescent="0.3">
      <c r="A177" s="89" t="str">
        <f>'Базовый (ДШИ)'!A165</f>
        <v>Интернет (ДШИ 1)</v>
      </c>
      <c r="B177" s="28" t="str">
        <f>'Базовый (ДШИ)'!B165</f>
        <v>усл.ед.</v>
      </c>
      <c r="C177" s="60">
        <f>'Базовый (ДШИ)'!D165</f>
        <v>1.4991046476596317E-5</v>
      </c>
      <c r="D177" s="213"/>
    </row>
    <row r="178" spans="1:4" outlineLevel="2" x14ac:dyDescent="0.3">
      <c r="A178" s="89" t="str">
        <f>'Базовый (ДШИ)'!A166</f>
        <v>Интернет (ДШИ 2)</v>
      </c>
      <c r="B178" s="28" t="str">
        <f>'Базовый (ДШИ)'!B166</f>
        <v>усл.ед.</v>
      </c>
      <c r="C178" s="60">
        <f>'Базовый (ДШИ)'!D166</f>
        <v>0</v>
      </c>
      <c r="D178" s="213"/>
    </row>
    <row r="179" spans="1:4" outlineLevel="2" x14ac:dyDescent="0.3">
      <c r="A179" s="89" t="str">
        <f>'Базовый (ДШИ)'!A167</f>
        <v>Местная связь (ДШИ 1)</v>
      </c>
      <c r="B179" s="28" t="str">
        <f>'Базовый (ДШИ)'!B167</f>
        <v>усл.ед.</v>
      </c>
      <c r="C179" s="60">
        <f>'Базовый (ДШИ)'!D167</f>
        <v>1.4991046476596317E-5</v>
      </c>
      <c r="D179" s="213"/>
    </row>
    <row r="180" spans="1:4" outlineLevel="2" x14ac:dyDescent="0.3">
      <c r="A180" s="89" t="str">
        <f>'Базовый (ДШИ)'!A168</f>
        <v>Местная связь (ДШИ 2)</v>
      </c>
      <c r="B180" s="28" t="str">
        <f>'Базовый (ДШИ)'!B168</f>
        <v>усл.ед.</v>
      </c>
      <c r="C180" s="60">
        <f>'Базовый (ДШИ)'!D168</f>
        <v>0</v>
      </c>
      <c r="D180" s="214"/>
    </row>
    <row r="181" spans="1:4" outlineLevel="1" x14ac:dyDescent="0.3">
      <c r="A181" s="211" t="s">
        <v>75</v>
      </c>
      <c r="B181" s="211"/>
      <c r="C181" s="211"/>
      <c r="D181" s="211"/>
    </row>
    <row r="182" spans="1:4" ht="12.75" customHeight="1" outlineLevel="2" x14ac:dyDescent="0.3">
      <c r="A182" s="54"/>
      <c r="B182" s="54"/>
      <c r="C182" s="54"/>
      <c r="D182" s="215" t="s">
        <v>123</v>
      </c>
    </row>
    <row r="183" spans="1:4" ht="12.75" customHeight="1" outlineLevel="2" x14ac:dyDescent="0.3">
      <c r="A183" s="54"/>
      <c r="B183" s="54"/>
      <c r="C183" s="54"/>
      <c r="D183" s="214"/>
    </row>
    <row r="184" spans="1:4" ht="12.75" customHeight="1" outlineLevel="1" x14ac:dyDescent="0.3">
      <c r="A184" s="211" t="s">
        <v>76</v>
      </c>
      <c r="B184" s="211"/>
      <c r="C184" s="211"/>
      <c r="D184" s="211"/>
    </row>
    <row r="185" spans="1:4" ht="39" outlineLevel="2" x14ac:dyDescent="0.3">
      <c r="A185" s="89" t="str">
        <f>'Базовый (ДШИ)'!A173</f>
        <v>Административно-управленческий персонал
(ДШИ 1)</v>
      </c>
      <c r="B185" s="28" t="str">
        <f>'Базовый (ДШИ)'!B173</f>
        <v>шт.ед.</v>
      </c>
      <c r="C185" s="60">
        <f>'Базовый (ДШИ)'!D173</f>
        <v>2.9982092953192634E-5</v>
      </c>
      <c r="D185" s="215" t="s">
        <v>123</v>
      </c>
    </row>
    <row r="186" spans="1:4" ht="39" outlineLevel="2" x14ac:dyDescent="0.3">
      <c r="A186" s="89" t="str">
        <f>'Базовый (ДШИ)'!A174</f>
        <v>Административно-управленческий персонал
(ДШИ 2)</v>
      </c>
      <c r="B186" s="28" t="str">
        <f>'Базовый (ДШИ)'!B174</f>
        <v>шт.ед.</v>
      </c>
      <c r="C186" s="60">
        <f>'Базовый (ДШИ)'!D174</f>
        <v>0</v>
      </c>
      <c r="D186" s="213"/>
    </row>
    <row r="187" spans="1:4" ht="26" outlineLevel="2" x14ac:dyDescent="0.3">
      <c r="A187" s="89" t="str">
        <f>'Базовый (ДШИ)'!A175</f>
        <v>Обслуживающий персонал
(ДШИ 1)</v>
      </c>
      <c r="B187" s="28" t="str">
        <f>'Базовый (ДШИ)'!B175</f>
        <v>шт.ед.</v>
      </c>
      <c r="C187" s="60">
        <f>'Базовый (ДШИ)'!D175</f>
        <v>3.2230749924682078E-4</v>
      </c>
      <c r="D187" s="213"/>
    </row>
    <row r="188" spans="1:4" ht="26" outlineLevel="2" x14ac:dyDescent="0.3">
      <c r="A188" s="89" t="str">
        <f>'Базовый (ДШИ)'!A176</f>
        <v>Обслуживающий персонал
(ДШИ 2)</v>
      </c>
      <c r="B188" s="28" t="str">
        <f>'Базовый (ДШИ)'!B176</f>
        <v>шт.ед.</v>
      </c>
      <c r="C188" s="60">
        <f>'Базовый (ДШИ)'!D176</f>
        <v>0</v>
      </c>
      <c r="D188" s="214"/>
    </row>
    <row r="189" spans="1:4" ht="12.75" customHeight="1" outlineLevel="1" x14ac:dyDescent="0.3">
      <c r="A189" s="211" t="s">
        <v>77</v>
      </c>
      <c r="B189" s="211"/>
      <c r="C189" s="211"/>
      <c r="D189" s="211"/>
    </row>
    <row r="190" spans="1:4" ht="26" outlineLevel="2" x14ac:dyDescent="0.3">
      <c r="A190" s="89" t="str">
        <f>'Базовый (ДШИ)'!A178</f>
        <v>Чистящие, моющие, дезинфицирующие средства, прочие</v>
      </c>
      <c r="B190" s="28" t="str">
        <f>'Базовый (ДШИ)'!B178</f>
        <v>х</v>
      </c>
      <c r="C190" s="60" t="str">
        <f>'Базовый (ДШИ)'!D178</f>
        <v>х</v>
      </c>
      <c r="D190" s="215" t="s">
        <v>123</v>
      </c>
    </row>
    <row r="191" spans="1:4" outlineLevel="2" x14ac:dyDescent="0.3">
      <c r="A191" s="89" t="str">
        <f>'Базовый (ДШИ)'!A179</f>
        <v>Мыло хозяйственное 65%</v>
      </c>
      <c r="B191" s="28" t="str">
        <f>'Базовый (ДШИ)'!B179</f>
        <v>шт.</v>
      </c>
      <c r="C191" s="60">
        <f>'Базовый (ДШИ)'!D179</f>
        <v>5.2468662668087105E-4</v>
      </c>
      <c r="D191" s="213"/>
    </row>
    <row r="192" spans="1:4" outlineLevel="2" x14ac:dyDescent="0.3">
      <c r="A192" s="89" t="str">
        <f>'Базовый (ДШИ)'!A180</f>
        <v>Мыло туалетное</v>
      </c>
      <c r="B192" s="28" t="str">
        <f>'Базовый (ДШИ)'!B180</f>
        <v>шт.</v>
      </c>
      <c r="C192" s="60">
        <f>'Базовый (ДШИ)'!D180</f>
        <v>6.5960604497023801E-4</v>
      </c>
      <c r="D192" s="213"/>
    </row>
    <row r="193" spans="1:4" ht="26" outlineLevel="2" x14ac:dyDescent="0.3">
      <c r="A193" s="89" t="str">
        <f>'Базовый (ДШИ)'!A181</f>
        <v>Средство для мытья стекол распылитель 0,5 л.</v>
      </c>
      <c r="B193" s="28" t="str">
        <f>'Базовый (ДШИ)'!B181</f>
        <v>шт.</v>
      </c>
      <c r="C193" s="60">
        <f>'Базовый (ДШИ)'!D181</f>
        <v>1.7989255771915582E-4</v>
      </c>
      <c r="D193" s="213"/>
    </row>
    <row r="194" spans="1:4" outlineLevel="2" x14ac:dyDescent="0.3">
      <c r="A194" s="89" t="str">
        <f>'Базовый (ДШИ)'!A182</f>
        <v>Стиральный порошок 0,4 кг</v>
      </c>
      <c r="B194" s="28" t="str">
        <f>'Базовый (ДШИ)'!B182</f>
        <v>упак.</v>
      </c>
      <c r="C194" s="60">
        <f>'Базовый (ДШИ)'!D182</f>
        <v>1.2442568575574942E-3</v>
      </c>
      <c r="D194" s="213"/>
    </row>
    <row r="195" spans="1:4" outlineLevel="2" x14ac:dyDescent="0.3">
      <c r="A195" s="89" t="str">
        <f>'Базовый (ДШИ)'!A183</f>
        <v>Чистящее средство  180 гр.</v>
      </c>
      <c r="B195" s="28" t="str">
        <f>'Базовый (ДШИ)'!B183</f>
        <v>шт.</v>
      </c>
      <c r="C195" s="60">
        <f>'Базовый (ДШИ)'!D183</f>
        <v>7.4955232382981584E-4</v>
      </c>
      <c r="D195" s="213"/>
    </row>
    <row r="196" spans="1:4" outlineLevel="2" x14ac:dyDescent="0.3">
      <c r="A196" s="89" t="str">
        <f>'Базовый (ДШИ)'!A184</f>
        <v>Жавель-Солид</v>
      </c>
      <c r="B196" s="28" t="str">
        <f>'Базовый (ДШИ)'!B184</f>
        <v>шт.</v>
      </c>
      <c r="C196" s="60">
        <f>'Базовый (ДШИ)'!D184</f>
        <v>2.0987465067234844E-4</v>
      </c>
      <c r="D196" s="213"/>
    </row>
    <row r="197" spans="1:4" outlineLevel="2" x14ac:dyDescent="0.3">
      <c r="A197" s="89" t="str">
        <f>'Базовый (ДШИ)'!A185</f>
        <v>Белизна</v>
      </c>
      <c r="B197" s="28" t="str">
        <f>'Базовый (ДШИ)'!B185</f>
        <v>бут.</v>
      </c>
      <c r="C197" s="60">
        <f>'Базовый (ДШИ)'!D185</f>
        <v>8.9946278859577903E-4</v>
      </c>
      <c r="D197" s="213"/>
    </row>
    <row r="198" spans="1:4" outlineLevel="2" x14ac:dyDescent="0.3">
      <c r="A198" s="89" t="str">
        <f>'Базовый (ДШИ)'!A186</f>
        <v>Белизна гель</v>
      </c>
      <c r="B198" s="28" t="str">
        <f>'Базовый (ДШИ)'!B186</f>
        <v>бут.</v>
      </c>
      <c r="C198" s="60">
        <f>'Базовый (ДШИ)'!D186</f>
        <v>7.1957023087662326E-4</v>
      </c>
      <c r="D198" s="213"/>
    </row>
    <row r="199" spans="1:4" outlineLevel="2" x14ac:dyDescent="0.3">
      <c r="A199" s="89" t="str">
        <f>'Базовый (ДШИ)'!A187</f>
        <v>Дез средство Оптимакс</v>
      </c>
      <c r="B199" s="28" t="str">
        <f>'Базовый (ДШИ)'!B187</f>
        <v>л</v>
      </c>
      <c r="C199" s="60">
        <f>'Базовый (ДШИ)'!D187</f>
        <v>1.4991046476596316E-4</v>
      </c>
      <c r="D199" s="213"/>
    </row>
    <row r="200" spans="1:4" outlineLevel="2" x14ac:dyDescent="0.3">
      <c r="A200" s="89" t="str">
        <f>'Базовый (ДШИ)'!A188</f>
        <v>Подставка для книг А4</v>
      </c>
      <c r="B200" s="28" t="str">
        <f>'Базовый (ДШИ)'!B188</f>
        <v>шт.</v>
      </c>
      <c r="C200" s="60">
        <f>'Базовый (ДШИ)'!D188</f>
        <v>7.4955232382981581E-5</v>
      </c>
      <c r="D200" s="213"/>
    </row>
    <row r="201" spans="1:4" outlineLevel="2" x14ac:dyDescent="0.3">
      <c r="A201" s="89" t="str">
        <f>'Базовый (ДШИ)'!A189</f>
        <v>Бензин АИ-92</v>
      </c>
      <c r="B201" s="28" t="str">
        <f>'Базовый (ДШИ)'!B189</f>
        <v>л.</v>
      </c>
      <c r="C201" s="60">
        <f>'Базовый (ДШИ)'!D189</f>
        <v>0</v>
      </c>
      <c r="D201" s="213"/>
    </row>
    <row r="202" spans="1:4" outlineLevel="2" x14ac:dyDescent="0.3">
      <c r="A202" s="89" t="str">
        <f>'Базовый (ДШИ)'!A190</f>
        <v>Масло для двухтактных двигателей</v>
      </c>
      <c r="B202" s="28" t="str">
        <f>'Базовый (ДШИ)'!B190</f>
        <v>л.</v>
      </c>
      <c r="C202" s="60">
        <f>'Базовый (ДШИ)'!D190</f>
        <v>0</v>
      </c>
      <c r="D202" s="213"/>
    </row>
    <row r="203" spans="1:4" ht="26" outlineLevel="2" x14ac:dyDescent="0.3">
      <c r="A203" s="89" t="str">
        <f>'Базовый (ДШИ)'!A191</f>
        <v>Накопитель документов стойка-угол(зеленые) из гофрокартона</v>
      </c>
      <c r="B203" s="28" t="str">
        <f>'Базовый (ДШИ)'!B191</f>
        <v>шт.</v>
      </c>
      <c r="C203" s="60">
        <f>'Базовый (ДШИ)'!D191</f>
        <v>5.9964185906385265E-4</v>
      </c>
      <c r="D203" s="213"/>
    </row>
    <row r="204" spans="1:4" outlineLevel="2" x14ac:dyDescent="0.3">
      <c r="A204" s="89" t="str">
        <f>'Базовый (ДШИ)'!A192</f>
        <v>Стира,глажка,сушка белья</v>
      </c>
      <c r="B204" s="28" t="str">
        <f>'Базовый (ДШИ)'!B192</f>
        <v>кг.</v>
      </c>
      <c r="C204" s="60">
        <f>'Базовый (ДШИ)'!D192</f>
        <v>1.4241494152766501E-3</v>
      </c>
      <c r="D204" s="213"/>
    </row>
    <row r="205" spans="1:4" outlineLevel="2" x14ac:dyDescent="0.3">
      <c r="A205" s="89" t="str">
        <f>'Базовый (ДШИ)'!A193</f>
        <v>Услуги сторонних организаций</v>
      </c>
      <c r="B205" s="28" t="str">
        <f>'Базовый (ДШИ)'!B193</f>
        <v>х</v>
      </c>
      <c r="C205" s="60" t="str">
        <f>'Базовый (ДШИ)'!D193</f>
        <v>х</v>
      </c>
      <c r="D205" s="213"/>
    </row>
    <row r="206" spans="1:4" outlineLevel="2" x14ac:dyDescent="0.3">
      <c r="A206" s="89" t="str">
        <f>'Базовый (ДШИ)'!A194</f>
        <v>Замеры искуственной освещенности</v>
      </c>
      <c r="B206" s="28" t="str">
        <f>'Базовый (ДШИ)'!B194</f>
        <v>усл.</v>
      </c>
      <c r="C206" s="60">
        <f>'Базовый (ДШИ)'!D194</f>
        <v>2.6084420869277591E-3</v>
      </c>
      <c r="D206" s="213"/>
    </row>
    <row r="207" spans="1:4" outlineLevel="2" x14ac:dyDescent="0.3">
      <c r="A207" s="89" t="str">
        <f>'Базовый (ДШИ)'!A195</f>
        <v>Замеры влажности воздуха</v>
      </c>
      <c r="B207" s="28" t="str">
        <f>'Базовый (ДШИ)'!B195</f>
        <v>усл.</v>
      </c>
      <c r="C207" s="60">
        <f>'Базовый (ДШИ)'!D195</f>
        <v>1.5440777870894206E-3</v>
      </c>
      <c r="D207" s="213"/>
    </row>
    <row r="208" spans="1:4" outlineLevel="2" x14ac:dyDescent="0.3">
      <c r="A208" s="89" t="str">
        <f>'Базовый (ДШИ)'!A196</f>
        <v>Замеры температуры воздуха</v>
      </c>
      <c r="B208" s="28" t="str">
        <f>'Базовый (ДШИ)'!B196</f>
        <v>усл.</v>
      </c>
      <c r="C208" s="60">
        <f>'Базовый (ДШИ)'!D196</f>
        <v>1.5440777870894206E-3</v>
      </c>
      <c r="D208" s="213"/>
    </row>
    <row r="209" spans="1:4" ht="26" outlineLevel="2" x14ac:dyDescent="0.3">
      <c r="A209" s="89" t="str">
        <f>'Базовый (ДШИ)'!A197</f>
        <v>Гигиеническая оценка результатов лабораторных измерений</v>
      </c>
      <c r="B209" s="28" t="str">
        <f>'Базовый (ДШИ)'!B197</f>
        <v>усл.</v>
      </c>
      <c r="C209" s="60">
        <f>'Базовый (ДШИ)'!D197</f>
        <v>8.9946278859577908E-5</v>
      </c>
      <c r="D209" s="213"/>
    </row>
    <row r="210" spans="1:4" ht="26" outlineLevel="2" x14ac:dyDescent="0.3">
      <c r="A210" s="89" t="str">
        <f>'Базовый (ДШИ)'!A198</f>
        <v>Исследование воды после гидропромывки</v>
      </c>
      <c r="B210" s="28" t="str">
        <f>'Базовый (ДШИ)'!B198</f>
        <v>усл.ед</v>
      </c>
      <c r="C210" s="60">
        <f>'Базовый (ДШИ)'!D198</f>
        <v>2.9982092953192634E-5</v>
      </c>
      <c r="D210" s="213"/>
    </row>
    <row r="211" spans="1:4" outlineLevel="2" x14ac:dyDescent="0.3">
      <c r="A211" s="89" t="str">
        <f>'Базовый (ДШИ)'!A199</f>
        <v>Анализ воды питьевой</v>
      </c>
      <c r="B211" s="28" t="str">
        <f>'Базовый (ДШИ)'!B199</f>
        <v>усл.</v>
      </c>
      <c r="C211" s="60">
        <f>'Базовый (ДШИ)'!D199</f>
        <v>4.4973139429788954E-5</v>
      </c>
      <c r="D211" s="213"/>
    </row>
    <row r="212" spans="1:4" outlineLevel="2" x14ac:dyDescent="0.3">
      <c r="A212" s="89" t="str">
        <f>'Базовый (ДШИ)'!A200</f>
        <v>Поверка манометров</v>
      </c>
      <c r="B212" s="28" t="str">
        <f>'Базовый (ДШИ)'!B200</f>
        <v>шт.</v>
      </c>
      <c r="C212" s="60">
        <f>'Базовый (ДШИ)'!D200</f>
        <v>2.9982092953192632E-4</v>
      </c>
      <c r="D212" s="213"/>
    </row>
    <row r="213" spans="1:4" outlineLevel="2" x14ac:dyDescent="0.3">
      <c r="A213" s="89" t="str">
        <f>'Базовый (ДШИ)'!A201</f>
        <v>Противопожарные мероприятия</v>
      </c>
      <c r="B213" s="28" t="str">
        <f>'Базовый (ДШИ)'!B201</f>
        <v>х</v>
      </c>
      <c r="C213" s="60" t="str">
        <f>'Базовый (ДШИ)'!D201</f>
        <v>х</v>
      </c>
      <c r="D213" s="213"/>
    </row>
    <row r="214" spans="1:4" outlineLevel="2" x14ac:dyDescent="0.3">
      <c r="A214" s="89" t="str">
        <f>'Базовый (ДШИ)'!A202</f>
        <v>Перемотка рукава на другое ребро</v>
      </c>
      <c r="B214" s="28" t="str">
        <f>'Базовый (ДШИ)'!B202</f>
        <v>шт.</v>
      </c>
      <c r="C214" s="60">
        <f>'Базовый (ДШИ)'!D202</f>
        <v>7.4955232382981581E-5</v>
      </c>
      <c r="D214" s="213"/>
    </row>
    <row r="215" spans="1:4" outlineLevel="2" x14ac:dyDescent="0.3">
      <c r="A215" s="89" t="str">
        <f>'Базовый (ДШИ)'!A203</f>
        <v>Зарядка огнетушителей ОП-5</v>
      </c>
      <c r="B215" s="28" t="str">
        <f>'Базовый (ДШИ)'!B203</f>
        <v>шт.</v>
      </c>
      <c r="C215" s="60">
        <f>'Базовый (ДШИ)'!D203</f>
        <v>0</v>
      </c>
      <c r="D215" s="213"/>
    </row>
    <row r="216" spans="1:4" outlineLevel="2" x14ac:dyDescent="0.3">
      <c r="A216" s="89" t="str">
        <f>'Базовый (ДШИ)'!A204</f>
        <v>Зарядка огнетушителей ОУ-3</v>
      </c>
      <c r="B216" s="28" t="str">
        <f>'Базовый (ДШИ)'!B204</f>
        <v>шт.</v>
      </c>
      <c r="C216" s="60">
        <f>'Базовый (ДШИ)'!D204</f>
        <v>0</v>
      </c>
      <c r="D216" s="213"/>
    </row>
    <row r="217" spans="1:4" outlineLevel="2" x14ac:dyDescent="0.3">
      <c r="A217" s="89" t="str">
        <f>'Базовый (ДШИ)'!A205</f>
        <v>Зарядка огнетушителей ОУ-5</v>
      </c>
      <c r="B217" s="28" t="str">
        <f>'Базовый (ДШИ)'!B205</f>
        <v>шт.</v>
      </c>
      <c r="C217" s="60">
        <f>'Базовый (ДШИ)'!D205</f>
        <v>0</v>
      </c>
      <c r="D217" s="213"/>
    </row>
    <row r="218" spans="1:4" outlineLevel="2" x14ac:dyDescent="0.3">
      <c r="A218" s="89" t="str">
        <f>'Базовый (ДШИ)'!A206</f>
        <v>Зарядка огнетушителей ОУ-2</v>
      </c>
      <c r="B218" s="28" t="str">
        <f>'Базовый (ДШИ)'!B206</f>
        <v>шт.</v>
      </c>
      <c r="C218" s="60">
        <f>'Базовый (ДШИ)'!D206</f>
        <v>0</v>
      </c>
      <c r="D218" s="213"/>
    </row>
    <row r="219" spans="1:4" outlineLevel="2" x14ac:dyDescent="0.3">
      <c r="A219" s="89" t="str">
        <f>'Базовый (ДШИ)'!A207</f>
        <v>Зарядка огнетушителей ОП-2</v>
      </c>
      <c r="B219" s="28" t="str">
        <f>'Базовый (ДШИ)'!B207</f>
        <v>шт.</v>
      </c>
      <c r="C219" s="60">
        <f>'Базовый (ДШИ)'!D207</f>
        <v>0</v>
      </c>
      <c r="D219" s="213"/>
    </row>
    <row r="220" spans="1:4" ht="26" outlineLevel="2" x14ac:dyDescent="0.3">
      <c r="A220" s="89" t="str">
        <f>'Базовый (ДШИ)'!A208</f>
        <v>Зарядка огнетушителя углекислотного ОП-10</v>
      </c>
      <c r="B220" s="28" t="str">
        <f>'Базовый (ДШИ)'!B208</f>
        <v>шт.</v>
      </c>
      <c r="C220" s="60">
        <f>'Базовый (ДШИ)'!D208</f>
        <v>0</v>
      </c>
      <c r="D220" s="213"/>
    </row>
    <row r="221" spans="1:4" outlineLevel="2" x14ac:dyDescent="0.3">
      <c r="A221" s="89" t="str">
        <f>'Базовый (ДШИ)'!A209</f>
        <v>Испытание пожарного крана</v>
      </c>
      <c r="B221" s="28" t="str">
        <f>'Базовый (ДШИ)'!B209</f>
        <v>шт.</v>
      </c>
      <c r="C221" s="60">
        <f>'Базовый (ДШИ)'!D209</f>
        <v>1.4991046476596316E-4</v>
      </c>
      <c r="D221" s="213"/>
    </row>
    <row r="222" spans="1:4" outlineLevel="2" x14ac:dyDescent="0.3">
      <c r="A222" s="89" t="str">
        <f>'Базовый (ДШИ)'!A210</f>
        <v>Испытание пожарного рукава</v>
      </c>
      <c r="B222" s="28" t="str">
        <f>'Базовый (ДШИ)'!B210</f>
        <v>шт.</v>
      </c>
      <c r="C222" s="60">
        <f>'Базовый (ДШИ)'!D210</f>
        <v>7.4955232382981581E-5</v>
      </c>
      <c r="D222" s="213"/>
    </row>
    <row r="223" spans="1:4" outlineLevel="2" x14ac:dyDescent="0.3">
      <c r="A223" s="89" t="str">
        <f>'Базовый (ДШИ)'!A211</f>
        <v>Прочие хозяйственные расходы</v>
      </c>
      <c r="B223" s="28" t="str">
        <f>'Базовый (ДШИ)'!B211</f>
        <v>х</v>
      </c>
      <c r="C223" s="60" t="str">
        <f>'Базовый (ДШИ)'!D211</f>
        <v>х</v>
      </c>
      <c r="D223" s="213"/>
    </row>
    <row r="224" spans="1:4" outlineLevel="2" x14ac:dyDescent="0.3">
      <c r="A224" s="89" t="str">
        <f>'Базовый (ДШИ)'!A212</f>
        <v>Мешки для мусора 60 л</v>
      </c>
      <c r="B224" s="28" t="str">
        <f>'Базовый (ДШИ)'!B212</f>
        <v>шт.</v>
      </c>
      <c r="C224" s="60">
        <f>'Базовый (ДШИ)'!D212</f>
        <v>4.4973139429788951E-4</v>
      </c>
      <c r="D224" s="213"/>
    </row>
    <row r="225" spans="1:4" outlineLevel="2" x14ac:dyDescent="0.3">
      <c r="A225" s="89" t="str">
        <f>'Базовый (ДШИ)'!A213</f>
        <v>Перчатки хозяйственные</v>
      </c>
      <c r="B225" s="28" t="str">
        <f>'Базовый (ДШИ)'!B213</f>
        <v>пар</v>
      </c>
      <c r="C225" s="60">
        <f>'Базовый (ДШИ)'!D213</f>
        <v>2.0987465067234844E-4</v>
      </c>
      <c r="D225" s="213"/>
    </row>
    <row r="226" spans="1:4" outlineLevel="2" x14ac:dyDescent="0.3">
      <c r="A226" s="89" t="str">
        <f>'Базовый (ДШИ)'!A214</f>
        <v>Перчатки хозяйственные латексные</v>
      </c>
      <c r="B226" s="28" t="str">
        <f>'Базовый (ДШИ)'!B214</f>
        <v>пар</v>
      </c>
      <c r="C226" s="60">
        <f>'Базовый (ДШИ)'!D214</f>
        <v>4.4973139429788951E-4</v>
      </c>
      <c r="D226" s="213"/>
    </row>
    <row r="227" spans="1:4" outlineLevel="2" x14ac:dyDescent="0.3">
      <c r="A227" s="89" t="str">
        <f>'Базовый (ДШИ)'!A215</f>
        <v>Тряпки для мытья пола</v>
      </c>
      <c r="B227" s="28" t="str">
        <f>'Базовый (ДШИ)'!B215</f>
        <v>шт.</v>
      </c>
      <c r="C227" s="60">
        <f>'Базовый (ДШИ)'!D215</f>
        <v>3.7477616191490792E-4</v>
      </c>
      <c r="D227" s="213"/>
    </row>
    <row r="228" spans="1:4" outlineLevel="2" x14ac:dyDescent="0.3">
      <c r="A228" s="89" t="str">
        <f>'Базовый (ДШИ)'!A216</f>
        <v>Ведро</v>
      </c>
      <c r="B228" s="28" t="str">
        <f>'Базовый (ДШИ)'!B216</f>
        <v>шт.</v>
      </c>
      <c r="C228" s="60">
        <f>'Базовый (ДШИ)'!D216</f>
        <v>5.9964185906385267E-5</v>
      </c>
      <c r="D228" s="213"/>
    </row>
    <row r="229" spans="1:4" outlineLevel="2" x14ac:dyDescent="0.3">
      <c r="A229" s="89" t="str">
        <f>'Базовый (ДШИ)'!A217</f>
        <v>Лампа ЛБ 18Вт</v>
      </c>
      <c r="B229" s="28" t="str">
        <f>'Базовый (ДШИ)'!B217</f>
        <v>шт.</v>
      </c>
      <c r="C229" s="60">
        <f>'Базовый (ДШИ)'!D217</f>
        <v>3.7477616191490792E-4</v>
      </c>
      <c r="D229" s="213"/>
    </row>
    <row r="230" spans="1:4" outlineLevel="2" x14ac:dyDescent="0.3">
      <c r="A230" s="89" t="str">
        <f>'Базовый (ДШИ)'!A218</f>
        <v>Лампа ЛБ 36Вт</v>
      </c>
      <c r="B230" s="28" t="str">
        <f>'Базовый (ДШИ)'!B218</f>
        <v>шт.</v>
      </c>
      <c r="C230" s="60">
        <f>'Базовый (ДШИ)'!D218</f>
        <v>1.6190330194724022E-3</v>
      </c>
      <c r="D230" s="213"/>
    </row>
    <row r="231" spans="1:4" outlineLevel="2" x14ac:dyDescent="0.3">
      <c r="A231" s="89" t="str">
        <f>'Базовый (ДШИ)'!A219</f>
        <v>Лампа  накаливания 60Вт</v>
      </c>
      <c r="B231" s="28" t="str">
        <f>'Базовый (ДШИ)'!B219</f>
        <v>шт.</v>
      </c>
      <c r="C231" s="60">
        <f>'Базовый (ДШИ)'!D219</f>
        <v>2.9982092953192632E-4</v>
      </c>
      <c r="D231" s="213"/>
    </row>
    <row r="232" spans="1:4" outlineLevel="2" x14ac:dyDescent="0.3">
      <c r="A232" s="89" t="str">
        <f>'Базовый (ДШИ)'!A220</f>
        <v xml:space="preserve">Проектная документация для здания </v>
      </c>
      <c r="B232" s="28" t="str">
        <f>'Базовый (ДШИ)'!B220</f>
        <v>наб.</v>
      </c>
      <c r="C232" s="60">
        <f>'Базовый (ДШИ)'!D220</f>
        <v>0</v>
      </c>
      <c r="D232" s="213"/>
    </row>
    <row r="233" spans="1:4" x14ac:dyDescent="0.3">
      <c r="A233" s="11"/>
    </row>
    <row r="234" spans="1:4" ht="37.5" customHeight="1" x14ac:dyDescent="0.3">
      <c r="A234" s="11" t="s">
        <v>78</v>
      </c>
      <c r="B234" s="55"/>
      <c r="C234" s="55"/>
    </row>
    <row r="235" spans="1:4" ht="17.25" customHeight="1" x14ac:dyDescent="0.3">
      <c r="A235" s="219" t="s">
        <v>79</v>
      </c>
      <c r="B235" s="219"/>
      <c r="C235" s="219"/>
      <c r="D235" s="219"/>
    </row>
    <row r="236" spans="1:4" ht="44.25" customHeight="1" x14ac:dyDescent="0.3">
      <c r="A236" s="219" t="s">
        <v>80</v>
      </c>
      <c r="B236" s="219"/>
      <c r="C236" s="219"/>
      <c r="D236" s="219"/>
    </row>
    <row r="237" spans="1:4" ht="42.75" customHeight="1" x14ac:dyDescent="0.3">
      <c r="A237" s="219" t="s">
        <v>80</v>
      </c>
      <c r="B237" s="219"/>
      <c r="C237" s="219"/>
      <c r="D237" s="219"/>
    </row>
    <row r="238" spans="1:4" ht="19.899999999999999" customHeight="1" x14ac:dyDescent="0.3">
      <c r="A238" s="219" t="s">
        <v>81</v>
      </c>
      <c r="B238" s="219"/>
      <c r="C238" s="219"/>
      <c r="D238" s="219"/>
    </row>
    <row r="239" spans="1:4" ht="36.65" customHeight="1" x14ac:dyDescent="0.3">
      <c r="A239" s="219" t="s">
        <v>82</v>
      </c>
      <c r="B239" s="219"/>
      <c r="C239" s="219"/>
      <c r="D239" s="219"/>
    </row>
  </sheetData>
  <autoFilter ref="A9:D232">
    <filterColumn colId="2">
      <filters blank="1">
        <filter val="0,00002"/>
        <filter val="0,00003"/>
        <filter val="0,00005"/>
        <filter val="0,00007"/>
        <filter val="0,00009"/>
        <filter val="0,00010"/>
        <filter val="0,00012"/>
        <filter val="0,00015"/>
        <filter val="0,00017"/>
        <filter val="0,00021"/>
        <filter val="0,00024"/>
        <filter val="0,00026"/>
        <filter val="0,00034"/>
        <filter val="0,00037"/>
        <filter val="0,00041"/>
        <filter val="0,00043"/>
        <filter val="0,00051"/>
        <filter val="0,00056"/>
        <filter val="0,00060"/>
        <filter val="0,00062"/>
        <filter val="0,00068"/>
        <filter val="0,00075"/>
        <filter val="0,00082"/>
        <filter val="0,00085"/>
        <filter val="0,00103"/>
        <filter val="0,00113"/>
        <filter val="0,00137"/>
        <filter val="0,00142"/>
        <filter val="0,00162"/>
        <filter val="0,00171"/>
        <filter val="0,00176"/>
        <filter val="0,00185"/>
        <filter val="0,00297"/>
        <filter val="0,00304"/>
        <filter val="0,00581"/>
        <filter val="0,00749"/>
        <filter val="0,00761"/>
        <filter val="0,00843"/>
        <filter val="0,01064"/>
        <filter val="0,01677"/>
        <filter val="0,03138"/>
        <filter val="0,09129"/>
        <filter val="0,24356"/>
        <filter val="1,77036"/>
        <filter val="3"/>
        <filter val="х"/>
      </filters>
    </filterColumn>
  </autoFilter>
  <mergeCells count="35">
    <mergeCell ref="A239:D239"/>
    <mergeCell ref="A238:D238"/>
    <mergeCell ref="A235:D235"/>
    <mergeCell ref="A236:D236"/>
    <mergeCell ref="A152:D152"/>
    <mergeCell ref="A175:D175"/>
    <mergeCell ref="D182:D183"/>
    <mergeCell ref="A237:D237"/>
    <mergeCell ref="A184:D184"/>
    <mergeCell ref="A143:D143"/>
    <mergeCell ref="A189:D189"/>
    <mergeCell ref="D144:D151"/>
    <mergeCell ref="D190:D232"/>
    <mergeCell ref="D153:D171"/>
    <mergeCell ref="D173:D174"/>
    <mergeCell ref="D176:D180"/>
    <mergeCell ref="A172:D172"/>
    <mergeCell ref="A181:D181"/>
    <mergeCell ref="D185:D188"/>
    <mergeCell ref="A4:D4"/>
    <mergeCell ref="A5:D5"/>
    <mergeCell ref="A6:D6"/>
    <mergeCell ref="A7:D7"/>
    <mergeCell ref="A142:D142"/>
    <mergeCell ref="A49:D49"/>
    <mergeCell ref="D21:D48"/>
    <mergeCell ref="D50:D141"/>
    <mergeCell ref="A15:D15"/>
    <mergeCell ref="A16:D16"/>
    <mergeCell ref="A20:D20"/>
    <mergeCell ref="D17:D19"/>
    <mergeCell ref="A11:D11"/>
    <mergeCell ref="A12:D12"/>
    <mergeCell ref="A13:D13"/>
    <mergeCell ref="A14:D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G229"/>
  <sheetViews>
    <sheetView view="pageBreakPreview" zoomScale="85" zoomScaleNormal="100" zoomScaleSheetLayoutView="85" workbookViewId="0">
      <pane ySplit="8" topLeftCell="A9" activePane="bottomLeft" state="frozen"/>
      <selection activeCell="C22" sqref="C22"/>
      <selection pane="bottomLeft" activeCell="C24" sqref="C24"/>
    </sheetView>
  </sheetViews>
  <sheetFormatPr defaultColWidth="9.1796875" defaultRowHeight="13" x14ac:dyDescent="0.3"/>
  <cols>
    <col min="1" max="6" width="25.7265625" style="50" customWidth="1"/>
    <col min="7" max="7" width="9.1796875" style="51"/>
    <col min="8" max="16384" width="9.1796875" style="50"/>
  </cols>
  <sheetData>
    <row r="1" spans="1:7" x14ac:dyDescent="0.3">
      <c r="A1" s="73"/>
      <c r="F1" s="51" t="s">
        <v>83</v>
      </c>
    </row>
    <row r="2" spans="1:7" ht="14.5" customHeight="1" x14ac:dyDescent="0.3">
      <c r="A2" s="73"/>
      <c r="F2" s="52" t="s">
        <v>84</v>
      </c>
    </row>
    <row r="3" spans="1:7" x14ac:dyDescent="0.3">
      <c r="A3" s="11"/>
    </row>
    <row r="4" spans="1:7" x14ac:dyDescent="0.3">
      <c r="A4" s="210" t="s">
        <v>85</v>
      </c>
      <c r="B4" s="210"/>
      <c r="C4" s="210"/>
      <c r="D4" s="210"/>
      <c r="E4" s="210"/>
      <c r="F4" s="210"/>
    </row>
    <row r="5" spans="1:7" x14ac:dyDescent="0.3">
      <c r="A5" s="210" t="s">
        <v>86</v>
      </c>
      <c r="B5" s="210"/>
      <c r="C5" s="210"/>
      <c r="D5" s="210"/>
      <c r="E5" s="210"/>
      <c r="F5" s="210"/>
    </row>
    <row r="6" spans="1:7" x14ac:dyDescent="0.3">
      <c r="A6" s="11"/>
    </row>
    <row r="7" spans="1:7" ht="26" x14ac:dyDescent="0.3">
      <c r="A7" s="69" t="s">
        <v>0</v>
      </c>
      <c r="B7" s="69" t="s">
        <v>46</v>
      </c>
      <c r="C7" s="69" t="s">
        <v>48</v>
      </c>
      <c r="D7" s="69" t="s">
        <v>49</v>
      </c>
      <c r="E7" s="69" t="s">
        <v>50</v>
      </c>
      <c r="F7" s="69" t="s">
        <v>87</v>
      </c>
    </row>
    <row r="8" spans="1:7" x14ac:dyDescent="0.3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</row>
    <row r="9" spans="1:7" ht="28.9" customHeight="1" x14ac:dyDescent="0.3">
      <c r="A9" s="220" t="s">
        <v>372</v>
      </c>
      <c r="B9" s="220"/>
      <c r="C9" s="220"/>
      <c r="D9" s="220"/>
      <c r="E9" s="220"/>
      <c r="F9" s="220"/>
    </row>
    <row r="10" spans="1:7" ht="28.9" customHeight="1" x14ac:dyDescent="0.3">
      <c r="A10" s="225" t="s">
        <v>393</v>
      </c>
      <c r="B10" s="225"/>
      <c r="C10" s="225"/>
      <c r="D10" s="225"/>
      <c r="E10" s="225"/>
      <c r="F10" s="225"/>
    </row>
    <row r="11" spans="1:7" ht="30" customHeight="1" x14ac:dyDescent="0.3">
      <c r="A11" s="220" t="s">
        <v>4</v>
      </c>
      <c r="B11" s="220"/>
      <c r="C11" s="220"/>
      <c r="D11" s="220"/>
      <c r="E11" s="68">
        <f>E12+E16+E45</f>
        <v>412.29596501387306</v>
      </c>
      <c r="F11" s="67"/>
      <c r="G11" s="51" t="s">
        <v>3</v>
      </c>
    </row>
    <row r="12" spans="1:7" ht="30" customHeight="1" x14ac:dyDescent="0.3">
      <c r="A12" s="220" t="s">
        <v>5</v>
      </c>
      <c r="B12" s="220"/>
      <c r="C12" s="220"/>
      <c r="D12" s="220"/>
      <c r="E12" s="68">
        <f>SUM(E13:E15)</f>
        <v>401.44637576854649</v>
      </c>
      <c r="F12" s="67"/>
      <c r="G12" s="51" t="s">
        <v>3</v>
      </c>
    </row>
    <row r="13" spans="1:7" ht="26" x14ac:dyDescent="0.3">
      <c r="A13" s="89" t="str">
        <f>'Базовый (ДШИ)'!A5</f>
        <v>Педагогический персонал
(ДШИ 1)</v>
      </c>
      <c r="B13" s="60">
        <f>'Базовый (ДШИ)'!D5</f>
        <v>4.9470453372767848E-4</v>
      </c>
      <c r="C13" s="68">
        <f>'Базовый (ДШИ)'!G5</f>
        <v>1</v>
      </c>
      <c r="D13" s="70">
        <f>'Базовый (ДШИ)'!H5</f>
        <v>719735.24568796973</v>
      </c>
      <c r="E13" s="70">
        <f>B13*D13/C13</f>
        <v>356.05628912544319</v>
      </c>
      <c r="F13" s="67"/>
    </row>
    <row r="14" spans="1:7" ht="26" hidden="1" x14ac:dyDescent="0.3">
      <c r="A14" s="89" t="str">
        <f>'Базовый (ДШИ)'!A6</f>
        <v>Педагогический персонал (ДШИ 2)</v>
      </c>
      <c r="B14" s="60">
        <f>'Базовый (ДШИ)'!D6</f>
        <v>0</v>
      </c>
      <c r="C14" s="68">
        <f>'Базовый (ДШИ)'!G6</f>
        <v>1</v>
      </c>
      <c r="D14" s="70">
        <f>'Базовый (ДШИ)'!H6</f>
        <v>786456.19458666665</v>
      </c>
      <c r="E14" s="70">
        <f>B14*D14/C14</f>
        <v>0</v>
      </c>
      <c r="F14" s="67"/>
    </row>
    <row r="15" spans="1:7" ht="39" x14ac:dyDescent="0.3">
      <c r="A15" s="89" t="str">
        <f>'Базовый (ДШИ)'!A7</f>
        <v>Учебно-вспомогательный персонал
(ДШИ 1)</v>
      </c>
      <c r="B15" s="60">
        <f>'Базовый (ДШИ)'!D7</f>
        <v>1.3491941828936685E-4</v>
      </c>
      <c r="C15" s="68">
        <f>'Базовый (ДШИ)'!G7</f>
        <v>1</v>
      </c>
      <c r="D15" s="70">
        <f>'Базовый (ДШИ)'!H7</f>
        <v>336423.67583999998</v>
      </c>
      <c r="E15" s="70">
        <f>B15*D15/C15</f>
        <v>45.390086643103317</v>
      </c>
      <c r="F15" s="67"/>
    </row>
    <row r="16" spans="1:7" ht="45" customHeight="1" x14ac:dyDescent="0.3">
      <c r="A16" s="220" t="s">
        <v>6</v>
      </c>
      <c r="B16" s="220"/>
      <c r="C16" s="220"/>
      <c r="D16" s="220"/>
      <c r="E16" s="68">
        <f>E17+E24</f>
        <v>1.2530041331765882</v>
      </c>
      <c r="F16" s="67"/>
      <c r="G16" s="51" t="s">
        <v>3</v>
      </c>
    </row>
    <row r="17" spans="1:7" s="74" customFormat="1" ht="26" x14ac:dyDescent="0.3">
      <c r="A17" s="89" t="str">
        <f>'Базовый (ДШИ)'!A9</f>
        <v>Сценические костюмы,одежда для спортивных кружков</v>
      </c>
      <c r="B17" s="60" t="str">
        <f>'Базовый (ДШИ)'!D9</f>
        <v>х</v>
      </c>
      <c r="C17" s="68" t="str">
        <f>'Базовый (ДШИ)'!G9</f>
        <v>х</v>
      </c>
      <c r="D17" s="70" t="str">
        <f>'Базовый (ДШИ)'!H9</f>
        <v>х</v>
      </c>
      <c r="E17" s="71">
        <f>SUM(E18:E23)</f>
        <v>1.2530041331765882</v>
      </c>
      <c r="F17" s="72"/>
      <c r="G17" s="148" t="s">
        <v>3</v>
      </c>
    </row>
    <row r="18" spans="1:7" s="74" customFormat="1" x14ac:dyDescent="0.3">
      <c r="A18" s="89" t="str">
        <f>'Базовый (ДШИ)'!A10</f>
        <v xml:space="preserve">Туфли народные женские </v>
      </c>
      <c r="B18" s="60">
        <f>'Базовый (ДШИ)'!D10</f>
        <v>1.4991046476596316E-4</v>
      </c>
      <c r="C18" s="68">
        <f>'Базовый (ДШИ)'!G10</f>
        <v>1</v>
      </c>
      <c r="D18" s="70">
        <f>'Базовый (ДШИ)'!H10</f>
        <v>3206.67</v>
      </c>
      <c r="E18" s="70">
        <f t="shared" ref="E18:E23" si="0">B18*D18/C18</f>
        <v>0.48071339005107111</v>
      </c>
      <c r="F18" s="72"/>
      <c r="G18" s="148"/>
    </row>
    <row r="19" spans="1:7" s="74" customFormat="1" x14ac:dyDescent="0.3">
      <c r="A19" s="89" t="str">
        <f>'Базовый (ДШИ)'!A11</f>
        <v>Пуанты</v>
      </c>
      <c r="B19" s="60">
        <f>'Базовый (ДШИ)'!D11</f>
        <v>1.4991046476596316E-4</v>
      </c>
      <c r="C19" s="68">
        <f>'Базовый (ДШИ)'!G11</f>
        <v>1</v>
      </c>
      <c r="D19" s="70">
        <f>'Базовый (ДШИ)'!H11</f>
        <v>2463.34</v>
      </c>
      <c r="E19" s="70">
        <f t="shared" si="0"/>
        <v>0.36928044427658774</v>
      </c>
      <c r="F19" s="72"/>
      <c r="G19" s="148"/>
    </row>
    <row r="20" spans="1:7" s="74" customFormat="1" x14ac:dyDescent="0.3">
      <c r="A20" s="89" t="str">
        <f>'Базовый (ДШИ)'!A12</f>
        <v>Юбка</v>
      </c>
      <c r="B20" s="60">
        <f>'Базовый (ДШИ)'!D12</f>
        <v>1.4991046476596316E-4</v>
      </c>
      <c r="C20" s="68">
        <f>'Базовый (ДШИ)'!G12</f>
        <v>1</v>
      </c>
      <c r="D20" s="70">
        <f>'Базовый (ДШИ)'!H12</f>
        <v>603.34</v>
      </c>
      <c r="E20" s="70">
        <f t="shared" si="0"/>
        <v>9.0446979811896214E-2</v>
      </c>
      <c r="F20" s="72"/>
      <c r="G20" s="148"/>
    </row>
    <row r="21" spans="1:7" s="74" customFormat="1" x14ac:dyDescent="0.3">
      <c r="A21" s="89" t="str">
        <f>'Базовый (ДШИ)'!A13</f>
        <v>Юбка-пачка</v>
      </c>
      <c r="B21" s="60">
        <f>'Базовый (ДШИ)'!D13</f>
        <v>0</v>
      </c>
      <c r="C21" s="68">
        <f>'Базовый (ДШИ)'!G13</f>
        <v>1</v>
      </c>
      <c r="D21" s="70">
        <f>'Базовый (ДШИ)'!H13</f>
        <v>4180</v>
      </c>
      <c r="E21" s="70">
        <f t="shared" si="0"/>
        <v>0</v>
      </c>
      <c r="F21" s="72"/>
      <c r="G21" s="148"/>
    </row>
    <row r="22" spans="1:7" s="74" customFormat="1" ht="26" x14ac:dyDescent="0.3">
      <c r="A22" s="89" t="str">
        <f>'Базовый (ДШИ)'!A14</f>
        <v>Купальник хореографический с рукавом</v>
      </c>
      <c r="B22" s="60">
        <f>'Базовый (ДШИ)'!D14</f>
        <v>1.4991046476596316E-4</v>
      </c>
      <c r="C22" s="68">
        <f>'Базовый (ДШИ)'!G14</f>
        <v>1</v>
      </c>
      <c r="D22" s="70">
        <f>'Базовый (ДШИ)'!H14</f>
        <v>840</v>
      </c>
      <c r="E22" s="70">
        <f t="shared" si="0"/>
        <v>0.12592479040340906</v>
      </c>
      <c r="F22" s="72"/>
      <c r="G22" s="148"/>
    </row>
    <row r="23" spans="1:7" s="74" customFormat="1" x14ac:dyDescent="0.3">
      <c r="A23" s="89" t="str">
        <f>'Базовый (ДШИ)'!A15</f>
        <v>Купальник с юбкой</v>
      </c>
      <c r="B23" s="60">
        <f>'Базовый (ДШИ)'!D15</f>
        <v>1.4991046476596316E-4</v>
      </c>
      <c r="C23" s="68">
        <f>'Базовый (ДШИ)'!G15</f>
        <v>1</v>
      </c>
      <c r="D23" s="70">
        <f>'Базовый (ДШИ)'!H15</f>
        <v>1245</v>
      </c>
      <c r="E23" s="70">
        <f t="shared" si="0"/>
        <v>0.18663852863362412</v>
      </c>
      <c r="F23" s="72"/>
      <c r="G23" s="148"/>
    </row>
    <row r="24" spans="1:7" s="74" customFormat="1" ht="26" x14ac:dyDescent="0.3">
      <c r="A24" s="89" t="str">
        <f>'Базовый (ДШИ)'!A16</f>
        <v>Музыкальные инструменты, оборудование</v>
      </c>
      <c r="B24" s="60" t="str">
        <f>'Базовый (ДШИ)'!D16</f>
        <v>х</v>
      </c>
      <c r="C24" s="68" t="str">
        <f>'Базовый (ДШИ)'!G16</f>
        <v>х</v>
      </c>
      <c r="D24" s="70" t="str">
        <f>'Базовый (ДШИ)'!H16</f>
        <v>х</v>
      </c>
      <c r="E24" s="71">
        <f>SUM(E25:E44)</f>
        <v>0</v>
      </c>
      <c r="F24" s="72"/>
      <c r="G24" s="148" t="s">
        <v>3</v>
      </c>
    </row>
    <row r="25" spans="1:7" s="74" customFormat="1" x14ac:dyDescent="0.3">
      <c r="A25" s="89" t="str">
        <f>'Базовый (ДШИ)'!A17</f>
        <v>Скрипки 3/4</v>
      </c>
      <c r="B25" s="60">
        <f>'Базовый (ДШИ)'!D17</f>
        <v>0</v>
      </c>
      <c r="C25" s="68">
        <f>'Базовый (ДШИ)'!G17</f>
        <v>1</v>
      </c>
      <c r="D25" s="70">
        <f>'Базовый (ДШИ)'!H17</f>
        <v>13909.34</v>
      </c>
      <c r="E25" s="70">
        <f t="shared" ref="E25:E44" si="1">B25*D25/C25</f>
        <v>0</v>
      </c>
      <c r="F25" s="72"/>
      <c r="G25" s="148"/>
    </row>
    <row r="26" spans="1:7" s="74" customFormat="1" x14ac:dyDescent="0.3">
      <c r="A26" s="89" t="str">
        <f>'Базовый (ДШИ)'!A18</f>
        <v>Скрипка 1/4</v>
      </c>
      <c r="B26" s="60">
        <f>'Базовый (ДШИ)'!D18</f>
        <v>0</v>
      </c>
      <c r="C26" s="68">
        <f>'Базовый (ДШИ)'!G18</f>
        <v>1</v>
      </c>
      <c r="D26" s="70">
        <f>'Базовый (ДШИ)'!H18</f>
        <v>7671</v>
      </c>
      <c r="E26" s="70">
        <f t="shared" si="1"/>
        <v>0</v>
      </c>
      <c r="F26" s="72"/>
      <c r="G26" s="148"/>
    </row>
    <row r="27" spans="1:7" s="74" customFormat="1" x14ac:dyDescent="0.3">
      <c r="A27" s="89" t="str">
        <f>'Базовый (ДШИ)'!A19</f>
        <v>Скрипка 1/8</v>
      </c>
      <c r="B27" s="60">
        <f>'Базовый (ДШИ)'!D19</f>
        <v>0</v>
      </c>
      <c r="C27" s="68">
        <f>'Базовый (ДШИ)'!G19</f>
        <v>1</v>
      </c>
      <c r="D27" s="70">
        <f>'Базовый (ДШИ)'!H19</f>
        <v>12097.67</v>
      </c>
      <c r="E27" s="70">
        <f t="shared" si="1"/>
        <v>0</v>
      </c>
      <c r="F27" s="72"/>
      <c r="G27" s="148"/>
    </row>
    <row r="28" spans="1:7" s="74" customFormat="1" x14ac:dyDescent="0.3">
      <c r="A28" s="89" t="str">
        <f>'Базовый (ДШИ)'!A20</f>
        <v>Колки3/4-4/4</v>
      </c>
      <c r="B28" s="60">
        <f>'Базовый (ДШИ)'!D20</f>
        <v>0</v>
      </c>
      <c r="C28" s="68">
        <f>'Базовый (ДШИ)'!G20</f>
        <v>1</v>
      </c>
      <c r="D28" s="70">
        <f>'Базовый (ДШИ)'!H20</f>
        <v>22</v>
      </c>
      <c r="E28" s="70">
        <f t="shared" si="1"/>
        <v>0</v>
      </c>
      <c r="F28" s="72"/>
      <c r="G28" s="148"/>
    </row>
    <row r="29" spans="1:7" s="74" customFormat="1" x14ac:dyDescent="0.3">
      <c r="A29" s="89" t="str">
        <f>'Базовый (ДШИ)'!A21</f>
        <v>Колки</v>
      </c>
      <c r="B29" s="60">
        <f>'Базовый (ДШИ)'!D21</f>
        <v>0</v>
      </c>
      <c r="C29" s="68">
        <f>'Базовый (ДШИ)'!G21</f>
        <v>1</v>
      </c>
      <c r="D29" s="70">
        <f>'Базовый (ДШИ)'!H21</f>
        <v>32</v>
      </c>
      <c r="E29" s="70">
        <f t="shared" si="1"/>
        <v>0</v>
      </c>
      <c r="F29" s="72"/>
      <c r="G29" s="148"/>
    </row>
    <row r="30" spans="1:7" s="74" customFormat="1" x14ac:dyDescent="0.3">
      <c r="A30" s="89" t="str">
        <f>'Базовый (ДШИ)'!A22</f>
        <v>Колки1/2-1/4</v>
      </c>
      <c r="B30" s="60">
        <f>'Базовый (ДШИ)'!D22</f>
        <v>0</v>
      </c>
      <c r="C30" s="68">
        <f>'Базовый (ДШИ)'!G22</f>
        <v>1</v>
      </c>
      <c r="D30" s="70">
        <f>'Базовый (ДШИ)'!H22</f>
        <v>78</v>
      </c>
      <c r="E30" s="70">
        <f t="shared" si="1"/>
        <v>0</v>
      </c>
      <c r="F30" s="72"/>
      <c r="G30" s="148"/>
    </row>
    <row r="31" spans="1:7" s="74" customFormat="1" x14ac:dyDescent="0.3">
      <c r="A31" s="89" t="str">
        <f>'Базовый (ДШИ)'!A23</f>
        <v>Мостик скрипичный</v>
      </c>
      <c r="B31" s="60">
        <f>'Базовый (ДШИ)'!D23</f>
        <v>0</v>
      </c>
      <c r="C31" s="68">
        <f>'Базовый (ДШИ)'!G23</f>
        <v>1</v>
      </c>
      <c r="D31" s="70">
        <f>'Базовый (ДШИ)'!H23</f>
        <v>493</v>
      </c>
      <c r="E31" s="70">
        <f t="shared" si="1"/>
        <v>0</v>
      </c>
      <c r="F31" s="72"/>
      <c r="G31" s="148"/>
    </row>
    <row r="32" spans="1:7" s="74" customFormat="1" ht="26" x14ac:dyDescent="0.3">
      <c r="A32" s="89" t="str">
        <f>'Базовый (ДШИ)'!A24</f>
        <v>Подставка под струны скрипичные</v>
      </c>
      <c r="B32" s="60">
        <f>'Базовый (ДШИ)'!D24</f>
        <v>0</v>
      </c>
      <c r="C32" s="68">
        <f>'Базовый (ДШИ)'!G24</f>
        <v>1</v>
      </c>
      <c r="D32" s="70">
        <f>'Базовый (ДШИ)'!H24</f>
        <v>104</v>
      </c>
      <c r="E32" s="70">
        <f t="shared" si="1"/>
        <v>0</v>
      </c>
      <c r="F32" s="72"/>
      <c r="G32" s="148"/>
    </row>
    <row r="33" spans="1:7" s="74" customFormat="1" x14ac:dyDescent="0.3">
      <c r="A33" s="89" t="str">
        <f>'Базовый (ДШИ)'!A25</f>
        <v>СМЫЧОК для скрипки1/16</v>
      </c>
      <c r="B33" s="60">
        <f>'Базовый (ДШИ)'!D25</f>
        <v>0</v>
      </c>
      <c r="C33" s="68">
        <f>'Базовый (ДШИ)'!G25</f>
        <v>1</v>
      </c>
      <c r="D33" s="70">
        <f>'Базовый (ДШИ)'!H25</f>
        <v>104</v>
      </c>
      <c r="E33" s="70">
        <f t="shared" si="1"/>
        <v>0</v>
      </c>
      <c r="F33" s="72"/>
      <c r="G33" s="148"/>
    </row>
    <row r="34" spans="1:7" s="74" customFormat="1" x14ac:dyDescent="0.3">
      <c r="A34" s="89" t="str">
        <f>'Базовый (ДШИ)'!A26</f>
        <v>СМЫЧОК для скрипки1/8</v>
      </c>
      <c r="B34" s="60">
        <f>'Базовый (ДШИ)'!D26</f>
        <v>0</v>
      </c>
      <c r="C34" s="68">
        <f>'Базовый (ДШИ)'!G26</f>
        <v>1</v>
      </c>
      <c r="D34" s="70">
        <f>'Базовый (ДШИ)'!H26</f>
        <v>853</v>
      </c>
      <c r="E34" s="70">
        <f t="shared" si="1"/>
        <v>0</v>
      </c>
      <c r="F34" s="72"/>
      <c r="G34" s="148"/>
    </row>
    <row r="35" spans="1:7" s="74" customFormat="1" x14ac:dyDescent="0.3">
      <c r="A35" s="89" t="str">
        <f>'Базовый (ДШИ)'!A27</f>
        <v>СМЫЧОК для скрипки1/4</v>
      </c>
      <c r="B35" s="60">
        <f>'Базовый (ДШИ)'!D27</f>
        <v>0</v>
      </c>
      <c r="C35" s="68">
        <f>'Базовый (ДШИ)'!G27</f>
        <v>1</v>
      </c>
      <c r="D35" s="70">
        <f>'Базовый (ДШИ)'!H27</f>
        <v>987</v>
      </c>
      <c r="E35" s="70">
        <f t="shared" si="1"/>
        <v>0</v>
      </c>
      <c r="F35" s="72"/>
      <c r="G35" s="148"/>
    </row>
    <row r="36" spans="1:7" s="74" customFormat="1" x14ac:dyDescent="0.3">
      <c r="A36" s="89" t="str">
        <f>'Базовый (ДШИ)'!A28</f>
        <v>СМЫЧОК для скрипки1/2</v>
      </c>
      <c r="B36" s="60">
        <f>'Базовый (ДШИ)'!D28</f>
        <v>0</v>
      </c>
      <c r="C36" s="68">
        <f>'Базовый (ДШИ)'!G28</f>
        <v>1</v>
      </c>
      <c r="D36" s="70">
        <f>'Базовый (ДШИ)'!H28</f>
        <v>853</v>
      </c>
      <c r="E36" s="70">
        <f t="shared" si="1"/>
        <v>0</v>
      </c>
      <c r="F36" s="72"/>
      <c r="G36" s="148"/>
    </row>
    <row r="37" spans="1:7" s="74" customFormat="1" x14ac:dyDescent="0.3">
      <c r="A37" s="89" t="str">
        <f>'Базовый (ДШИ)'!A29</f>
        <v>СМЫЧОК для скрипки1/4</v>
      </c>
      <c r="B37" s="60">
        <f>'Базовый (ДШИ)'!D29</f>
        <v>0</v>
      </c>
      <c r="C37" s="68">
        <f>'Базовый (ДШИ)'!G29</f>
        <v>1</v>
      </c>
      <c r="D37" s="70">
        <f>'Базовый (ДШИ)'!H29</f>
        <v>2359</v>
      </c>
      <c r="E37" s="70">
        <f t="shared" si="1"/>
        <v>0</v>
      </c>
      <c r="F37" s="72"/>
      <c r="G37" s="148"/>
    </row>
    <row r="38" spans="1:7" s="74" customFormat="1" x14ac:dyDescent="0.3">
      <c r="A38" s="89" t="str">
        <f>'Базовый (ДШИ)'!A30</f>
        <v>Гитара</v>
      </c>
      <c r="B38" s="60">
        <f>'Базовый (ДШИ)'!D30</f>
        <v>0</v>
      </c>
      <c r="C38" s="68">
        <f>'Базовый (ДШИ)'!G30</f>
        <v>1</v>
      </c>
      <c r="D38" s="70">
        <f>'Базовый (ДШИ)'!H30</f>
        <v>16130</v>
      </c>
      <c r="E38" s="70">
        <f t="shared" si="1"/>
        <v>0</v>
      </c>
      <c r="F38" s="72"/>
      <c r="G38" s="148"/>
    </row>
    <row r="39" spans="1:7" s="74" customFormat="1" x14ac:dyDescent="0.3">
      <c r="A39" s="89" t="str">
        <f>'Базовый (ДШИ)'!A31</f>
        <v>Баян</v>
      </c>
      <c r="B39" s="60">
        <f>'Базовый (ДШИ)'!D31</f>
        <v>0</v>
      </c>
      <c r="C39" s="68">
        <f>'Базовый (ДШИ)'!G31</f>
        <v>1</v>
      </c>
      <c r="D39" s="70">
        <f>'Базовый (ДШИ)'!H31</f>
        <v>46744.34</v>
      </c>
      <c r="E39" s="70">
        <f t="shared" si="1"/>
        <v>0</v>
      </c>
      <c r="F39" s="72"/>
      <c r="G39" s="148"/>
    </row>
    <row r="40" spans="1:7" s="74" customFormat="1" x14ac:dyDescent="0.3">
      <c r="A40" s="89" t="str">
        <f>'Базовый (ДШИ)'!A32</f>
        <v>Аккордеон</v>
      </c>
      <c r="B40" s="60">
        <f>'Базовый (ДШИ)'!D32</f>
        <v>0</v>
      </c>
      <c r="C40" s="68">
        <f>'Базовый (ДШИ)'!G32</f>
        <v>1</v>
      </c>
      <c r="D40" s="70">
        <f>'Базовый (ДШИ)'!H32</f>
        <v>37074.5</v>
      </c>
      <c r="E40" s="70">
        <f t="shared" si="1"/>
        <v>0</v>
      </c>
      <c r="F40" s="72"/>
      <c r="G40" s="148"/>
    </row>
    <row r="41" spans="1:7" s="74" customFormat="1" x14ac:dyDescent="0.3">
      <c r="A41" s="89" t="str">
        <f>'Базовый (ДШИ)'!A33</f>
        <v>Ударная установка</v>
      </c>
      <c r="B41" s="60">
        <f>'Базовый (ДШИ)'!D33</f>
        <v>0</v>
      </c>
      <c r="C41" s="68">
        <f>'Базовый (ДШИ)'!G33</f>
        <v>1</v>
      </c>
      <c r="D41" s="70">
        <f>'Базовый (ДШИ)'!H33</f>
        <v>35480</v>
      </c>
      <c r="E41" s="70">
        <f t="shared" si="1"/>
        <v>0</v>
      </c>
      <c r="F41" s="72"/>
      <c r="G41" s="148"/>
    </row>
    <row r="42" spans="1:7" s="74" customFormat="1" hidden="1" x14ac:dyDescent="0.3">
      <c r="A42" s="89" t="str">
        <f>'Базовый (ДШИ)'!A34</f>
        <v>Гончарный круг</v>
      </c>
      <c r="B42" s="60">
        <f>'Базовый (ДШИ)'!D34</f>
        <v>0</v>
      </c>
      <c r="C42" s="68">
        <f>'Базовый (ДШИ)'!G34</f>
        <v>1</v>
      </c>
      <c r="D42" s="70">
        <f>'Базовый (ДШИ)'!H34</f>
        <v>84700</v>
      </c>
      <c r="E42" s="70">
        <f t="shared" si="1"/>
        <v>0</v>
      </c>
      <c r="F42" s="72"/>
      <c r="G42" s="148"/>
    </row>
    <row r="43" spans="1:7" s="74" customFormat="1" hidden="1" x14ac:dyDescent="0.3">
      <c r="A43" s="89" t="str">
        <f>'Базовый (ДШИ)'!A35</f>
        <v>Печь с вертикальной загрузкой</v>
      </c>
      <c r="B43" s="60">
        <f>'Базовый (ДШИ)'!D35</f>
        <v>0</v>
      </c>
      <c r="C43" s="68">
        <f>'Базовый (ДШИ)'!G35</f>
        <v>1</v>
      </c>
      <c r="D43" s="70">
        <f>'Базовый (ДШИ)'!H35</f>
        <v>144291.67000000001</v>
      </c>
      <c r="E43" s="70">
        <f t="shared" si="1"/>
        <v>0</v>
      </c>
      <c r="F43" s="72"/>
      <c r="G43" s="148"/>
    </row>
    <row r="44" spans="1:7" s="74" customFormat="1" hidden="1" x14ac:dyDescent="0.3">
      <c r="A44" s="89" t="str">
        <f>'Базовый (ДШИ)'!A36</f>
        <v xml:space="preserve">Интерактивная доска </v>
      </c>
      <c r="B44" s="60">
        <f>'Базовый (ДШИ)'!D36</f>
        <v>0</v>
      </c>
      <c r="C44" s="68">
        <f>'Базовый (ДШИ)'!G36</f>
        <v>1</v>
      </c>
      <c r="D44" s="70">
        <f>'Базовый (ДШИ)'!H36</f>
        <v>65191</v>
      </c>
      <c r="E44" s="70">
        <f t="shared" si="1"/>
        <v>0</v>
      </c>
      <c r="F44" s="72"/>
      <c r="G44" s="148"/>
    </row>
    <row r="45" spans="1:7" ht="30" customHeight="1" x14ac:dyDescent="0.3">
      <c r="A45" s="220" t="s">
        <v>7</v>
      </c>
      <c r="B45" s="220"/>
      <c r="C45" s="220"/>
      <c r="D45" s="220"/>
      <c r="E45" s="68">
        <f>E46+E50+E58+E63+E65+E86</f>
        <v>9.5965851121499544</v>
      </c>
      <c r="F45" s="67"/>
      <c r="G45" s="51" t="s">
        <v>3</v>
      </c>
    </row>
    <row r="46" spans="1:7" s="56" customFormat="1" x14ac:dyDescent="0.3">
      <c r="A46" s="89" t="str">
        <f>'Базовый (ДШИ)'!A38</f>
        <v>Бытовая техника</v>
      </c>
      <c r="B46" s="60" t="str">
        <f>'Базовый (ДШИ)'!D38</f>
        <v>х</v>
      </c>
      <c r="C46" s="68" t="str">
        <f>'Базовый (ДШИ)'!G38</f>
        <v>х</v>
      </c>
      <c r="D46" s="70" t="str">
        <f>'Базовый (ДШИ)'!H38</f>
        <v>х</v>
      </c>
      <c r="E46" s="70">
        <f>SUM(E47:E49)</f>
        <v>0</v>
      </c>
      <c r="F46" s="88"/>
      <c r="G46" s="51" t="s">
        <v>3</v>
      </c>
    </row>
    <row r="47" spans="1:7" s="56" customFormat="1" hidden="1" x14ac:dyDescent="0.3">
      <c r="A47" s="89" t="str">
        <f>'Базовый (ДШИ)'!A39</f>
        <v>Пылесос LG</v>
      </c>
      <c r="B47" s="60">
        <f>'Базовый (ДШИ)'!D39</f>
        <v>0</v>
      </c>
      <c r="C47" s="68">
        <f>'Базовый (ДШИ)'!G39</f>
        <v>1</v>
      </c>
      <c r="D47" s="70">
        <f>'Базовый (ДШИ)'!H39</f>
        <v>5271.33</v>
      </c>
      <c r="E47" s="70">
        <f>B47*D47/C47</f>
        <v>0</v>
      </c>
      <c r="F47" s="88"/>
      <c r="G47" s="51"/>
    </row>
    <row r="48" spans="1:7" s="56" customFormat="1" hidden="1" x14ac:dyDescent="0.3">
      <c r="A48" s="89" t="str">
        <f>'Базовый (ДШИ)'!A40</f>
        <v>Телевизор</v>
      </c>
      <c r="B48" s="60">
        <f>'Базовый (ДШИ)'!D40</f>
        <v>0</v>
      </c>
      <c r="C48" s="68">
        <f>'Базовый (ДШИ)'!G40</f>
        <v>1</v>
      </c>
      <c r="D48" s="70">
        <f>'Базовый (ДШИ)'!H40</f>
        <v>47129.67</v>
      </c>
      <c r="E48" s="70">
        <f>B48*D48/C48</f>
        <v>0</v>
      </c>
      <c r="F48" s="88"/>
      <c r="G48" s="51"/>
    </row>
    <row r="49" spans="1:7" s="56" customFormat="1" hidden="1" x14ac:dyDescent="0.3">
      <c r="A49" s="89" t="str">
        <f>'Базовый (ДШИ)'!A41</f>
        <v>Чайник электрический</v>
      </c>
      <c r="B49" s="60">
        <f>'Базовый (ДШИ)'!D41</f>
        <v>0</v>
      </c>
      <c r="C49" s="68">
        <f>'Базовый (ДШИ)'!G41</f>
        <v>1</v>
      </c>
      <c r="D49" s="70">
        <f>'Базовый (ДШИ)'!H41</f>
        <v>1051</v>
      </c>
      <c r="E49" s="70">
        <f>B49*D49/C49</f>
        <v>0</v>
      </c>
      <c r="F49" s="88"/>
      <c r="G49" s="51"/>
    </row>
    <row r="50" spans="1:7" s="56" customFormat="1" ht="39" x14ac:dyDescent="0.3">
      <c r="A50" s="89" t="str">
        <f>'Базовый (ДШИ)'!A42</f>
        <v>Компьютерное оборудование, ремонт и обслуживание оргтехники</v>
      </c>
      <c r="B50" s="60" t="str">
        <f>'Базовый (ДШИ)'!D42</f>
        <v>х</v>
      </c>
      <c r="C50" s="68" t="str">
        <f>'Базовый (ДШИ)'!G42</f>
        <v>х</v>
      </c>
      <c r="D50" s="70" t="str">
        <f>'Базовый (ДШИ)'!H42</f>
        <v>х</v>
      </c>
      <c r="E50" s="70">
        <f>SUM(E51:E57)</f>
        <v>0.25484779010213743</v>
      </c>
      <c r="F50" s="88"/>
      <c r="G50" s="51" t="s">
        <v>3</v>
      </c>
    </row>
    <row r="51" spans="1:7" s="56" customFormat="1" hidden="1" x14ac:dyDescent="0.3">
      <c r="A51" s="89" t="str">
        <f>'Базовый (ДШИ)'!A43</f>
        <v>Сканер</v>
      </c>
      <c r="B51" s="60">
        <f>'Базовый (ДШИ)'!D43</f>
        <v>0</v>
      </c>
      <c r="C51" s="68">
        <f>'Базовый (ДШИ)'!G43</f>
        <v>1</v>
      </c>
      <c r="D51" s="70">
        <f>'Базовый (ДШИ)'!H43</f>
        <v>23567.67</v>
      </c>
      <c r="E51" s="70">
        <f t="shared" ref="E51:E57" si="2">B51*D51/C51</f>
        <v>0</v>
      </c>
      <c r="F51" s="88"/>
      <c r="G51" s="51"/>
    </row>
    <row r="52" spans="1:7" s="56" customFormat="1" hidden="1" x14ac:dyDescent="0.3">
      <c r="A52" s="89" t="str">
        <f>'Базовый (ДШИ)'!A44</f>
        <v>Мультимедийный проектор</v>
      </c>
      <c r="B52" s="60">
        <f>'Базовый (ДШИ)'!D44</f>
        <v>0</v>
      </c>
      <c r="C52" s="68">
        <f>'Базовый (ДШИ)'!G44</f>
        <v>1</v>
      </c>
      <c r="D52" s="70">
        <f>'Базовый (ДШИ)'!H44</f>
        <v>87826.67</v>
      </c>
      <c r="E52" s="70">
        <f t="shared" si="2"/>
        <v>0</v>
      </c>
      <c r="F52" s="88"/>
      <c r="G52" s="51"/>
    </row>
    <row r="53" spans="1:7" s="56" customFormat="1" hidden="1" x14ac:dyDescent="0.3">
      <c r="A53" s="89" t="str">
        <f>'Базовый (ДШИ)'!A45</f>
        <v>Принтер</v>
      </c>
      <c r="B53" s="60">
        <f>'Базовый (ДШИ)'!D45</f>
        <v>0</v>
      </c>
      <c r="C53" s="68">
        <f>'Базовый (ДШИ)'!G45</f>
        <v>1</v>
      </c>
      <c r="D53" s="70">
        <f>'Базовый (ДШИ)'!H45</f>
        <v>48245</v>
      </c>
      <c r="E53" s="70">
        <f t="shared" si="2"/>
        <v>0</v>
      </c>
      <c r="F53" s="88"/>
      <c r="G53" s="51"/>
    </row>
    <row r="54" spans="1:7" s="56" customFormat="1" hidden="1" x14ac:dyDescent="0.3">
      <c r="A54" s="89" t="str">
        <f>'Базовый (ДШИ)'!A46</f>
        <v>Ноутбук</v>
      </c>
      <c r="B54" s="60">
        <f>'Базовый (ДШИ)'!D46</f>
        <v>0</v>
      </c>
      <c r="C54" s="68">
        <f>'Базовый (ДШИ)'!G46</f>
        <v>1</v>
      </c>
      <c r="D54" s="70">
        <f>'Базовый (ДШИ)'!H46</f>
        <v>36006</v>
      </c>
      <c r="E54" s="70">
        <f t="shared" si="2"/>
        <v>0</v>
      </c>
      <c r="F54" s="88"/>
      <c r="G54" s="51"/>
    </row>
    <row r="55" spans="1:7" s="56" customFormat="1" x14ac:dyDescent="0.3">
      <c r="A55" s="89" t="str">
        <f>'Базовый (ДШИ)'!A47</f>
        <v>Заправка картриджей</v>
      </c>
      <c r="B55" s="60">
        <f>'Базовый (ДШИ)'!D47</f>
        <v>1.0493732533617422E-4</v>
      </c>
      <c r="C55" s="68">
        <f>'Базовый (ДШИ)'!G47</f>
        <v>1</v>
      </c>
      <c r="D55" s="70">
        <f>'Базовый (ДШИ)'!H47</f>
        <v>400</v>
      </c>
      <c r="E55" s="70">
        <f t="shared" si="2"/>
        <v>4.1974930134469686E-2</v>
      </c>
      <c r="F55" s="88"/>
      <c r="G55" s="51"/>
    </row>
    <row r="56" spans="1:7" s="56" customFormat="1" ht="26" x14ac:dyDescent="0.3">
      <c r="A56" s="89" t="str">
        <f>'Базовый (ДШИ)'!A48</f>
        <v>Заправка Sharp AR 5316(с заменой чипа)</v>
      </c>
      <c r="B56" s="60">
        <f>'Базовый (ДШИ)'!D48</f>
        <v>2.9982092953192634E-5</v>
      </c>
      <c r="C56" s="68">
        <f>'Базовый (ДШИ)'!G48</f>
        <v>1</v>
      </c>
      <c r="D56" s="70">
        <f>'Базовый (ДШИ)'!H48</f>
        <v>2000</v>
      </c>
      <c r="E56" s="70">
        <f t="shared" si="2"/>
        <v>5.9964185906385269E-2</v>
      </c>
      <c r="F56" s="88"/>
      <c r="G56" s="51"/>
    </row>
    <row r="57" spans="1:7" s="56" customFormat="1" ht="26" x14ac:dyDescent="0.3">
      <c r="A57" s="89" t="str">
        <f>'Базовый (ДШИ)'!A49</f>
        <v>Замена чипа (HP- CE310;СЕ311;СЕ312;СУ313)</v>
      </c>
      <c r="B57" s="60">
        <f>'Базовый (ДШИ)'!D49</f>
        <v>1.7989255771915582E-4</v>
      </c>
      <c r="C57" s="68">
        <f>'Базовый (ДШИ)'!G49</f>
        <v>1</v>
      </c>
      <c r="D57" s="70">
        <f>'Базовый (ДШИ)'!H49</f>
        <v>850</v>
      </c>
      <c r="E57" s="70">
        <f t="shared" si="2"/>
        <v>0.15290867406128245</v>
      </c>
      <c r="F57" s="88"/>
      <c r="G57" s="51"/>
    </row>
    <row r="58" spans="1:7" s="56" customFormat="1" x14ac:dyDescent="0.3">
      <c r="A58" s="89" t="str">
        <f>'Базовый (ДШИ)'!A50</f>
        <v>Мебель</v>
      </c>
      <c r="B58" s="60" t="str">
        <f>'Базовый (ДШИ)'!D50</f>
        <v>х</v>
      </c>
      <c r="C58" s="68" t="str">
        <f>'Базовый (ДШИ)'!G50</f>
        <v>х</v>
      </c>
      <c r="D58" s="70" t="str">
        <f>'Базовый (ДШИ)'!H50</f>
        <v>х</v>
      </c>
      <c r="E58" s="70">
        <f>SUM(E59:E62)</f>
        <v>0</v>
      </c>
      <c r="F58" s="88"/>
      <c r="G58" s="51" t="s">
        <v>3</v>
      </c>
    </row>
    <row r="59" spans="1:7" s="56" customFormat="1" x14ac:dyDescent="0.3">
      <c r="A59" s="89" t="str">
        <f>'Базовый (ДШИ)'!A51</f>
        <v>Стул ученический</v>
      </c>
      <c r="B59" s="60">
        <f>'Базовый (ДШИ)'!D51</f>
        <v>0</v>
      </c>
      <c r="C59" s="68">
        <f>'Базовый (ДШИ)'!G51</f>
        <v>1</v>
      </c>
      <c r="D59" s="70">
        <f>'Базовый (ДШИ)'!H51</f>
        <v>1197.67</v>
      </c>
      <c r="E59" s="70">
        <f>B59*D59/C59</f>
        <v>0</v>
      </c>
      <c r="F59" s="88"/>
      <c r="G59" s="51"/>
    </row>
    <row r="60" spans="1:7" s="56" customFormat="1" x14ac:dyDescent="0.3">
      <c r="A60" s="89" t="str">
        <f>'Базовый (ДШИ)'!A52</f>
        <v>Стол ученический 2 х местный</v>
      </c>
      <c r="B60" s="60">
        <f>'Базовый (ДШИ)'!D52</f>
        <v>0</v>
      </c>
      <c r="C60" s="68">
        <f>'Базовый (ДШИ)'!G52</f>
        <v>1</v>
      </c>
      <c r="D60" s="70">
        <f>'Базовый (ДШИ)'!H52</f>
        <v>2446.67</v>
      </c>
      <c r="E60" s="70">
        <f>B60*D60/C60</f>
        <v>0</v>
      </c>
      <c r="F60" s="88"/>
      <c r="G60" s="51"/>
    </row>
    <row r="61" spans="1:7" s="56" customFormat="1" x14ac:dyDescent="0.3">
      <c r="A61" s="89" t="str">
        <f>'Базовый (ДШИ)'!A53</f>
        <v>Стол ученический 1 местный</v>
      </c>
      <c r="B61" s="60">
        <f>'Базовый (ДШИ)'!D53</f>
        <v>0</v>
      </c>
      <c r="C61" s="68">
        <f>'Базовый (ДШИ)'!G53</f>
        <v>1</v>
      </c>
      <c r="D61" s="70">
        <f>'Базовый (ДШИ)'!H53</f>
        <v>1671.34</v>
      </c>
      <c r="E61" s="70">
        <f>B61*D61/C61</f>
        <v>0</v>
      </c>
      <c r="F61" s="88"/>
      <c r="G61" s="51"/>
    </row>
    <row r="62" spans="1:7" s="56" customFormat="1" ht="26" x14ac:dyDescent="0.3">
      <c r="A62" s="89" t="str">
        <f>'Базовый (ДШИ)'!A54</f>
        <v>Шкаф распашной 3х створчатый</v>
      </c>
      <c r="B62" s="60">
        <f>'Базовый (ДШИ)'!D54</f>
        <v>0</v>
      </c>
      <c r="C62" s="68">
        <f>'Базовый (ДШИ)'!G54</f>
        <v>1</v>
      </c>
      <c r="D62" s="70">
        <f>'Базовый (ДШИ)'!H54</f>
        <v>10373.67</v>
      </c>
      <c r="E62" s="70">
        <f>B62*D62/C62</f>
        <v>0</v>
      </c>
      <c r="F62" s="88"/>
      <c r="G62" s="51"/>
    </row>
    <row r="63" spans="1:7" s="56" customFormat="1" x14ac:dyDescent="0.3">
      <c r="A63" s="89" t="str">
        <f>'Базовый (ДШИ)'!A55</f>
        <v>Средства личной гигиены</v>
      </c>
      <c r="B63" s="60" t="str">
        <f>'Базовый (ДШИ)'!D55</f>
        <v>х</v>
      </c>
      <c r="C63" s="68" t="str">
        <f>'Базовый (ДШИ)'!G55</f>
        <v>х</v>
      </c>
      <c r="D63" s="70" t="str">
        <f>'Базовый (ДШИ)'!H55</f>
        <v>х</v>
      </c>
      <c r="E63" s="70">
        <f>E64</f>
        <v>0.1053540764282236</v>
      </c>
      <c r="F63" s="88"/>
      <c r="G63" s="51" t="s">
        <v>3</v>
      </c>
    </row>
    <row r="64" spans="1:7" s="56" customFormat="1" x14ac:dyDescent="0.3">
      <c r="A64" s="89" t="str">
        <f>'Базовый (ДШИ)'!A56</f>
        <v>Туалетная бумага</v>
      </c>
      <c r="B64" s="60">
        <f>'Базовый (ДШИ)'!D56</f>
        <v>5.0969558020427476E-3</v>
      </c>
      <c r="C64" s="68">
        <f>'Базовый (ДШИ)'!G56</f>
        <v>1</v>
      </c>
      <c r="D64" s="70">
        <f>'Базовый (ДШИ)'!H56</f>
        <v>20.67</v>
      </c>
      <c r="E64" s="70">
        <f>B64*D64/C64</f>
        <v>0.1053540764282236</v>
      </c>
      <c r="F64" s="88"/>
      <c r="G64" s="51"/>
    </row>
    <row r="65" spans="1:7" s="56" customFormat="1" x14ac:dyDescent="0.3">
      <c r="A65" s="89" t="str">
        <f>'Базовый (ДШИ)'!A57</f>
        <v>Услуги сторонних организаций</v>
      </c>
      <c r="B65" s="60" t="str">
        <f>'Базовый (ДШИ)'!D57</f>
        <v>х</v>
      </c>
      <c r="C65" s="68" t="str">
        <f>'Базовый (ДШИ)'!G57</f>
        <v>х</v>
      </c>
      <c r="D65" s="70" t="str">
        <f>'Базовый (ДШИ)'!H57</f>
        <v>х</v>
      </c>
      <c r="E65" s="70">
        <f>SUM(E66:E85)</f>
        <v>7.4851563300177348</v>
      </c>
      <c r="F65" s="88"/>
      <c r="G65" s="51" t="s">
        <v>3</v>
      </c>
    </row>
    <row r="66" spans="1:7" s="56" customFormat="1" x14ac:dyDescent="0.3">
      <c r="A66" s="89" t="str">
        <f>'Базовый (ДШИ)'!A58</f>
        <v>Гигиеническая аттестация</v>
      </c>
      <c r="B66" s="60">
        <f>'Базовый (ДШИ)'!D58</f>
        <v>9.8940906745535696E-4</v>
      </c>
      <c r="C66" s="68">
        <f>'Базовый (ДШИ)'!G58</f>
        <v>1</v>
      </c>
      <c r="D66" s="70">
        <f>'Базовый (ДШИ)'!H58</f>
        <v>700</v>
      </c>
      <c r="E66" s="70">
        <f t="shared" ref="E66:E85" si="3">B66*D66/C66</f>
        <v>0.6925863472187499</v>
      </c>
      <c r="F66" s="88"/>
      <c r="G66" s="51"/>
    </row>
    <row r="67" spans="1:7" s="56" customFormat="1" x14ac:dyDescent="0.3">
      <c r="A67" s="89" t="str">
        <f>'Базовый (ДШИ)'!A59</f>
        <v>Мед.осмотр</v>
      </c>
      <c r="B67" s="60">
        <f>'Базовый (ДШИ)'!D59</f>
        <v>9.8940906745535696E-4</v>
      </c>
      <c r="C67" s="68">
        <f>'Базовый (ДШИ)'!G59</f>
        <v>1</v>
      </c>
      <c r="D67" s="70">
        <f>'Базовый (ДШИ)'!H59</f>
        <v>4139.34</v>
      </c>
      <c r="E67" s="70">
        <f t="shared" si="3"/>
        <v>4.095500529280657</v>
      </c>
      <c r="F67" s="88"/>
      <c r="G67" s="51"/>
    </row>
    <row r="68" spans="1:7" s="56" customFormat="1" ht="52" x14ac:dyDescent="0.3">
      <c r="A68" s="89" t="str">
        <f>'Базовый (ДШИ)'!A60</f>
        <v>Обучение формирование профессиональных компетенций преподавателя теоретических дисциплин</v>
      </c>
      <c r="B68" s="60">
        <f>'Базовый (ДШИ)'!D60</f>
        <v>2.9982092953192634E-5</v>
      </c>
      <c r="C68" s="68">
        <f>'Базовый (ДШИ)'!G60</f>
        <v>1</v>
      </c>
      <c r="D68" s="70">
        <f>'Базовый (ДШИ)'!H60</f>
        <v>11900</v>
      </c>
      <c r="E68" s="70">
        <f t="shared" si="3"/>
        <v>0.35678690614299235</v>
      </c>
      <c r="F68" s="88"/>
      <c r="G68" s="51"/>
    </row>
    <row r="69" spans="1:7" s="56" customFormat="1" ht="52" x14ac:dyDescent="0.3">
      <c r="A69" s="89" t="str">
        <f>'Базовый (ДШИ)'!A61</f>
        <v>Обучение форимрование профессиональных компетенций преподавателя по классу гитары</v>
      </c>
      <c r="B69" s="60">
        <f>'Базовый (ДШИ)'!D61</f>
        <v>2.9982092953192634E-5</v>
      </c>
      <c r="C69" s="68">
        <f>'Базовый (ДШИ)'!G61</f>
        <v>1</v>
      </c>
      <c r="D69" s="70">
        <f>'Базовый (ДШИ)'!H61</f>
        <v>11900</v>
      </c>
      <c r="E69" s="70">
        <f t="shared" si="3"/>
        <v>0.35678690614299235</v>
      </c>
      <c r="F69" s="88"/>
      <c r="G69" s="51"/>
    </row>
    <row r="70" spans="1:7" s="56" customFormat="1" ht="39" x14ac:dyDescent="0.3">
      <c r="A70" s="89" t="str">
        <f>'Базовый (ДШИ)'!A62</f>
        <v>Формирование профессиональных компетенций концертмейстера</v>
      </c>
      <c r="B70" s="60">
        <f>'Базовый (ДШИ)'!D62</f>
        <v>2.9982092953192634E-5</v>
      </c>
      <c r="C70" s="68">
        <f>'Базовый (ДШИ)'!G62</f>
        <v>1</v>
      </c>
      <c r="D70" s="70">
        <f>'Базовый (ДШИ)'!H62</f>
        <v>11900</v>
      </c>
      <c r="E70" s="70">
        <f t="shared" si="3"/>
        <v>0.35678690614299235</v>
      </c>
      <c r="F70" s="88"/>
      <c r="G70" s="51"/>
    </row>
    <row r="71" spans="1:7" s="56" customFormat="1" ht="65" x14ac:dyDescent="0.3">
      <c r="A71" s="89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1" s="60">
        <f>'Базовый (ДШИ)'!D63</f>
        <v>1.4991046476596317E-5</v>
      </c>
      <c r="C71" s="68">
        <f>'Базовый (ДШИ)'!G63</f>
        <v>1</v>
      </c>
      <c r="D71" s="70">
        <f>'Базовый (ДШИ)'!H63</f>
        <v>2800</v>
      </c>
      <c r="E71" s="70">
        <f t="shared" si="3"/>
        <v>4.1974930134469686E-2</v>
      </c>
      <c r="F71" s="88"/>
      <c r="G71" s="51"/>
    </row>
    <row r="72" spans="1:7" s="56" customFormat="1" ht="39" x14ac:dyDescent="0.3">
      <c r="A72" s="89" t="str">
        <f>'Базовый (ДШИ)'!A64</f>
        <v>Академический подход в препододавании курса: живопись,рисунок,композиция</v>
      </c>
      <c r="B72" s="60">
        <f>'Базовый (ДШИ)'!D64</f>
        <v>2.9982092953192634E-5</v>
      </c>
      <c r="C72" s="68">
        <f>'Базовый (ДШИ)'!G64</f>
        <v>1</v>
      </c>
      <c r="D72" s="70">
        <f>'Базовый (ДШИ)'!H64</f>
        <v>3500</v>
      </c>
      <c r="E72" s="70">
        <f t="shared" si="3"/>
        <v>0.10493732533617421</v>
      </c>
      <c r="F72" s="88"/>
      <c r="G72" s="51"/>
    </row>
    <row r="73" spans="1:7" s="56" customFormat="1" ht="26" x14ac:dyDescent="0.3">
      <c r="A73" s="89" t="str">
        <f>'Базовый (ДШИ)'!A65</f>
        <v>Курсы оценка и анализ конкурсных выступлений</v>
      </c>
      <c r="B73" s="60">
        <f>'Базовый (ДШИ)'!D65</f>
        <v>1.4991046476596317E-5</v>
      </c>
      <c r="C73" s="68">
        <f>'Базовый (ДШИ)'!G65</f>
        <v>1</v>
      </c>
      <c r="D73" s="70">
        <f>'Базовый (ДШИ)'!H65</f>
        <v>2800</v>
      </c>
      <c r="E73" s="70">
        <f t="shared" si="3"/>
        <v>4.1974930134469686E-2</v>
      </c>
      <c r="F73" s="88"/>
      <c r="G73" s="51"/>
    </row>
    <row r="74" spans="1:7" s="56" customFormat="1" ht="52" x14ac:dyDescent="0.3">
      <c r="A74" s="89" t="str">
        <f>'Базовый (ДШИ)'!A66</f>
        <v>Курсы повышения квалификации по теплоустановкам в Ростехнадзоре</v>
      </c>
      <c r="B74" s="60">
        <f>'Базовый (ДШИ)'!D66</f>
        <v>4.4973139429788954E-5</v>
      </c>
      <c r="C74" s="68">
        <f>'Базовый (ДШИ)'!G66</f>
        <v>1</v>
      </c>
      <c r="D74" s="70">
        <f>'Базовый (ДШИ)'!H66</f>
        <v>7200</v>
      </c>
      <c r="E74" s="70">
        <f t="shared" si="3"/>
        <v>0.32380660389448046</v>
      </c>
      <c r="F74" s="88"/>
      <c r="G74" s="51"/>
    </row>
    <row r="75" spans="1:7" s="56" customFormat="1" ht="39" x14ac:dyDescent="0.3">
      <c r="A75" s="89" t="str">
        <f>'Базовый (ДШИ)'!A67</f>
        <v>Проверка знаний в ростехнадзоре по теплоустановкам</v>
      </c>
      <c r="B75" s="60">
        <f>'Базовый (ДШИ)'!D67</f>
        <v>4.4973139429788954E-5</v>
      </c>
      <c r="C75" s="68">
        <f>'Базовый (ДШИ)'!G67</f>
        <v>1</v>
      </c>
      <c r="D75" s="70">
        <f>'Базовый (ДШИ)'!H67</f>
        <v>1400</v>
      </c>
      <c r="E75" s="70">
        <f t="shared" si="3"/>
        <v>6.2962395201704532E-2</v>
      </c>
      <c r="F75" s="88"/>
      <c r="G75" s="51"/>
    </row>
    <row r="76" spans="1:7" s="56" customFormat="1" ht="39" x14ac:dyDescent="0.3">
      <c r="A76" s="89" t="str">
        <f>'Базовый (ДШИ)'!A68</f>
        <v>Проверка знаний в Ростехнадзоре по электроустановкам</v>
      </c>
      <c r="B76" s="60">
        <f>'Базовый (ДШИ)'!D68</f>
        <v>4.4973139429788954E-5</v>
      </c>
      <c r="C76" s="68">
        <f>'Базовый (ДШИ)'!G68</f>
        <v>1</v>
      </c>
      <c r="D76" s="70">
        <f>'Базовый (ДШИ)'!H68</f>
        <v>1400</v>
      </c>
      <c r="E76" s="70">
        <f t="shared" si="3"/>
        <v>6.2962395201704532E-2</v>
      </c>
      <c r="F76" s="88"/>
      <c r="G76" s="51"/>
    </row>
    <row r="77" spans="1:7" s="56" customFormat="1" ht="52" x14ac:dyDescent="0.3">
      <c r="A77" s="89" t="str">
        <f>'Базовый (ДШИ)'!A69</f>
        <v>Предаттестационная подготовка по теплоустановкам  в Ростехнадзоре</v>
      </c>
      <c r="B77" s="60">
        <f>'Базовый (ДШИ)'!D69</f>
        <v>2.9982092953192634E-5</v>
      </c>
      <c r="C77" s="68">
        <f>'Базовый (ДШИ)'!G69</f>
        <v>1</v>
      </c>
      <c r="D77" s="70">
        <f>'Базовый (ДШИ)'!H69</f>
        <v>6700</v>
      </c>
      <c r="E77" s="70">
        <f t="shared" si="3"/>
        <v>0.20088002278639064</v>
      </c>
      <c r="F77" s="88"/>
      <c r="G77" s="51"/>
    </row>
    <row r="78" spans="1:7" s="56" customFormat="1" ht="52" x14ac:dyDescent="0.3">
      <c r="A78" s="89" t="str">
        <f>'Базовый (ДШИ)'!A70</f>
        <v>Предаттестационная подготовка по электробезопасности  в Ростехнадзоре</v>
      </c>
      <c r="B78" s="60">
        <f>'Базовый (ДШИ)'!D70</f>
        <v>4.4973139429788954E-5</v>
      </c>
      <c r="C78" s="68">
        <f>'Базовый (ДШИ)'!G70</f>
        <v>1</v>
      </c>
      <c r="D78" s="70">
        <f>'Базовый (ДШИ)'!H70</f>
        <v>4466.67</v>
      </c>
      <c r="E78" s="70">
        <f t="shared" si="3"/>
        <v>0.20088017269685543</v>
      </c>
      <c r="F78" s="88"/>
      <c r="G78" s="51"/>
    </row>
    <row r="79" spans="1:7" s="56" customFormat="1" ht="52" x14ac:dyDescent="0.3">
      <c r="A79" s="89" t="str">
        <f>'Базовый (ДШИ)'!A71</f>
        <v>Предаттестационная подготовка по электробезопасности  в Ростехнадзоре</v>
      </c>
      <c r="B79" s="60">
        <f>'Базовый (ДШИ)'!D71</f>
        <v>4.4973139429788954E-5</v>
      </c>
      <c r="C79" s="68">
        <f>'Базовый (ДШИ)'!G71</f>
        <v>1</v>
      </c>
      <c r="D79" s="70">
        <f>'Базовый (ДШИ)'!H71</f>
        <v>4466.67</v>
      </c>
      <c r="E79" s="70">
        <f t="shared" si="3"/>
        <v>0.20088017269685543</v>
      </c>
      <c r="F79" s="88"/>
      <c r="G79" s="51"/>
    </row>
    <row r="80" spans="1:7" s="56" customFormat="1" ht="26" x14ac:dyDescent="0.3">
      <c r="A80" s="89" t="str">
        <f>'Базовый (ДШИ)'!A72</f>
        <v>Аттестация в Ростехнадзоре по теплоустановкам</v>
      </c>
      <c r="B80" s="60">
        <f>'Базовый (ДШИ)'!D72</f>
        <v>4.4973139429788954E-5</v>
      </c>
      <c r="C80" s="68">
        <f>'Базовый (ДШИ)'!G72</f>
        <v>1</v>
      </c>
      <c r="D80" s="70">
        <f>'Базовый (ДШИ)'!H72</f>
        <v>1800</v>
      </c>
      <c r="E80" s="70">
        <f t="shared" si="3"/>
        <v>8.0951650973620115E-2</v>
      </c>
      <c r="F80" s="88"/>
      <c r="G80" s="51"/>
    </row>
    <row r="81" spans="1:7" s="56" customFormat="1" ht="26" x14ac:dyDescent="0.3">
      <c r="A81" s="89" t="str">
        <f>'Базовый (ДШИ)'!A73</f>
        <v>Аттестация в Ростехнадзоре по электробезопасности</v>
      </c>
      <c r="B81" s="60">
        <f>'Базовый (ДШИ)'!D73</f>
        <v>4.4973139429788954E-5</v>
      </c>
      <c r="C81" s="68">
        <f>'Базовый (ДШИ)'!G73</f>
        <v>1</v>
      </c>
      <c r="D81" s="70">
        <f>'Базовый (ДШИ)'!H73</f>
        <v>1800</v>
      </c>
      <c r="E81" s="70">
        <f t="shared" si="3"/>
        <v>8.0951650973620115E-2</v>
      </c>
      <c r="F81" s="88"/>
      <c r="G81" s="51"/>
    </row>
    <row r="82" spans="1:7" s="56" customFormat="1" ht="39" hidden="1" x14ac:dyDescent="0.3">
      <c r="A82" s="89" t="str">
        <f>'Базовый (ДШИ)'!A74</f>
        <v>Курсы "Безопасная эксплуатация тепловой энергии"</v>
      </c>
      <c r="B82" s="60">
        <f>'Базовый (ДШИ)'!D74</f>
        <v>0</v>
      </c>
      <c r="C82" s="68">
        <f>'Базовый (ДШИ)'!G74</f>
        <v>1</v>
      </c>
      <c r="D82" s="70">
        <f>'Базовый (ДШИ)'!H74</f>
        <v>0</v>
      </c>
      <c r="E82" s="70">
        <f t="shared" si="3"/>
        <v>0</v>
      </c>
      <c r="F82" s="88"/>
      <c r="G82" s="51"/>
    </row>
    <row r="83" spans="1:7" s="56" customFormat="1" x14ac:dyDescent="0.3">
      <c r="A83" s="89" t="str">
        <f>'Базовый (ДШИ)'!A75</f>
        <v>Курсы по охране труда</v>
      </c>
      <c r="B83" s="60">
        <f>'Базовый (ДШИ)'!D75</f>
        <v>4.4973139429788954E-5</v>
      </c>
      <c r="C83" s="68">
        <f>'Базовый (ДШИ)'!G75</f>
        <v>1</v>
      </c>
      <c r="D83" s="70">
        <f>'Базовый (ДШИ)'!H75</f>
        <v>3304</v>
      </c>
      <c r="E83" s="70">
        <f t="shared" si="3"/>
        <v>0.14859125267602272</v>
      </c>
      <c r="F83" s="88"/>
      <c r="G83" s="51"/>
    </row>
    <row r="84" spans="1:7" s="56" customFormat="1" x14ac:dyDescent="0.3">
      <c r="A84" s="89" t="str">
        <f>'Базовый (ДШИ)'!A76</f>
        <v>Курсы по ГО и ЧС</v>
      </c>
      <c r="B84" s="60">
        <f>'Базовый (ДШИ)'!D76</f>
        <v>5.9964185906385267E-5</v>
      </c>
      <c r="C84" s="68">
        <f>'Базовый (ДШИ)'!G76</f>
        <v>1</v>
      </c>
      <c r="D84" s="70">
        <f>'Базовый (ДШИ)'!H76</f>
        <v>1250</v>
      </c>
      <c r="E84" s="70">
        <f t="shared" si="3"/>
        <v>7.4955232382981588E-2</v>
      </c>
      <c r="F84" s="88"/>
      <c r="G84" s="51"/>
    </row>
    <row r="85" spans="1:7" s="56" customFormat="1" ht="26" x14ac:dyDescent="0.3">
      <c r="A85" s="89" t="str">
        <f>'Базовый (ДШИ)'!A77</f>
        <v>Обучение контрактных управляющих по 44-ФЗ</v>
      </c>
      <c r="B85" s="60">
        <f>'Базовый (ДШИ)'!D77</f>
        <v>4.4973139429788954E-5</v>
      </c>
      <c r="C85" s="68">
        <f>'Базовый (ДШИ)'!G77</f>
        <v>1</v>
      </c>
      <c r="D85" s="70">
        <f>'Базовый (ДШИ)'!H77</f>
        <v>0</v>
      </c>
      <c r="E85" s="70">
        <f t="shared" si="3"/>
        <v>0</v>
      </c>
      <c r="F85" s="88"/>
      <c r="G85" s="51"/>
    </row>
    <row r="86" spans="1:7" s="56" customFormat="1" x14ac:dyDescent="0.3">
      <c r="A86" s="89" t="str">
        <f>'Базовый (ДШИ)'!A78</f>
        <v>Канцелярские товары</v>
      </c>
      <c r="B86" s="60" t="str">
        <f>'Базовый (ДШИ)'!D78</f>
        <v>х</v>
      </c>
      <c r="C86" s="68" t="str">
        <f>'Базовый (ДШИ)'!G78</f>
        <v>х</v>
      </c>
      <c r="D86" s="70" t="str">
        <f>'Базовый (ДШИ)'!H78</f>
        <v>х</v>
      </c>
      <c r="E86" s="70">
        <f>SUM(E87:E137)</f>
        <v>1.7512269156018589</v>
      </c>
      <c r="F86" s="88"/>
      <c r="G86" s="51" t="s">
        <v>3</v>
      </c>
    </row>
    <row r="87" spans="1:7" s="56" customFormat="1" x14ac:dyDescent="0.3">
      <c r="A87" s="89" t="str">
        <f>'Базовый (ДШИ)'!A79</f>
        <v>Скобы для степлера №24/6</v>
      </c>
      <c r="B87" s="60">
        <f>'Базовый (ДШИ)'!D79</f>
        <v>2.9982092953192632E-4</v>
      </c>
      <c r="C87" s="68">
        <f>'Базовый (ДШИ)'!G79</f>
        <v>1</v>
      </c>
      <c r="D87" s="70">
        <f>'Базовый (ДШИ)'!H79</f>
        <v>35.549999999999997</v>
      </c>
      <c r="E87" s="70">
        <f t="shared" ref="E87:E137" si="4">B87*D87/C87</f>
        <v>1.065863404485998E-2</v>
      </c>
      <c r="F87" s="88"/>
      <c r="G87" s="51"/>
    </row>
    <row r="88" spans="1:7" s="56" customFormat="1" x14ac:dyDescent="0.3">
      <c r="A88" s="89" t="str">
        <f>'Базовый (ДШИ)'!A80</f>
        <v>Скобы для степлера №10</v>
      </c>
      <c r="B88" s="60">
        <f>'Базовый (ДШИ)'!D80</f>
        <v>2.9982092953192632E-4</v>
      </c>
      <c r="C88" s="68">
        <f>'Базовый (ДШИ)'!G80</f>
        <v>1</v>
      </c>
      <c r="D88" s="70">
        <f>'Базовый (ДШИ)'!H80</f>
        <v>12.98</v>
      </c>
      <c r="E88" s="70">
        <f t="shared" si="4"/>
        <v>3.8916756653244039E-3</v>
      </c>
      <c r="F88" s="88"/>
      <c r="G88" s="51"/>
    </row>
    <row r="89" spans="1:7" s="56" customFormat="1" x14ac:dyDescent="0.3">
      <c r="A89" s="89" t="str">
        <f>'Базовый (ДШИ)'!A81</f>
        <v xml:space="preserve">Скоросшиватель картонный </v>
      </c>
      <c r="B89" s="60">
        <f>'Базовый (ДШИ)'!D81</f>
        <v>1.4991046476596317E-3</v>
      </c>
      <c r="C89" s="68">
        <f>'Базовый (ДШИ)'!G81</f>
        <v>1</v>
      </c>
      <c r="D89" s="70">
        <f>'Базовый (ДШИ)'!H81</f>
        <v>8.51</v>
      </c>
      <c r="E89" s="70">
        <f t="shared" si="4"/>
        <v>1.2757380551583465E-2</v>
      </c>
      <c r="F89" s="88"/>
      <c r="G89" s="51"/>
    </row>
    <row r="90" spans="1:7" s="56" customFormat="1" x14ac:dyDescent="0.3">
      <c r="A90" s="89" t="str">
        <f>'Базовый (ДШИ)'!A82</f>
        <v>Скоросшиватель пластиковый</v>
      </c>
      <c r="B90" s="60">
        <f>'Базовый (ДШИ)'!D82</f>
        <v>7.4955232382981584E-4</v>
      </c>
      <c r="C90" s="68">
        <f>'Базовый (ДШИ)'!G82</f>
        <v>1</v>
      </c>
      <c r="D90" s="70">
        <f>'Базовый (ДШИ)'!H82</f>
        <v>11.8</v>
      </c>
      <c r="E90" s="70">
        <f t="shared" si="4"/>
        <v>8.8447174211918281E-3</v>
      </c>
      <c r="F90" s="88"/>
      <c r="G90" s="51"/>
    </row>
    <row r="91" spans="1:7" s="56" customFormat="1" x14ac:dyDescent="0.3">
      <c r="A91" s="89" t="str">
        <f>'Базовый (ДШИ)'!A83</f>
        <v xml:space="preserve">Скрепки с цветные </v>
      </c>
      <c r="B91" s="60">
        <f>'Базовый (ДШИ)'!D83</f>
        <v>1.4991046476596316E-4</v>
      </c>
      <c r="C91" s="68">
        <f>'Базовый (ДШИ)'!G83</f>
        <v>1</v>
      </c>
      <c r="D91" s="70">
        <f>'Базовый (ДШИ)'!H83</f>
        <v>43.16</v>
      </c>
      <c r="E91" s="70">
        <f t="shared" si="4"/>
        <v>6.4701356592989697E-3</v>
      </c>
      <c r="F91" s="88"/>
      <c r="G91" s="51"/>
    </row>
    <row r="92" spans="1:7" s="56" customFormat="1" x14ac:dyDescent="0.3">
      <c r="A92" s="89" t="str">
        <f>'Базовый (ДШИ)'!A84</f>
        <v>Скрепки</v>
      </c>
      <c r="B92" s="60">
        <f>'Базовый (ДШИ)'!D84</f>
        <v>1.4991046476596316E-4</v>
      </c>
      <c r="C92" s="68">
        <f>'Базовый (ДШИ)'!G84</f>
        <v>1</v>
      </c>
      <c r="D92" s="70">
        <f>'Базовый (ДШИ)'!H84</f>
        <v>21.08</v>
      </c>
      <c r="E92" s="70">
        <f t="shared" si="4"/>
        <v>3.1601125972665033E-3</v>
      </c>
      <c r="F92" s="88"/>
      <c r="G92" s="51"/>
    </row>
    <row r="93" spans="1:7" s="56" customFormat="1" x14ac:dyDescent="0.3">
      <c r="A93" s="89" t="str">
        <f>'Базовый (ДШИ)'!A85</f>
        <v xml:space="preserve">Текст-маркер </v>
      </c>
      <c r="B93" s="60">
        <f>'Базовый (ДШИ)'!D85</f>
        <v>1.4991046476596316E-4</v>
      </c>
      <c r="C93" s="68">
        <f>'Базовый (ДШИ)'!G85</f>
        <v>1</v>
      </c>
      <c r="D93" s="70">
        <f>'Базовый (ДШИ)'!H85</f>
        <v>56.67</v>
      </c>
      <c r="E93" s="70">
        <f t="shared" si="4"/>
        <v>8.4954260382871325E-3</v>
      </c>
      <c r="F93" s="88"/>
      <c r="G93" s="51"/>
    </row>
    <row r="94" spans="1:7" s="56" customFormat="1" x14ac:dyDescent="0.3">
      <c r="A94" s="89" t="str">
        <f>'Базовый (ДШИ)'!A86</f>
        <v>Фломастер Пифагор 18 цветов.</v>
      </c>
      <c r="B94" s="60">
        <f>'Базовый (ДШИ)'!D86</f>
        <v>4.4973139429788951E-4</v>
      </c>
      <c r="C94" s="68">
        <f>'Базовый (ДШИ)'!G86</f>
        <v>1</v>
      </c>
      <c r="D94" s="70">
        <f>'Базовый (ДШИ)'!H86</f>
        <v>225.53</v>
      </c>
      <c r="E94" s="70">
        <f t="shared" si="4"/>
        <v>0.10142792135600302</v>
      </c>
      <c r="F94" s="88"/>
      <c r="G94" s="51"/>
    </row>
    <row r="95" spans="1:7" s="56" customFormat="1" x14ac:dyDescent="0.3">
      <c r="A95" s="89" t="str">
        <f>'Базовый (ДШИ)'!A87</f>
        <v>Тетрадь 48 лист.</v>
      </c>
      <c r="B95" s="60">
        <f>'Базовый (ДШИ)'!D87</f>
        <v>4.4973139429788951E-4</v>
      </c>
      <c r="C95" s="68">
        <f>'Базовый (ДШИ)'!G87</f>
        <v>1</v>
      </c>
      <c r="D95" s="70">
        <f>'Базовый (ДШИ)'!H87</f>
        <v>29.11</v>
      </c>
      <c r="E95" s="70">
        <f t="shared" si="4"/>
        <v>1.3091680888011563E-2</v>
      </c>
      <c r="F95" s="88"/>
      <c r="G95" s="51"/>
    </row>
    <row r="96" spans="1:7" s="56" customFormat="1" x14ac:dyDescent="0.3">
      <c r="A96" s="89" t="str">
        <f>'Базовый (ДШИ)'!A88</f>
        <v>Тетрадь 96 лист. А4</v>
      </c>
      <c r="B96" s="60">
        <f>'Базовый (ДШИ)'!D88</f>
        <v>1.4991046476596316E-4</v>
      </c>
      <c r="C96" s="68">
        <f>'Базовый (ДШИ)'!G88</f>
        <v>1</v>
      </c>
      <c r="D96" s="70">
        <f>'Базовый (ДШИ)'!H88</f>
        <v>90.32</v>
      </c>
      <c r="E96" s="70">
        <f t="shared" si="4"/>
        <v>1.3539913177661792E-2</v>
      </c>
      <c r="F96" s="88"/>
      <c r="G96" s="51"/>
    </row>
    <row r="97" spans="1:7" s="56" customFormat="1" x14ac:dyDescent="0.3">
      <c r="A97" s="89" t="str">
        <f>'Базовый (ДШИ)'!A89</f>
        <v>Тетрадь 96 лист.</v>
      </c>
      <c r="B97" s="60">
        <f>'Базовый (ДШИ)'!D89</f>
        <v>1.4991046476596316E-4</v>
      </c>
      <c r="C97" s="68">
        <f>'Базовый (ДШИ)'!G89</f>
        <v>1</v>
      </c>
      <c r="D97" s="70">
        <f>'Базовый (ДШИ)'!H89</f>
        <v>48.71</v>
      </c>
      <c r="E97" s="70">
        <f t="shared" si="4"/>
        <v>7.302138738750066E-3</v>
      </c>
      <c r="F97" s="88"/>
      <c r="G97" s="51"/>
    </row>
    <row r="98" spans="1:7" s="56" customFormat="1" x14ac:dyDescent="0.3">
      <c r="A98" s="89" t="str">
        <f>'Базовый (ДШИ)'!A90</f>
        <v>Цветной картон</v>
      </c>
      <c r="B98" s="60">
        <f>'Базовый (ДШИ)'!D90</f>
        <v>2.9982092953192632E-4</v>
      </c>
      <c r="C98" s="68">
        <f>'Базовый (ДШИ)'!G90</f>
        <v>1</v>
      </c>
      <c r="D98" s="70">
        <f>'Базовый (ДШИ)'!H90</f>
        <v>48.74</v>
      </c>
      <c r="E98" s="70">
        <f t="shared" si="4"/>
        <v>1.4613272105386089E-2</v>
      </c>
      <c r="F98" s="88"/>
      <c r="G98" s="51"/>
    </row>
    <row r="99" spans="1:7" s="56" customFormat="1" x14ac:dyDescent="0.3">
      <c r="A99" s="89" t="str">
        <f>'Базовый (ДШИ)'!A91</f>
        <v>Белый картон</v>
      </c>
      <c r="B99" s="60">
        <f>'Базовый (ДШИ)'!D91</f>
        <v>1.4991046476596316E-4</v>
      </c>
      <c r="C99" s="68">
        <f>'Базовый (ДШИ)'!G91</f>
        <v>1</v>
      </c>
      <c r="D99" s="70">
        <f>'Базовый (ДШИ)'!H91</f>
        <v>65.88</v>
      </c>
      <c r="E99" s="70">
        <f t="shared" si="4"/>
        <v>9.8761014187816517E-3</v>
      </c>
      <c r="F99" s="88"/>
      <c r="G99" s="51"/>
    </row>
    <row r="100" spans="1:7" s="56" customFormat="1" x14ac:dyDescent="0.3">
      <c r="A100" s="89" t="str">
        <f>'Базовый (ДШИ)'!A92</f>
        <v>Точилка</v>
      </c>
      <c r="B100" s="60">
        <f>'Базовый (ДШИ)'!D92</f>
        <v>4.4973139429788954E-5</v>
      </c>
      <c r="C100" s="68">
        <f>'Базовый (ДШИ)'!G92</f>
        <v>1</v>
      </c>
      <c r="D100" s="70">
        <f>'Базовый (ДШИ)'!H92</f>
        <v>341.45</v>
      </c>
      <c r="E100" s="70">
        <f t="shared" si="4"/>
        <v>1.5356078458301437E-2</v>
      </c>
      <c r="F100" s="88"/>
      <c r="G100" s="51"/>
    </row>
    <row r="101" spans="1:7" s="56" customFormat="1" x14ac:dyDescent="0.3">
      <c r="A101" s="89" t="str">
        <f>'Базовый (ДШИ)'!A93</f>
        <v>Ручка гелевая</v>
      </c>
      <c r="B101" s="60">
        <f>'Базовый (ДШИ)'!D93</f>
        <v>1.4991046476596316E-4</v>
      </c>
      <c r="C101" s="68">
        <f>'Базовый (ДШИ)'!G93</f>
        <v>1</v>
      </c>
      <c r="D101" s="70">
        <f>'Базовый (ДШИ)'!H93</f>
        <v>120.24</v>
      </c>
      <c r="E101" s="70">
        <f t="shared" si="4"/>
        <v>1.802523428345941E-2</v>
      </c>
      <c r="F101" s="88"/>
      <c r="G101" s="51"/>
    </row>
    <row r="102" spans="1:7" s="56" customFormat="1" x14ac:dyDescent="0.3">
      <c r="A102" s="89" t="str">
        <f>'Базовый (ДШИ)'!A94</f>
        <v xml:space="preserve">Ручка шариковая </v>
      </c>
      <c r="B102" s="60">
        <f>'Базовый (ДШИ)'!D94</f>
        <v>7.4955232382981584E-4</v>
      </c>
      <c r="C102" s="68">
        <f>'Базовый (ДШИ)'!G94</f>
        <v>1</v>
      </c>
      <c r="D102" s="70">
        <f>'Базовый (ДШИ)'!H94</f>
        <v>30.7</v>
      </c>
      <c r="E102" s="70">
        <f t="shared" si="4"/>
        <v>2.3011256341575345E-2</v>
      </c>
      <c r="F102" s="88"/>
      <c r="G102" s="51"/>
    </row>
    <row r="103" spans="1:7" s="56" customFormat="1" x14ac:dyDescent="0.3">
      <c r="A103" s="89" t="str">
        <f>'Базовый (ДШИ)'!A95</f>
        <v>Бумага А4</v>
      </c>
      <c r="B103" s="60">
        <f>'Базовый (ДШИ)'!D95</f>
        <v>1.1992837181277053E-3</v>
      </c>
      <c r="C103" s="68">
        <f>'Базовый (ДШИ)'!G95</f>
        <v>1</v>
      </c>
      <c r="D103" s="70">
        <f>'Базовый (ДШИ)'!H95</f>
        <v>226.67</v>
      </c>
      <c r="E103" s="70">
        <f t="shared" si="4"/>
        <v>0.27184164038800696</v>
      </c>
      <c r="F103" s="88"/>
      <c r="G103" s="51"/>
    </row>
    <row r="104" spans="1:7" s="56" customFormat="1" x14ac:dyDescent="0.3">
      <c r="A104" s="89" t="str">
        <f>'Базовый (ДШИ)'!A96</f>
        <v>Карандаши ч/графит</v>
      </c>
      <c r="B104" s="60">
        <f>'Базовый (ДШИ)'!D96</f>
        <v>7.4955232382981584E-4</v>
      </c>
      <c r="C104" s="68">
        <f>'Базовый (ДШИ)'!G96</f>
        <v>1</v>
      </c>
      <c r="D104" s="70">
        <f>'Базовый (ДШИ)'!H96</f>
        <v>23.33</v>
      </c>
      <c r="E104" s="70">
        <f t="shared" si="4"/>
        <v>1.7487055714949601E-2</v>
      </c>
      <c r="F104" s="88"/>
      <c r="G104" s="51"/>
    </row>
    <row r="105" spans="1:7" s="56" customFormat="1" x14ac:dyDescent="0.3">
      <c r="A105" s="89" t="str">
        <f>'Базовый (ДШИ)'!A97</f>
        <v>Карандаши Восковые</v>
      </c>
      <c r="B105" s="60">
        <f>'Базовый (ДШИ)'!D97</f>
        <v>5.3967767315746739E-4</v>
      </c>
      <c r="C105" s="68">
        <f>'Базовый (ДШИ)'!G97</f>
        <v>1</v>
      </c>
      <c r="D105" s="70">
        <f>'Базовый (ДШИ)'!H97</f>
        <v>163.09</v>
      </c>
      <c r="E105" s="70">
        <f t="shared" si="4"/>
        <v>8.8016031715251353E-2</v>
      </c>
      <c r="F105" s="88"/>
      <c r="G105" s="51"/>
    </row>
    <row r="106" spans="1:7" s="56" customFormat="1" x14ac:dyDescent="0.3">
      <c r="A106" s="89" t="str">
        <f>'Базовый (ДШИ)'!A98</f>
        <v>Мелки восковые</v>
      </c>
      <c r="B106" s="60">
        <f>'Базовый (ДШИ)'!D98</f>
        <v>4.4973139429788951E-4</v>
      </c>
      <c r="C106" s="68">
        <f>'Базовый (ДШИ)'!G98</f>
        <v>1</v>
      </c>
      <c r="D106" s="70">
        <f>'Базовый (ДШИ)'!H98</f>
        <v>152.94</v>
      </c>
      <c r="E106" s="70">
        <f t="shared" si="4"/>
        <v>6.8781919443919218E-2</v>
      </c>
      <c r="F106" s="88"/>
      <c r="G106" s="51"/>
    </row>
    <row r="107" spans="1:7" s="56" customFormat="1" x14ac:dyDescent="0.3">
      <c r="A107" s="89" t="str">
        <f>'Базовый (ДШИ)'!A99</f>
        <v>Клей-карандаш 15 г.</v>
      </c>
      <c r="B107" s="60">
        <f>'Базовый (ДШИ)'!D99</f>
        <v>1.4991046476596316E-4</v>
      </c>
      <c r="C107" s="68">
        <f>'Базовый (ДШИ)'!G99</f>
        <v>1</v>
      </c>
      <c r="D107" s="70">
        <f>'Базовый (ДШИ)'!H99</f>
        <v>80.17</v>
      </c>
      <c r="E107" s="70">
        <f t="shared" si="4"/>
        <v>1.2018321960287267E-2</v>
      </c>
      <c r="F107" s="88"/>
      <c r="G107" s="51"/>
    </row>
    <row r="108" spans="1:7" s="56" customFormat="1" x14ac:dyDescent="0.3">
      <c r="A108" s="89" t="str">
        <f>'Базовый (ДШИ)'!A100</f>
        <v>Скотч</v>
      </c>
      <c r="B108" s="60">
        <f>'Базовый (ДШИ)'!D100</f>
        <v>1.4991046476596316E-4</v>
      </c>
      <c r="C108" s="68">
        <f>'Базовый (ДШИ)'!G100</f>
        <v>1</v>
      </c>
      <c r="D108" s="70">
        <f>'Базовый (ДШИ)'!H100</f>
        <v>30.12</v>
      </c>
      <c r="E108" s="70">
        <f t="shared" si="4"/>
        <v>4.515303198750811E-3</v>
      </c>
      <c r="F108" s="88"/>
      <c r="G108" s="51"/>
    </row>
    <row r="109" spans="1:7" s="56" customFormat="1" ht="26" x14ac:dyDescent="0.3">
      <c r="A109" s="89" t="str">
        <f>'Базовый (ДШИ)'!A101</f>
        <v>Маркер перманентный(нестираемый)</v>
      </c>
      <c r="B109" s="60">
        <f>'Базовый (ДШИ)'!D101</f>
        <v>7.4955232382981581E-5</v>
      </c>
      <c r="C109" s="68">
        <f>'Базовый (ДШИ)'!G101</f>
        <v>1</v>
      </c>
      <c r="D109" s="70">
        <f>'Базовый (ДШИ)'!H101</f>
        <v>120.49</v>
      </c>
      <c r="E109" s="70">
        <f t="shared" si="4"/>
        <v>9.0313559498254505E-3</v>
      </c>
      <c r="F109" s="88"/>
      <c r="G109" s="51"/>
    </row>
    <row r="110" spans="1:7" s="56" customFormat="1" ht="26" x14ac:dyDescent="0.3">
      <c r="A110" s="89" t="str">
        <f>'Базовый (ДШИ)'!A102</f>
        <v xml:space="preserve">Маркер перманентный Brauberg </v>
      </c>
      <c r="B110" s="60">
        <f>'Базовый (ДШИ)'!D102</f>
        <v>7.4955232382981581E-5</v>
      </c>
      <c r="C110" s="68">
        <f>'Базовый (ДШИ)'!G102</f>
        <v>1</v>
      </c>
      <c r="D110" s="70">
        <f>'Базовый (ДШИ)'!H102</f>
        <v>51.86</v>
      </c>
      <c r="E110" s="70">
        <f t="shared" si="4"/>
        <v>3.8871783513814246E-3</v>
      </c>
      <c r="F110" s="88"/>
      <c r="G110" s="51"/>
    </row>
    <row r="111" spans="1:7" s="56" customFormat="1" x14ac:dyDescent="0.3">
      <c r="A111" s="89" t="str">
        <f>'Базовый (ДШИ)'!A103</f>
        <v>Корректирующая лента</v>
      </c>
      <c r="B111" s="60">
        <f>'Базовый (ДШИ)'!D103</f>
        <v>1.4991046476596316E-4</v>
      </c>
      <c r="C111" s="68">
        <f>'Базовый (ДШИ)'!G103</f>
        <v>1</v>
      </c>
      <c r="D111" s="70">
        <f>'Базовый (ДШИ)'!H103</f>
        <v>31.87</v>
      </c>
      <c r="E111" s="70">
        <f t="shared" si="4"/>
        <v>4.7776465120912461E-3</v>
      </c>
      <c r="F111" s="88"/>
      <c r="G111" s="51"/>
    </row>
    <row r="112" spans="1:7" s="56" customFormat="1" x14ac:dyDescent="0.3">
      <c r="A112" s="89" t="str">
        <f>'Базовый (ДШИ)'!A104</f>
        <v>Клей ПВА</v>
      </c>
      <c r="B112" s="60">
        <f>'Базовый (ДШИ)'!D104</f>
        <v>2.2486569714894476E-4</v>
      </c>
      <c r="C112" s="68">
        <f>'Базовый (ДШИ)'!G104</f>
        <v>1</v>
      </c>
      <c r="D112" s="70">
        <f>'Базовый (ДШИ)'!H104</f>
        <v>20.309999999999999</v>
      </c>
      <c r="E112" s="70">
        <f t="shared" si="4"/>
        <v>4.5670223090950677E-3</v>
      </c>
      <c r="F112" s="88"/>
      <c r="G112" s="51"/>
    </row>
    <row r="113" spans="1:7" s="56" customFormat="1" ht="39" x14ac:dyDescent="0.3">
      <c r="A113" s="89" t="str">
        <f>'Базовый (ДШИ)'!A105</f>
        <v>Клей ПВА для склеивания изделий из бумаги,ткани,картона 1 кг</v>
      </c>
      <c r="B113" s="60">
        <f>'Базовый (ДШИ)'!D105</f>
        <v>1.4991046476596316E-4</v>
      </c>
      <c r="C113" s="68">
        <f>'Базовый (ДШИ)'!G105</f>
        <v>1</v>
      </c>
      <c r="D113" s="70">
        <f>'Базовый (ДШИ)'!H105</f>
        <v>222.92</v>
      </c>
      <c r="E113" s="70">
        <f t="shared" si="4"/>
        <v>3.3418040805628504E-2</v>
      </c>
      <c r="F113" s="88"/>
      <c r="G113" s="51"/>
    </row>
    <row r="114" spans="1:7" s="56" customFormat="1" x14ac:dyDescent="0.3">
      <c r="A114" s="89" t="str">
        <f>'Базовый (ДШИ)'!A106</f>
        <v>Набор зажимов для бумаги</v>
      </c>
      <c r="B114" s="60">
        <f>'Базовый (ДШИ)'!D106</f>
        <v>7.4955232382981581E-5</v>
      </c>
      <c r="C114" s="68">
        <f>'Базовый (ДШИ)'!G106</f>
        <v>1</v>
      </c>
      <c r="D114" s="70">
        <f>'Базовый (ДШИ)'!H106</f>
        <v>216</v>
      </c>
      <c r="E114" s="70">
        <f t="shared" si="4"/>
        <v>1.6190330194724021E-2</v>
      </c>
      <c r="F114" s="88"/>
      <c r="G114" s="51"/>
    </row>
    <row r="115" spans="1:7" s="56" customFormat="1" x14ac:dyDescent="0.3">
      <c r="A115" s="89" t="str">
        <f>'Базовый (ДШИ)'!A107</f>
        <v>Кисти для рисования белка №6</v>
      </c>
      <c r="B115" s="60">
        <f>'Базовый (ДШИ)'!D107</f>
        <v>2.9982092953192632E-4</v>
      </c>
      <c r="C115" s="68">
        <f>'Базовый (ДШИ)'!G107</f>
        <v>1</v>
      </c>
      <c r="D115" s="70">
        <f>'Базовый (ДШИ)'!H107</f>
        <v>63.66</v>
      </c>
      <c r="E115" s="70">
        <f t="shared" si="4"/>
        <v>1.9086600374002428E-2</v>
      </c>
      <c r="F115" s="88"/>
      <c r="G115" s="51"/>
    </row>
    <row r="116" spans="1:7" s="56" customFormat="1" x14ac:dyDescent="0.3">
      <c r="A116" s="89" t="str">
        <f>'Базовый (ДШИ)'!A108</f>
        <v>Кисти для рисования белка №8</v>
      </c>
      <c r="B116" s="60">
        <f>'Базовый (ДШИ)'!D108</f>
        <v>2.9982092953192632E-4</v>
      </c>
      <c r="C116" s="68">
        <f>'Базовый (ДШИ)'!G108</f>
        <v>1</v>
      </c>
      <c r="D116" s="70">
        <f>'Базовый (ДШИ)'!H108</f>
        <v>132.1</v>
      </c>
      <c r="E116" s="70">
        <f t="shared" si="4"/>
        <v>3.9606344791167467E-2</v>
      </c>
      <c r="F116" s="88"/>
      <c r="G116" s="51"/>
    </row>
    <row r="117" spans="1:7" s="56" customFormat="1" ht="26" x14ac:dyDescent="0.3">
      <c r="A117" s="89" t="str">
        <f>'Базовый (ДШИ)'!A109</f>
        <v>Кисти для рисования  щетина №14</v>
      </c>
      <c r="B117" s="60">
        <f>'Базовый (ДШИ)'!D109</f>
        <v>2.9982092953192632E-4</v>
      </c>
      <c r="C117" s="68">
        <f>'Базовый (ДШИ)'!G109</f>
        <v>1</v>
      </c>
      <c r="D117" s="70">
        <f>'Базовый (ДШИ)'!H109</f>
        <v>25.57</v>
      </c>
      <c r="E117" s="70">
        <f t="shared" si="4"/>
        <v>7.6664211681313566E-3</v>
      </c>
      <c r="F117" s="88"/>
      <c r="G117" s="51"/>
    </row>
    <row r="118" spans="1:7" s="56" customFormat="1" x14ac:dyDescent="0.3">
      <c r="A118" s="89" t="str">
        <f>'Базовый (ДШИ)'!A110</f>
        <v>Цветная бумага</v>
      </c>
      <c r="B118" s="60">
        <f>'Базовый (ДШИ)'!D110</f>
        <v>1.4991046476596316E-4</v>
      </c>
      <c r="C118" s="68">
        <f>'Базовый (ДШИ)'!G110</f>
        <v>1</v>
      </c>
      <c r="D118" s="70">
        <f>'Базовый (ДШИ)'!H110</f>
        <v>149.13999999999999</v>
      </c>
      <c r="E118" s="70">
        <f t="shared" si="4"/>
        <v>2.2357646715195745E-2</v>
      </c>
      <c r="F118" s="88"/>
      <c r="G118" s="51"/>
    </row>
    <row r="119" spans="1:7" s="56" customFormat="1" x14ac:dyDescent="0.3">
      <c r="A119" s="89" t="str">
        <f>'Базовый (ДШИ)'!A111</f>
        <v>Цветная бумага</v>
      </c>
      <c r="B119" s="60">
        <f>'Базовый (ДШИ)'!D111</f>
        <v>7.4955232382981581E-5</v>
      </c>
      <c r="C119" s="68">
        <f>'Базовый (ДШИ)'!G111</f>
        <v>1</v>
      </c>
      <c r="D119" s="70">
        <f>'Базовый (ДШИ)'!H111</f>
        <v>446.15</v>
      </c>
      <c r="E119" s="70">
        <f t="shared" si="4"/>
        <v>3.3441276927667234E-2</v>
      </c>
      <c r="F119" s="88"/>
      <c r="G119" s="51"/>
    </row>
    <row r="120" spans="1:7" s="56" customFormat="1" x14ac:dyDescent="0.3">
      <c r="A120" s="89" t="str">
        <f>'Базовый (ДШИ)'!A112</f>
        <v>Пластилин 12 цв.</v>
      </c>
      <c r="B120" s="60">
        <f>'Базовый (ДШИ)'!D112</f>
        <v>4.4973139429788951E-4</v>
      </c>
      <c r="C120" s="68">
        <f>'Базовый (ДШИ)'!G112</f>
        <v>1</v>
      </c>
      <c r="D120" s="70">
        <f>'Базовый (ДШИ)'!H112</f>
        <v>67.78</v>
      </c>
      <c r="E120" s="70">
        <f t="shared" si="4"/>
        <v>3.0482793905510952E-2</v>
      </c>
      <c r="F120" s="88"/>
      <c r="G120" s="51"/>
    </row>
    <row r="121" spans="1:7" s="56" customFormat="1" ht="26" x14ac:dyDescent="0.3">
      <c r="A121" s="89" t="str">
        <f>'Базовый (ДШИ)'!A113</f>
        <v>Доска для работы с пластилином</v>
      </c>
      <c r="B121" s="60">
        <f>'Базовый (ДШИ)'!D113</f>
        <v>4.4973139429788951E-4</v>
      </c>
      <c r="C121" s="68">
        <f>'Базовый (ДШИ)'!G113</f>
        <v>1</v>
      </c>
      <c r="D121" s="70">
        <f>'Базовый (ДШИ)'!H113</f>
        <v>70.489999999999995</v>
      </c>
      <c r="E121" s="70">
        <f t="shared" si="4"/>
        <v>3.1701565984058232E-2</v>
      </c>
      <c r="F121" s="88"/>
      <c r="G121" s="51"/>
    </row>
    <row r="122" spans="1:7" s="56" customFormat="1" ht="39" x14ac:dyDescent="0.3">
      <c r="A122" s="89" t="str">
        <f>'Базовый (ДШИ)'!A114</f>
        <v>Папки-файлы перфорированные формат А-4, 100шт.</v>
      </c>
      <c r="B122" s="60">
        <f>'Базовый (ДШИ)'!D114</f>
        <v>1.4991046476596316E-4</v>
      </c>
      <c r="C122" s="68">
        <f>'Базовый (ДШИ)'!G114</f>
        <v>1</v>
      </c>
      <c r="D122" s="70">
        <f>'Базовый (ДШИ)'!H114</f>
        <v>166.78</v>
      </c>
      <c r="E122" s="70">
        <f t="shared" si="4"/>
        <v>2.5002067313667338E-2</v>
      </c>
      <c r="F122" s="88"/>
      <c r="G122" s="51"/>
    </row>
    <row r="123" spans="1:7" s="56" customFormat="1" x14ac:dyDescent="0.3">
      <c r="A123" s="89" t="str">
        <f>'Базовый (ДШИ)'!A115</f>
        <v>Папка регистратор</v>
      </c>
      <c r="B123" s="60">
        <f>'Базовый (ДШИ)'!D115</f>
        <v>2.2486569714894476E-4</v>
      </c>
      <c r="C123" s="68">
        <f>'Базовый (ДШИ)'!G115</f>
        <v>1</v>
      </c>
      <c r="D123" s="70">
        <f>'Базовый (ДШИ)'!H115</f>
        <v>147.88999999999999</v>
      </c>
      <c r="E123" s="70">
        <f t="shared" si="4"/>
        <v>3.3255387951357435E-2</v>
      </c>
      <c r="F123" s="88"/>
      <c r="G123" s="51"/>
    </row>
    <row r="124" spans="1:7" s="56" customFormat="1" ht="39" x14ac:dyDescent="0.3">
      <c r="A124" s="89" t="str">
        <f>'Базовый (ДШИ)'!A116</f>
        <v>Папка скоросшиватель классический картонный скоросшиватель А4</v>
      </c>
      <c r="B124" s="60">
        <f>'Базовый (ДШИ)'!D116</f>
        <v>1.4991046476596317E-3</v>
      </c>
      <c r="C124" s="68">
        <f>'Базовый (ДШИ)'!G116</f>
        <v>1</v>
      </c>
      <c r="D124" s="70">
        <f>'Базовый (ДШИ)'!H116</f>
        <v>8.51</v>
      </c>
      <c r="E124" s="70">
        <f t="shared" si="4"/>
        <v>1.2757380551583465E-2</v>
      </c>
      <c r="F124" s="88"/>
      <c r="G124" s="51"/>
    </row>
    <row r="125" spans="1:7" s="56" customFormat="1" x14ac:dyDescent="0.3">
      <c r="A125" s="89" t="str">
        <f>'Базовый (ДШИ)'!A117</f>
        <v>Краски акварель</v>
      </c>
      <c r="B125" s="60">
        <f>'Базовый (ДШИ)'!D117</f>
        <v>7.4955232382981584E-4</v>
      </c>
      <c r="C125" s="68">
        <f>'Базовый (ДШИ)'!G117</f>
        <v>1</v>
      </c>
      <c r="D125" s="70">
        <f>'Базовый (ДШИ)'!H117</f>
        <v>56.4</v>
      </c>
      <c r="E125" s="70">
        <f t="shared" si="4"/>
        <v>4.2274751064001609E-2</v>
      </c>
      <c r="F125" s="88"/>
      <c r="G125" s="51"/>
    </row>
    <row r="126" spans="1:7" s="56" customFormat="1" x14ac:dyDescent="0.3">
      <c r="A126" s="89" t="str">
        <f>'Базовый (ДШИ)'!A118</f>
        <v>Краски акриловые</v>
      </c>
      <c r="B126" s="60">
        <f>'Базовый (ДШИ)'!D118</f>
        <v>2.9982092953192632E-4</v>
      </c>
      <c r="C126" s="68">
        <f>'Базовый (ДШИ)'!G118</f>
        <v>1</v>
      </c>
      <c r="D126" s="70">
        <f>'Базовый (ДШИ)'!H118</f>
        <v>604</v>
      </c>
      <c r="E126" s="70">
        <f t="shared" si="4"/>
        <v>0.18109184143728349</v>
      </c>
      <c r="F126" s="88"/>
      <c r="G126" s="51"/>
    </row>
    <row r="127" spans="1:7" s="56" customFormat="1" x14ac:dyDescent="0.3">
      <c r="A127" s="89" t="str">
        <f>'Базовый (ДШИ)'!A119</f>
        <v>Стакан-непроливайка(0,25л)</v>
      </c>
      <c r="B127" s="60">
        <f>'Базовый (ДШИ)'!D119</f>
        <v>5.9964185906385265E-4</v>
      </c>
      <c r="C127" s="68">
        <f>'Базовый (ДШИ)'!G119</f>
        <v>1</v>
      </c>
      <c r="D127" s="70">
        <f>'Базовый (ДШИ)'!H119</f>
        <v>15.32</v>
      </c>
      <c r="E127" s="70">
        <f t="shared" si="4"/>
        <v>9.1865132808582224E-3</v>
      </c>
      <c r="F127" s="88"/>
      <c r="G127" s="51"/>
    </row>
    <row r="128" spans="1:7" s="56" customFormat="1" x14ac:dyDescent="0.3">
      <c r="A128" s="89" t="str">
        <f>'Базовый (ДШИ)'!A120</f>
        <v>Сангина(пастель)24 цвета</v>
      </c>
      <c r="B128" s="60">
        <f>'Базовый (ДШИ)'!D120</f>
        <v>2.9982092953192632E-4</v>
      </c>
      <c r="C128" s="68">
        <f>'Базовый (ДШИ)'!G120</f>
        <v>1</v>
      </c>
      <c r="D128" s="70">
        <f>'Базовый (ДШИ)'!H120</f>
        <v>195.02</v>
      </c>
      <c r="E128" s="70">
        <f t="shared" si="4"/>
        <v>5.8471077677316276E-2</v>
      </c>
      <c r="F128" s="88"/>
      <c r="G128" s="51"/>
    </row>
    <row r="129" spans="1:7" s="56" customFormat="1" x14ac:dyDescent="0.3">
      <c r="A129" s="89" t="str">
        <f>'Базовый (ДШИ)'!A121</f>
        <v>Палитра для рисования</v>
      </c>
      <c r="B129" s="60">
        <f>'Базовый (ДШИ)'!D121</f>
        <v>5.9964185906385265E-4</v>
      </c>
      <c r="C129" s="68">
        <f>'Базовый (ДШИ)'!G121</f>
        <v>1</v>
      </c>
      <c r="D129" s="70">
        <f>'Базовый (ДШИ)'!H121</f>
        <v>30.45</v>
      </c>
      <c r="E129" s="70">
        <f t="shared" si="4"/>
        <v>1.8259094608494314E-2</v>
      </c>
      <c r="F129" s="88"/>
      <c r="G129" s="51"/>
    </row>
    <row r="130" spans="1:7" s="56" customFormat="1" x14ac:dyDescent="0.3">
      <c r="A130" s="89" t="str">
        <f>'Базовый (ДШИ)'!A122</f>
        <v>Папка с файлами на 40 файлов</v>
      </c>
      <c r="B130" s="60">
        <f>'Базовый (ДШИ)'!D122</f>
        <v>2.9982092953192632E-4</v>
      </c>
      <c r="C130" s="68">
        <f>'Базовый (ДШИ)'!G122</f>
        <v>1</v>
      </c>
      <c r="D130" s="70">
        <f>'Базовый (ДШИ)'!H122</f>
        <v>122</v>
      </c>
      <c r="E130" s="70">
        <f t="shared" si="4"/>
        <v>3.6578153402895011E-2</v>
      </c>
      <c r="F130" s="88"/>
      <c r="G130" s="51"/>
    </row>
    <row r="131" spans="1:7" s="56" customFormat="1" ht="26" x14ac:dyDescent="0.3">
      <c r="A131" s="89" t="str">
        <f>'Базовый (ДШИ)'!A123</f>
        <v>Папка на 2х кольцах Brauberg 40 мм</v>
      </c>
      <c r="B131" s="60">
        <f>'Базовый (ДШИ)'!D123</f>
        <v>2.9982092953192632E-4</v>
      </c>
      <c r="C131" s="68">
        <f>'Базовый (ДШИ)'!G123</f>
        <v>1</v>
      </c>
      <c r="D131" s="70">
        <f>'Базовый (ДШИ)'!H123</f>
        <v>216.12</v>
      </c>
      <c r="E131" s="70">
        <f t="shared" si="4"/>
        <v>6.4797299290439925E-2</v>
      </c>
      <c r="F131" s="88"/>
      <c r="G131" s="51"/>
    </row>
    <row r="132" spans="1:7" s="56" customFormat="1" ht="26" x14ac:dyDescent="0.3">
      <c r="A132" s="89" t="str">
        <f>'Базовый (ДШИ)'!A124</f>
        <v>Набор самоклеящихся закладок цветных</v>
      </c>
      <c r="B132" s="60">
        <f>'Базовый (ДШИ)'!D124</f>
        <v>7.4955232382981581E-5</v>
      </c>
      <c r="C132" s="68">
        <f>'Базовый (ДШИ)'!G124</f>
        <v>1</v>
      </c>
      <c r="D132" s="70">
        <f>'Базовый (ДШИ)'!H124</f>
        <v>97.77</v>
      </c>
      <c r="E132" s="70">
        <f t="shared" si="4"/>
        <v>7.3283730700841087E-3</v>
      </c>
      <c r="F132" s="88"/>
      <c r="G132" s="51"/>
    </row>
    <row r="133" spans="1:7" s="56" customFormat="1" x14ac:dyDescent="0.3">
      <c r="A133" s="89" t="str">
        <f>'Базовый (ДШИ)'!A125</f>
        <v>Фотобумага 100 л.</v>
      </c>
      <c r="B133" s="60">
        <f>'Базовый (ДШИ)'!D125</f>
        <v>7.4955232382981581E-5</v>
      </c>
      <c r="C133" s="68">
        <f>'Базовый (ДШИ)'!G125</f>
        <v>1</v>
      </c>
      <c r="D133" s="70">
        <f>'Базовый (ДШИ)'!H125</f>
        <v>426.42</v>
      </c>
      <c r="E133" s="70">
        <f t="shared" si="4"/>
        <v>3.1962410192751006E-2</v>
      </c>
      <c r="F133" s="88"/>
      <c r="G133" s="51"/>
    </row>
    <row r="134" spans="1:7" s="56" customFormat="1" x14ac:dyDescent="0.3">
      <c r="A134" s="89" t="str">
        <f>'Базовый (ДШИ)'!A126</f>
        <v>Линейка деревянная 15см</v>
      </c>
      <c r="B134" s="60">
        <f>'Базовый (ДШИ)'!D126</f>
        <v>2.9982092953192632E-4</v>
      </c>
      <c r="C134" s="68">
        <f>'Базовый (ДШИ)'!G126</f>
        <v>1</v>
      </c>
      <c r="D134" s="70">
        <f>'Базовый (ДШИ)'!H126</f>
        <v>10.8</v>
      </c>
      <c r="E134" s="70">
        <f t="shared" si="4"/>
        <v>3.2380660389448044E-3</v>
      </c>
      <c r="F134" s="88"/>
      <c r="G134" s="51"/>
    </row>
    <row r="135" spans="1:7" s="56" customFormat="1" ht="39" x14ac:dyDescent="0.3">
      <c r="A135" s="89" t="str">
        <f>'Базовый (ДШИ)'!A127</f>
        <v>Пленка-заготовка для ламинирования, комплект А5-75мкм</v>
      </c>
      <c r="B135" s="60">
        <f>'Базовый (ДШИ)'!D127</f>
        <v>7.4955232382981581E-5</v>
      </c>
      <c r="C135" s="68">
        <f>'Базовый (ДШИ)'!G127</f>
        <v>1</v>
      </c>
      <c r="D135" s="70">
        <f>'Базовый (ДШИ)'!H127</f>
        <v>684.48</v>
      </c>
      <c r="E135" s="70">
        <f t="shared" si="4"/>
        <v>5.1305357461503234E-2</v>
      </c>
      <c r="F135" s="88"/>
      <c r="G135" s="51"/>
    </row>
    <row r="136" spans="1:7" s="56" customFormat="1" ht="39" x14ac:dyDescent="0.3">
      <c r="A136" s="89" t="str">
        <f>'Базовый (ДШИ)'!A128</f>
        <v>Пленка-заготовка для ламинирования, комплект А4-175 мкм</v>
      </c>
      <c r="B136" s="60">
        <f>'Базовый (ДШИ)'!D128</f>
        <v>7.4955232382981581E-5</v>
      </c>
      <c r="C136" s="68">
        <f>'Базовый (ДШИ)'!G128</f>
        <v>1</v>
      </c>
      <c r="D136" s="70">
        <f>'Базовый (ДШИ)'!H128</f>
        <v>2429.4499999999998</v>
      </c>
      <c r="E136" s="70">
        <f t="shared" si="4"/>
        <v>0.18209998931283458</v>
      </c>
      <c r="F136" s="88"/>
      <c r="G136" s="51"/>
    </row>
    <row r="137" spans="1:7" s="56" customFormat="1" x14ac:dyDescent="0.3">
      <c r="A137" s="89" t="str">
        <f>'Базовый (ДШИ)'!A129</f>
        <v>Резинка (ластик)</v>
      </c>
      <c r="B137" s="60">
        <f>'Базовый (ДШИ)'!D129</f>
        <v>1.4991046476596316E-4</v>
      </c>
      <c r="C137" s="68">
        <f>'Базовый (ДШИ)'!G129</f>
        <v>1</v>
      </c>
      <c r="D137" s="70">
        <f>'Базовый (ДШИ)'!H129</f>
        <v>28.17</v>
      </c>
      <c r="E137" s="70">
        <f t="shared" si="4"/>
        <v>4.2229777924571825E-3</v>
      </c>
      <c r="F137" s="88"/>
      <c r="G137" s="51"/>
    </row>
    <row r="138" spans="1:7" ht="30" customHeight="1" x14ac:dyDescent="0.3">
      <c r="A138" s="220" t="s">
        <v>12</v>
      </c>
      <c r="B138" s="220"/>
      <c r="C138" s="220"/>
      <c r="D138" s="220"/>
      <c r="E138" s="68">
        <f>E139+E148+E168+E171+E177+E180+E185</f>
        <v>148.92934688532961</v>
      </c>
      <c r="F138" s="67"/>
      <c r="G138" s="51" t="s">
        <v>3</v>
      </c>
    </row>
    <row r="139" spans="1:7" ht="21" customHeight="1" x14ac:dyDescent="0.3">
      <c r="A139" s="222" t="s">
        <v>13</v>
      </c>
      <c r="B139" s="223"/>
      <c r="C139" s="223"/>
      <c r="D139" s="224"/>
      <c r="E139" s="68">
        <f>SUM(E140:E147)</f>
        <v>38.486059240747018</v>
      </c>
      <c r="F139" s="67"/>
      <c r="G139" s="51" t="s">
        <v>3</v>
      </c>
    </row>
    <row r="140" spans="1:7" x14ac:dyDescent="0.3">
      <c r="A140" s="89" t="str">
        <f>'Базовый (ДШИ)'!A132</f>
        <v>Теплоэнергия (город)</v>
      </c>
      <c r="B140" s="60">
        <f>'Базовый (ДШИ)'!D132</f>
        <v>9.3341750886526964E-3</v>
      </c>
      <c r="C140" s="68">
        <f>'Базовый (ДШИ)'!G132</f>
        <v>1</v>
      </c>
      <c r="D140" s="70">
        <f>'Базовый (ДШИ)'!H132</f>
        <v>3089.6887657592547</v>
      </c>
      <c r="E140" s="70">
        <f t="shared" ref="E140:E147" si="5">B140*D140/C140</f>
        <v>28.839695909040131</v>
      </c>
      <c r="F140" s="67"/>
    </row>
    <row r="141" spans="1:7" hidden="1" x14ac:dyDescent="0.3">
      <c r="A141" s="89" t="str">
        <f>'Базовый (ДШИ)'!A133</f>
        <v>Теплоэнергия (п. Коашва)</v>
      </c>
      <c r="B141" s="60">
        <f>'Базовый (ДШИ)'!D133</f>
        <v>0</v>
      </c>
      <c r="C141" s="68">
        <f>'Базовый (ДШИ)'!G133</f>
        <v>1</v>
      </c>
      <c r="D141" s="70">
        <f>'Базовый (ДШИ)'!H133</f>
        <v>3901.4103725046307</v>
      </c>
      <c r="E141" s="70">
        <f t="shared" si="5"/>
        <v>0</v>
      </c>
      <c r="F141" s="67"/>
    </row>
    <row r="142" spans="1:7" x14ac:dyDescent="0.3">
      <c r="A142" s="89" t="str">
        <f>'Базовый (ДШИ)'!A134</f>
        <v>Теплоноситель</v>
      </c>
      <c r="B142" s="60">
        <f>'Базовый (ДШИ)'!D134</f>
        <v>2.6625597647082721E-3</v>
      </c>
      <c r="C142" s="68">
        <f>'Базовый (ДШИ)'!G134</f>
        <v>1</v>
      </c>
      <c r="D142" s="70">
        <f>'Базовый (ДШИ)'!H134</f>
        <v>19.36996790721243</v>
      </c>
      <c r="E142" s="70">
        <f t="shared" si="5"/>
        <v>5.1573697193434312E-2</v>
      </c>
      <c r="F142" s="67"/>
    </row>
    <row r="143" spans="1:7" x14ac:dyDescent="0.3">
      <c r="A143" s="89" t="str">
        <f>'Базовый (ДШИ)'!A135</f>
        <v xml:space="preserve">Электроэнергия (до 150 кВт) </v>
      </c>
      <c r="B143" s="60">
        <f>'Базовый (ДШИ)'!D135</f>
        <v>1.5527426119528933</v>
      </c>
      <c r="C143" s="68">
        <f>'Базовый (ДШИ)'!G135</f>
        <v>1</v>
      </c>
      <c r="D143" s="70">
        <f>'Базовый (ДШИ)'!H135</f>
        <v>5.2299999999999995</v>
      </c>
      <c r="E143" s="70">
        <f t="shared" si="5"/>
        <v>8.1208438605136308</v>
      </c>
      <c r="F143" s="67"/>
    </row>
    <row r="144" spans="1:7" x14ac:dyDescent="0.3">
      <c r="A144" s="89" t="str">
        <f>'Базовый (ДШИ)'!A136</f>
        <v>Электроэнергия (от 150 кВт)</v>
      </c>
      <c r="B144" s="60">
        <f>'Базовый (ДШИ)'!D136</f>
        <v>0.2136224122914975</v>
      </c>
      <c r="C144" s="68">
        <f>'Базовый (ДШИ)'!G136</f>
        <v>1</v>
      </c>
      <c r="D144" s="70">
        <f>'Базовый (ДШИ)'!H136</f>
        <v>5.19</v>
      </c>
      <c r="E144" s="70">
        <f t="shared" si="5"/>
        <v>1.1087003197928722</v>
      </c>
      <c r="F144" s="67"/>
    </row>
    <row r="145" spans="1:7" x14ac:dyDescent="0.3">
      <c r="A145" s="89" t="str">
        <f>'Базовый (ДШИ)'!A137</f>
        <v>Холодное водоснабжение</v>
      </c>
      <c r="B145" s="60">
        <f>'Базовый (ДШИ)'!D137</f>
        <v>7.3905859129619845E-3</v>
      </c>
      <c r="C145" s="68">
        <f>'Базовый (ДШИ)'!G137</f>
        <v>1</v>
      </c>
      <c r="D145" s="70">
        <f>'Базовый (ДШИ)'!H137</f>
        <v>47.936673427991899</v>
      </c>
      <c r="E145" s="70">
        <f t="shared" si="5"/>
        <v>0.35428010335117599</v>
      </c>
      <c r="F145" s="67"/>
    </row>
    <row r="146" spans="1:7" ht="26" hidden="1" x14ac:dyDescent="0.3">
      <c r="A146" s="89" t="str">
        <f>'Базовый (ДШИ)'!A138</f>
        <v>Холодное водоснабжение (п. Коашва)</v>
      </c>
      <c r="B146" s="60">
        <f>'Базовый (ДШИ)'!D138</f>
        <v>0</v>
      </c>
      <c r="C146" s="68">
        <f>'Базовый (ДШИ)'!G138</f>
        <v>1</v>
      </c>
      <c r="D146" s="70">
        <f>'Базовый (ДШИ)'!H138</f>
        <v>44.561362509737272</v>
      </c>
      <c r="E146" s="70">
        <f t="shared" si="5"/>
        <v>0</v>
      </c>
      <c r="F146" s="67"/>
    </row>
    <row r="147" spans="1:7" x14ac:dyDescent="0.3">
      <c r="A147" s="89" t="str">
        <f>'Базовый (ДШИ)'!A139</f>
        <v>Сбросы загрязнений</v>
      </c>
      <c r="B147" s="60">
        <f>'Базовый (ДШИ)'!D139</f>
        <v>6.566078356749187E-3</v>
      </c>
      <c r="C147" s="68">
        <f>'Базовый (ДШИ)'!G139</f>
        <v>1</v>
      </c>
      <c r="D147" s="70">
        <f>'Базовый (ДШИ)'!H139</f>
        <v>1.6700000000000002</v>
      </c>
      <c r="E147" s="70">
        <f t="shared" si="5"/>
        <v>1.0965350855771144E-2</v>
      </c>
      <c r="F147" s="67"/>
    </row>
    <row r="148" spans="1:7" ht="30" customHeight="1" x14ac:dyDescent="0.3">
      <c r="A148" s="220" t="s">
        <v>14</v>
      </c>
      <c r="B148" s="220"/>
      <c r="C148" s="220"/>
      <c r="D148" s="220"/>
      <c r="E148" s="68">
        <f>SUM(E149:E167)</f>
        <v>10.494160887779445</v>
      </c>
      <c r="F148" s="67"/>
      <c r="G148" s="51" t="s">
        <v>3</v>
      </c>
    </row>
    <row r="149" spans="1:7" x14ac:dyDescent="0.3">
      <c r="A149" s="89" t="str">
        <f>'Базовый (ДШИ)'!A141</f>
        <v>Дератизация</v>
      </c>
      <c r="B149" s="60">
        <f>'Базовый (ДШИ)'!D141</f>
        <v>1.4704717488893326E-2</v>
      </c>
      <c r="C149" s="68">
        <f>'Базовый (ДШИ)'!G141</f>
        <v>1</v>
      </c>
      <c r="D149" s="70">
        <f>'Базовый (ДШИ)'!H141</f>
        <v>1.65</v>
      </c>
      <c r="E149" s="70">
        <f t="shared" ref="E149:E167" si="6">B149*D149/C149</f>
        <v>2.4262783856673985E-2</v>
      </c>
      <c r="F149" s="67"/>
    </row>
    <row r="150" spans="1:7" x14ac:dyDescent="0.3">
      <c r="A150" s="89" t="str">
        <f>'Базовый (ДШИ)'!A142</f>
        <v>Дезинсекция</v>
      </c>
      <c r="B150" s="60">
        <f>'Базовый (ДШИ)'!D142</f>
        <v>1.4704717488893326E-2</v>
      </c>
      <c r="C150" s="68">
        <f>'Базовый (ДШИ)'!G142</f>
        <v>1</v>
      </c>
      <c r="D150" s="70">
        <f>'Базовый (ДШИ)'!H142</f>
        <v>3.64</v>
      </c>
      <c r="E150" s="70">
        <f t="shared" si="6"/>
        <v>5.3525171659571706E-2</v>
      </c>
      <c r="F150" s="67"/>
    </row>
    <row r="151" spans="1:7" x14ac:dyDescent="0.3">
      <c r="A151" s="89" t="str">
        <f>'Базовый (ДШИ)'!A143</f>
        <v>ТО КТС</v>
      </c>
      <c r="B151" s="60">
        <f>'Базовый (ДШИ)'!D143</f>
        <v>1.7989255771915582E-4</v>
      </c>
      <c r="C151" s="68">
        <f>'Базовый (ДШИ)'!G143</f>
        <v>1</v>
      </c>
      <c r="D151" s="70">
        <f>'Базовый (ДШИ)'!H143</f>
        <v>1459.44</v>
      </c>
      <c r="E151" s="70">
        <f t="shared" si="6"/>
        <v>0.26254239443764477</v>
      </c>
      <c r="F151" s="67"/>
    </row>
    <row r="152" spans="1:7" ht="26" x14ac:dyDescent="0.3">
      <c r="A152" s="89" t="str">
        <f>'Базовый (ДШИ)'!A144</f>
        <v>Охрана обьекта при помощи КТС</v>
      </c>
      <c r="B152" s="60">
        <f>'Базовый (ДШИ)'!D144</f>
        <v>1.7989255771915582E-4</v>
      </c>
      <c r="C152" s="68">
        <f>'Базовый (ДШИ)'!G144</f>
        <v>1</v>
      </c>
      <c r="D152" s="70">
        <f>'Базовый (ДШИ)'!H144</f>
        <v>4482.67</v>
      </c>
      <c r="E152" s="70">
        <f t="shared" si="6"/>
        <v>0.80639897171092823</v>
      </c>
      <c r="F152" s="67"/>
    </row>
    <row r="153" spans="1:7" x14ac:dyDescent="0.3">
      <c r="A153" s="89" t="str">
        <f>'Базовый (ДШИ)'!A145</f>
        <v>Пожарная сигнализация</v>
      </c>
      <c r="B153" s="60">
        <f>'Базовый (ДШИ)'!D145</f>
        <v>1.7989255771915582E-4</v>
      </c>
      <c r="C153" s="68">
        <f>'Базовый (ДШИ)'!G145</f>
        <v>1</v>
      </c>
      <c r="D153" s="70">
        <f>'Базовый (ДШИ)'!H145</f>
        <v>7847.4</v>
      </c>
      <c r="E153" s="70">
        <f t="shared" si="6"/>
        <v>1.4116888574453033</v>
      </c>
      <c r="F153" s="67"/>
    </row>
    <row r="154" spans="1:7" x14ac:dyDescent="0.3">
      <c r="A154" s="89" t="str">
        <f>'Базовый (ДШИ)'!A146</f>
        <v>ТО пожарной сигнализации</v>
      </c>
      <c r="B154" s="60">
        <f>'Базовый (ДШИ)'!D146</f>
        <v>1.7989255771915582E-4</v>
      </c>
      <c r="C154" s="68">
        <f>'Базовый (ДШИ)'!G146</f>
        <v>1</v>
      </c>
      <c r="D154" s="70">
        <f>'Базовый (ДШИ)'!H146</f>
        <v>2562.92</v>
      </c>
      <c r="E154" s="70">
        <f t="shared" si="6"/>
        <v>0.46105023402957884</v>
      </c>
      <c r="F154" s="67"/>
    </row>
    <row r="155" spans="1:7" ht="26" x14ac:dyDescent="0.3">
      <c r="A155" s="89" t="str">
        <f>'Базовый (ДШИ)'!A147</f>
        <v>ТО автоматизированного теплового пункта</v>
      </c>
      <c r="B155" s="60">
        <f>'Базовый (ДШИ)'!D147</f>
        <v>1.7989255771915582E-4</v>
      </c>
      <c r="C155" s="68">
        <f>'Базовый (ДШИ)'!G147</f>
        <v>1</v>
      </c>
      <c r="D155" s="70">
        <f>'Базовый (ДШИ)'!H147</f>
        <v>1469.31</v>
      </c>
      <c r="E155" s="70">
        <f t="shared" si="6"/>
        <v>0.26431793398233283</v>
      </c>
      <c r="F155" s="67"/>
    </row>
    <row r="156" spans="1:7" ht="26" x14ac:dyDescent="0.3">
      <c r="A156" s="89" t="str">
        <f>'Базовый (ДШИ)'!A148</f>
        <v>ТО приборов  учета тепловой энергии</v>
      </c>
      <c r="B156" s="60">
        <f>'Базовый (ДШИ)'!D148</f>
        <v>3.5978511543831163E-4</v>
      </c>
      <c r="C156" s="68">
        <f>'Базовый (ДШИ)'!G148</f>
        <v>1</v>
      </c>
      <c r="D156" s="70">
        <f>'Базовый (ДШИ)'!H148</f>
        <v>1460.47</v>
      </c>
      <c r="E156" s="70">
        <f t="shared" si="6"/>
        <v>0.52545536754419098</v>
      </c>
      <c r="F156" s="67"/>
    </row>
    <row r="157" spans="1:7" x14ac:dyDescent="0.3">
      <c r="A157" s="89" t="str">
        <f>'Базовый (ДШИ)'!A149</f>
        <v>Вывоз ТКО</v>
      </c>
      <c r="B157" s="60">
        <f>'Базовый (ДШИ)'!D149</f>
        <v>7.1957023087662326E-4</v>
      </c>
      <c r="C157" s="68">
        <f>'Базовый (ДШИ)'!G149</f>
        <v>1</v>
      </c>
      <c r="D157" s="70">
        <f>'Базовый (ДШИ)'!H149</f>
        <v>651</v>
      </c>
      <c r="E157" s="70">
        <f t="shared" si="6"/>
        <v>0.46844022030068172</v>
      </c>
      <c r="F157" s="67"/>
    </row>
    <row r="158" spans="1:7" ht="39" x14ac:dyDescent="0.3">
      <c r="A158" s="89" t="str">
        <f>'Базовый (ДШИ)'!A150</f>
        <v>Огнезащитная обработка тканей и деревянных конструкций</v>
      </c>
      <c r="B158" s="60">
        <f>'Базовый (ДШИ)'!D150</f>
        <v>2.7520563121735515E-2</v>
      </c>
      <c r="C158" s="68">
        <f>'Базовый (ДШИ)'!G150</f>
        <v>1</v>
      </c>
      <c r="D158" s="70">
        <f>'Базовый (ДШИ)'!H150</f>
        <v>43.34</v>
      </c>
      <c r="E158" s="70">
        <f t="shared" si="6"/>
        <v>1.1927412056960174</v>
      </c>
      <c r="F158" s="67"/>
    </row>
    <row r="159" spans="1:7" ht="26" x14ac:dyDescent="0.3">
      <c r="A159" s="89" t="str">
        <f>'Базовый (ДШИ)'!A151</f>
        <v>Проверка качества огнезащитной обработки</v>
      </c>
      <c r="B159" s="60">
        <f>'Базовый (ДШИ)'!D151</f>
        <v>2.9982092953192634E-5</v>
      </c>
      <c r="C159" s="68">
        <f>'Базовый (ДШИ)'!G151</f>
        <v>1</v>
      </c>
      <c r="D159" s="70">
        <f>'Базовый (ДШИ)'!H151</f>
        <v>9651.64</v>
      </c>
      <c r="E159" s="70">
        <f t="shared" si="6"/>
        <v>0.28937636763075214</v>
      </c>
      <c r="F159" s="67"/>
    </row>
    <row r="160" spans="1:7" ht="26" x14ac:dyDescent="0.3">
      <c r="A160" s="89" t="str">
        <f>'Базовый (ДШИ)'!A152</f>
        <v>Поверка приборов учета тепловой энергии</v>
      </c>
      <c r="B160" s="60">
        <f>'Базовый (ДШИ)'!D152</f>
        <v>1.4991046476596317E-5</v>
      </c>
      <c r="C160" s="68">
        <f>'Базовый (ДШИ)'!G152</f>
        <v>1</v>
      </c>
      <c r="D160" s="70">
        <f>'Базовый (ДШИ)'!H152</f>
        <v>12666.67</v>
      </c>
      <c r="E160" s="70">
        <f t="shared" si="6"/>
        <v>0.18988663867370828</v>
      </c>
      <c r="F160" s="67"/>
    </row>
    <row r="161" spans="1:7" ht="52" x14ac:dyDescent="0.3">
      <c r="A161" s="89" t="str">
        <f>'Базовый (ДШИ)'!A153</f>
        <v>Замеры сопротивления изоляции сетей и связи заземлитель-заземленный элемент</v>
      </c>
      <c r="B161" s="60">
        <f>'Базовый (ДШИ)'!D153</f>
        <v>4.4973139429788954E-5</v>
      </c>
      <c r="C161" s="68">
        <f>'Базовый (ДШИ)'!G153</f>
        <v>1</v>
      </c>
      <c r="D161" s="70">
        <f>'Базовый (ДШИ)'!H153</f>
        <v>13548</v>
      </c>
      <c r="E161" s="70">
        <f t="shared" si="6"/>
        <v>0.60929609299478071</v>
      </c>
      <c r="F161" s="67"/>
    </row>
    <row r="162" spans="1:7" ht="26" hidden="1" x14ac:dyDescent="0.3">
      <c r="A162" s="89" t="str">
        <f>'Базовый (ДШИ)'!A154</f>
        <v>Уборка территории погрузчиком</v>
      </c>
      <c r="B162" s="60">
        <f>'Базовый (ДШИ)'!D154</f>
        <v>0</v>
      </c>
      <c r="C162" s="68">
        <f>'Базовый (ДШИ)'!G154</f>
        <v>1</v>
      </c>
      <c r="D162" s="70">
        <f>'Базовый (ДШИ)'!H154</f>
        <v>2600</v>
      </c>
      <c r="E162" s="70">
        <f t="shared" si="6"/>
        <v>0</v>
      </c>
      <c r="F162" s="67"/>
    </row>
    <row r="163" spans="1:7" ht="26" hidden="1" x14ac:dyDescent="0.3">
      <c r="A163" s="89" t="str">
        <f>'Базовый (ДШИ)'!A155</f>
        <v>Чистка кровли от снега и наледи</v>
      </c>
      <c r="B163" s="60">
        <f>'Базовый (ДШИ)'!D155</f>
        <v>0</v>
      </c>
      <c r="C163" s="68">
        <f>'Базовый (ДШИ)'!G155</f>
        <v>1</v>
      </c>
      <c r="D163" s="70">
        <f>'Базовый (ДШИ)'!H155</f>
        <v>15000</v>
      </c>
      <c r="E163" s="70">
        <f t="shared" si="6"/>
        <v>0</v>
      </c>
      <c r="F163" s="67"/>
    </row>
    <row r="164" spans="1:7" ht="26" x14ac:dyDescent="0.3">
      <c r="A164" s="89" t="str">
        <f>'Базовый (ДШИ)'!A156</f>
        <v>ТО внутридомовых электрических сетей</v>
      </c>
      <c r="B164" s="60">
        <f>'Базовый (ДШИ)'!D156</f>
        <v>1.4991046476596317E-5</v>
      </c>
      <c r="C164" s="68">
        <f>'Базовый (ДШИ)'!G156</f>
        <v>1</v>
      </c>
      <c r="D164" s="70">
        <f>'Базовый (ДШИ)'!H156</f>
        <v>23582.16</v>
      </c>
      <c r="E164" s="70">
        <f t="shared" si="6"/>
        <v>0.35352125657853062</v>
      </c>
      <c r="F164" s="67"/>
    </row>
    <row r="165" spans="1:7" ht="26" x14ac:dyDescent="0.3">
      <c r="A165" s="89" t="str">
        <f>'Базовый (ДШИ)'!A157</f>
        <v xml:space="preserve">Содержание и текущий ремонт имущества </v>
      </c>
      <c r="B165" s="60">
        <f>'Базовый (ДШИ)'!D157</f>
        <v>8.0070177440796253E-2</v>
      </c>
      <c r="C165" s="68">
        <f>'Базовый (ДШИ)'!G157</f>
        <v>1</v>
      </c>
      <c r="D165" s="70">
        <f>'Базовый (ДШИ)'!H157</f>
        <v>25.48</v>
      </c>
      <c r="E165" s="70">
        <f t="shared" si="6"/>
        <v>2.0401881211914885</v>
      </c>
      <c r="F165" s="67"/>
    </row>
    <row r="166" spans="1:7" x14ac:dyDescent="0.3">
      <c r="A166" s="89" t="str">
        <f>'Базовый (ДШИ)'!A158</f>
        <v>Содержание помещений</v>
      </c>
      <c r="B166" s="60">
        <f>'Базовый (ДШИ)'!D158</f>
        <v>6.6725147867330208E-3</v>
      </c>
      <c r="C166" s="68">
        <f>'Базовый (ДШИ)'!G158</f>
        <v>1</v>
      </c>
      <c r="D166" s="70">
        <f>'Базовый (ДШИ)'!H158</f>
        <v>19.45</v>
      </c>
      <c r="E166" s="70">
        <f t="shared" si="6"/>
        <v>0.12978041260195725</v>
      </c>
      <c r="F166" s="67"/>
    </row>
    <row r="167" spans="1:7" ht="26" x14ac:dyDescent="0.3">
      <c r="A167" s="89" t="str">
        <f>'Базовый (ДШИ)'!A159</f>
        <v>Обеспечение вывода тревожных сигналов( 3 здания)</v>
      </c>
      <c r="B167" s="60">
        <f>'Базовый (ДШИ)'!D159</f>
        <v>1.7989255771915582E-4</v>
      </c>
      <c r="C167" s="68">
        <f>'Базовый (ДШИ)'!G159</f>
        <v>1</v>
      </c>
      <c r="D167" s="70">
        <f>'Базовый (ДШИ)'!H159</f>
        <v>7847.4</v>
      </c>
      <c r="E167" s="70">
        <f t="shared" si="6"/>
        <v>1.4116888574453033</v>
      </c>
      <c r="F167" s="67"/>
    </row>
    <row r="168" spans="1:7" ht="30" customHeight="1" x14ac:dyDescent="0.3">
      <c r="A168" s="220" t="s">
        <v>15</v>
      </c>
      <c r="B168" s="220"/>
      <c r="C168" s="220"/>
      <c r="D168" s="220"/>
      <c r="E168" s="68">
        <f>SUM(E169:E170)</f>
        <v>0</v>
      </c>
      <c r="F168" s="67"/>
      <c r="G168" s="51" t="s">
        <v>3</v>
      </c>
    </row>
    <row r="169" spans="1:7" x14ac:dyDescent="0.3">
      <c r="A169" s="89"/>
      <c r="B169" s="60"/>
      <c r="C169" s="68"/>
      <c r="D169" s="70"/>
      <c r="E169" s="70"/>
      <c r="F169" s="67"/>
    </row>
    <row r="170" spans="1:7" x14ac:dyDescent="0.3">
      <c r="A170" s="89"/>
      <c r="B170" s="60"/>
      <c r="C170" s="68"/>
      <c r="D170" s="70"/>
      <c r="E170" s="70"/>
      <c r="F170" s="67"/>
    </row>
    <row r="171" spans="1:7" ht="30" customHeight="1" x14ac:dyDescent="0.3">
      <c r="A171" s="220" t="s">
        <v>16</v>
      </c>
      <c r="B171" s="220"/>
      <c r="C171" s="220"/>
      <c r="D171" s="220"/>
      <c r="E171" s="68">
        <f>SUM(E172:E176)</f>
        <v>1.4939163963845465</v>
      </c>
      <c r="F171" s="67"/>
      <c r="G171" s="51" t="s">
        <v>3</v>
      </c>
    </row>
    <row r="172" spans="1:7" x14ac:dyDescent="0.3">
      <c r="A172" s="89" t="str">
        <f>'Базовый (ДШИ)'!A164</f>
        <v>МГ/МН связь</v>
      </c>
      <c r="B172" s="60">
        <f>'Базовый (ДШИ)'!D164</f>
        <v>1.4991046476596317E-5</v>
      </c>
      <c r="C172" s="68">
        <f>'Базовый (ДШИ)'!G164</f>
        <v>1</v>
      </c>
      <c r="D172" s="70">
        <f>'Базовый (ДШИ)'!H164</f>
        <v>5359.56</v>
      </c>
      <c r="E172" s="70">
        <f>B172*D172/C172</f>
        <v>8.0345413054106557E-2</v>
      </c>
      <c r="F172" s="67"/>
    </row>
    <row r="173" spans="1:7" x14ac:dyDescent="0.3">
      <c r="A173" s="89" t="str">
        <f>'Базовый (ДШИ)'!A165</f>
        <v>Интернет (ДШИ 1)</v>
      </c>
      <c r="B173" s="60">
        <f>'Базовый (ДШИ)'!D165</f>
        <v>1.4991046476596317E-5</v>
      </c>
      <c r="C173" s="68">
        <f>'Базовый (ДШИ)'!G165</f>
        <v>1</v>
      </c>
      <c r="D173" s="70">
        <f>'Базовый (ДШИ)'!H165</f>
        <v>35618.400000000001</v>
      </c>
      <c r="E173" s="70">
        <f>B173*D173/C173</f>
        <v>0.5339570898219983</v>
      </c>
      <c r="F173" s="67"/>
    </row>
    <row r="174" spans="1:7" hidden="1" x14ac:dyDescent="0.3">
      <c r="A174" s="89" t="str">
        <f>'Базовый (ДШИ)'!A166</f>
        <v>Интернет (ДШИ 2)</v>
      </c>
      <c r="B174" s="60">
        <f>'Базовый (ДШИ)'!D166</f>
        <v>0</v>
      </c>
      <c r="C174" s="68">
        <f>'Базовый (ДШИ)'!G166</f>
        <v>1</v>
      </c>
      <c r="D174" s="70">
        <f>'Базовый (ДШИ)'!H166</f>
        <v>7434</v>
      </c>
      <c r="E174" s="70">
        <f>B174*D174/C174</f>
        <v>0</v>
      </c>
      <c r="F174" s="67"/>
    </row>
    <row r="175" spans="1:7" x14ac:dyDescent="0.3">
      <c r="A175" s="89" t="str">
        <f>'Базовый (ДШИ)'!A167</f>
        <v>Местная связь (ДШИ 1)</v>
      </c>
      <c r="B175" s="60">
        <f>'Базовый (ДШИ)'!D167</f>
        <v>1.4991046476596317E-5</v>
      </c>
      <c r="C175" s="68">
        <f>'Базовый (ДШИ)'!G167</f>
        <v>1</v>
      </c>
      <c r="D175" s="70">
        <f>'Базовый (ДШИ)'!H167</f>
        <v>58675.95</v>
      </c>
      <c r="E175" s="70">
        <f>B175*D175/C175</f>
        <v>0.87961389350844166</v>
      </c>
      <c r="F175" s="67"/>
    </row>
    <row r="176" spans="1:7" hidden="1" x14ac:dyDescent="0.3">
      <c r="A176" s="89" t="str">
        <f>'Базовый (ДШИ)'!A168</f>
        <v>Местная связь (ДШИ 2)</v>
      </c>
      <c r="B176" s="60">
        <f>'Базовый (ДШИ)'!D168</f>
        <v>0</v>
      </c>
      <c r="C176" s="68">
        <f>'Базовый (ДШИ)'!G168</f>
        <v>1</v>
      </c>
      <c r="D176" s="70">
        <f>'Базовый (ДШИ)'!H168</f>
        <v>14160</v>
      </c>
      <c r="E176" s="70">
        <f>B176*D176/C176</f>
        <v>0</v>
      </c>
      <c r="F176" s="67"/>
    </row>
    <row r="177" spans="1:7" ht="30" customHeight="1" x14ac:dyDescent="0.3">
      <c r="A177" s="220" t="s">
        <v>17</v>
      </c>
      <c r="B177" s="220"/>
      <c r="C177" s="220"/>
      <c r="D177" s="220"/>
      <c r="E177" s="68">
        <f>SUM(E178:E179)</f>
        <v>0</v>
      </c>
      <c r="F177" s="67"/>
      <c r="G177" s="51" t="s">
        <v>3</v>
      </c>
    </row>
    <row r="178" spans="1:7" x14ac:dyDescent="0.3">
      <c r="A178" s="89"/>
      <c r="B178" s="60"/>
      <c r="C178" s="68"/>
      <c r="D178" s="70"/>
      <c r="E178" s="70"/>
      <c r="F178" s="67"/>
    </row>
    <row r="179" spans="1:7" x14ac:dyDescent="0.3">
      <c r="A179" s="89"/>
      <c r="B179" s="60"/>
      <c r="C179" s="68"/>
      <c r="D179" s="70"/>
      <c r="E179" s="70"/>
      <c r="F179" s="67"/>
    </row>
    <row r="180" spans="1:7" ht="30" customHeight="1" x14ac:dyDescent="0.3">
      <c r="A180" s="220" t="s">
        <v>18</v>
      </c>
      <c r="B180" s="220"/>
      <c r="C180" s="220"/>
      <c r="D180" s="220"/>
      <c r="E180" s="68">
        <f>SUM(E181:E184)</f>
        <v>94.462292362893578</v>
      </c>
      <c r="F180" s="67"/>
      <c r="G180" s="51" t="s">
        <v>3</v>
      </c>
    </row>
    <row r="181" spans="1:7" ht="39" x14ac:dyDescent="0.3">
      <c r="A181" s="89" t="str">
        <f>'Базовый (ДШИ)'!A173</f>
        <v>Административно-управленческий персонал
(ДШИ 1)</v>
      </c>
      <c r="B181" s="60">
        <f>'Базовый (ДШИ)'!D173</f>
        <v>2.9982092953192634E-5</v>
      </c>
      <c r="C181" s="68">
        <f>'Базовый (ДШИ)'!G173</f>
        <v>1</v>
      </c>
      <c r="D181" s="70">
        <f>'Базовый (ДШИ)'!H173</f>
        <v>762316.78676000005</v>
      </c>
      <c r="E181" s="70">
        <f>B181*D181/C181</f>
        <v>22.855852760417449</v>
      </c>
      <c r="F181" s="67"/>
    </row>
    <row r="182" spans="1:7" ht="39" hidden="1" x14ac:dyDescent="0.3">
      <c r="A182" s="89" t="str">
        <f>'Базовый (ДШИ)'!A174</f>
        <v>Административно-управленческий персонал
(ДШИ 2)</v>
      </c>
      <c r="B182" s="60">
        <f>'Базовый (ДШИ)'!D174</f>
        <v>0</v>
      </c>
      <c r="C182" s="68">
        <f>'Базовый (ДШИ)'!G174</f>
        <v>1</v>
      </c>
      <c r="D182" s="70">
        <f>'Базовый (ДШИ)'!H174</f>
        <v>649974.33667530003</v>
      </c>
      <c r="E182" s="70">
        <f>B182*D182/C182</f>
        <v>0</v>
      </c>
      <c r="F182" s="67"/>
    </row>
    <row r="183" spans="1:7" ht="26" x14ac:dyDescent="0.3">
      <c r="A183" s="89" t="str">
        <f>'Базовый (ДШИ)'!A175</f>
        <v>Обслуживающий персонал
(ДШИ 1)</v>
      </c>
      <c r="B183" s="60">
        <f>'Базовый (ДШИ)'!D175</f>
        <v>3.2230749924682078E-4</v>
      </c>
      <c r="C183" s="68">
        <f>'Базовый (ДШИ)'!G175</f>
        <v>1</v>
      </c>
      <c r="D183" s="70">
        <f>'Базовый (ДШИ)'!H175</f>
        <v>222168.08411162792</v>
      </c>
      <c r="E183" s="70">
        <f>B183*D183/C183</f>
        <v>71.606439602476129</v>
      </c>
      <c r="F183" s="67"/>
    </row>
    <row r="184" spans="1:7" ht="26" hidden="1" x14ac:dyDescent="0.3">
      <c r="A184" s="89" t="str">
        <f>'Базовый (ДШИ)'!A176</f>
        <v>Обслуживающий персонал
(ДШИ 2)</v>
      </c>
      <c r="B184" s="60">
        <f>'Базовый (ДШИ)'!D176</f>
        <v>0</v>
      </c>
      <c r="C184" s="68">
        <f>'Базовый (ДШИ)'!G176</f>
        <v>1</v>
      </c>
      <c r="D184" s="70">
        <f>'Базовый (ДШИ)'!H176</f>
        <v>213267.59999999998</v>
      </c>
      <c r="E184" s="70">
        <f>B184*D184/C184</f>
        <v>0</v>
      </c>
      <c r="F184" s="67"/>
    </row>
    <row r="185" spans="1:7" ht="16.5" customHeight="1" x14ac:dyDescent="0.3">
      <c r="A185" s="220" t="s">
        <v>19</v>
      </c>
      <c r="B185" s="220"/>
      <c r="C185" s="220"/>
      <c r="D185" s="220"/>
      <c r="E185" s="68">
        <f>E186+E196+E197+E198+E199+E200+E201+E209+E219+E228</f>
        <v>3.9929179975250264</v>
      </c>
      <c r="F185" s="67"/>
      <c r="G185" s="51" t="s">
        <v>3</v>
      </c>
    </row>
    <row r="186" spans="1:7" ht="39" x14ac:dyDescent="0.3">
      <c r="A186" s="89" t="str">
        <f>'Базовый (ДШИ)'!A178</f>
        <v>Чистящие, моющие, дезинфицирующие средства, прочие</v>
      </c>
      <c r="B186" s="60" t="str">
        <f>'Базовый (ДШИ)'!D178</f>
        <v>х</v>
      </c>
      <c r="C186" s="68" t="str">
        <f>'Базовый (ДШИ)'!G178</f>
        <v>х</v>
      </c>
      <c r="D186" s="70" t="str">
        <f>'Базовый (ДШИ)'!H178</f>
        <v>х</v>
      </c>
      <c r="E186" s="68">
        <f>SUM(E187:E195)</f>
        <v>0.46599697954592606</v>
      </c>
      <c r="F186" s="67"/>
      <c r="G186" s="51" t="s">
        <v>3</v>
      </c>
    </row>
    <row r="187" spans="1:7" x14ac:dyDescent="0.3">
      <c r="A187" s="89" t="str">
        <f>'Базовый (ДШИ)'!A179</f>
        <v>Мыло хозяйственное 65%</v>
      </c>
      <c r="B187" s="60">
        <f>'Базовый (ДШИ)'!D179</f>
        <v>5.2468662668087105E-4</v>
      </c>
      <c r="C187" s="68">
        <f>'Базовый (ДШИ)'!G179</f>
        <v>1</v>
      </c>
      <c r="D187" s="70">
        <f>'Базовый (ДШИ)'!H179</f>
        <v>31.34</v>
      </c>
      <c r="E187" s="70">
        <f t="shared" ref="E187:E200" si="7">B187*D187/C187</f>
        <v>1.6443678880178499E-2</v>
      </c>
      <c r="F187" s="67"/>
    </row>
    <row r="188" spans="1:7" x14ac:dyDescent="0.3">
      <c r="A188" s="89" t="str">
        <f>'Базовый (ДШИ)'!A180</f>
        <v>Мыло туалетное</v>
      </c>
      <c r="B188" s="60">
        <f>'Базовый (ДШИ)'!D180</f>
        <v>6.5960604497023801E-4</v>
      </c>
      <c r="C188" s="68">
        <f>'Базовый (ДШИ)'!G180</f>
        <v>1</v>
      </c>
      <c r="D188" s="70">
        <f>'Базовый (ДШИ)'!H180</f>
        <v>48</v>
      </c>
      <c r="E188" s="70">
        <f t="shared" si="7"/>
        <v>3.1661090158571423E-2</v>
      </c>
      <c r="F188" s="67"/>
    </row>
    <row r="189" spans="1:7" ht="26" x14ac:dyDescent="0.3">
      <c r="A189" s="89" t="str">
        <f>'Базовый (ДШИ)'!A181</f>
        <v>Средство для мытья стекол распылитель 0,5 л.</v>
      </c>
      <c r="B189" s="60">
        <f>'Базовый (ДШИ)'!D181</f>
        <v>1.7989255771915582E-4</v>
      </c>
      <c r="C189" s="68">
        <f>'Базовый (ДШИ)'!G181</f>
        <v>1</v>
      </c>
      <c r="D189" s="70">
        <f>'Базовый (ДШИ)'!H181</f>
        <v>86.34</v>
      </c>
      <c r="E189" s="70">
        <f t="shared" si="7"/>
        <v>1.5531923433471914E-2</v>
      </c>
      <c r="F189" s="67"/>
    </row>
    <row r="190" spans="1:7" x14ac:dyDescent="0.3">
      <c r="A190" s="89" t="str">
        <f>'Базовый (ДШИ)'!A182</f>
        <v>Стиральный порошок 0,4 кг</v>
      </c>
      <c r="B190" s="60">
        <f>'Базовый (ДШИ)'!D182</f>
        <v>1.2442568575574942E-3</v>
      </c>
      <c r="C190" s="68">
        <f>'Базовый (ДШИ)'!G182</f>
        <v>1</v>
      </c>
      <c r="D190" s="70">
        <f>'Базовый (ДШИ)'!H182</f>
        <v>43.34</v>
      </c>
      <c r="E190" s="70">
        <f t="shared" si="7"/>
        <v>5.3926092206541806E-2</v>
      </c>
      <c r="F190" s="67"/>
    </row>
    <row r="191" spans="1:7" x14ac:dyDescent="0.3">
      <c r="A191" s="89" t="str">
        <f>'Базовый (ДШИ)'!A183</f>
        <v>Чистящее средство  180 гр.</v>
      </c>
      <c r="B191" s="60">
        <f>'Базовый (ДШИ)'!D183</f>
        <v>7.4955232382981584E-4</v>
      </c>
      <c r="C191" s="68">
        <f>'Базовый (ДШИ)'!G183</f>
        <v>1</v>
      </c>
      <c r="D191" s="70">
        <f>'Базовый (ДШИ)'!H183</f>
        <v>87.67</v>
      </c>
      <c r="E191" s="70">
        <f t="shared" si="7"/>
        <v>6.571325223015996E-2</v>
      </c>
      <c r="F191" s="67"/>
    </row>
    <row r="192" spans="1:7" x14ac:dyDescent="0.3">
      <c r="A192" s="89" t="str">
        <f>'Базовый (ДШИ)'!A184</f>
        <v>Жавель-Солид</v>
      </c>
      <c r="B192" s="60">
        <f>'Базовый (ДШИ)'!D184</f>
        <v>2.0987465067234844E-4</v>
      </c>
      <c r="C192" s="68">
        <f>'Базовый (ДШИ)'!G184</f>
        <v>1</v>
      </c>
      <c r="D192" s="70">
        <f>'Базовый (ДШИ)'!H184</f>
        <v>766.95</v>
      </c>
      <c r="E192" s="70">
        <f t="shared" si="7"/>
        <v>0.16096336333315764</v>
      </c>
      <c r="F192" s="67"/>
    </row>
    <row r="193" spans="1:7" x14ac:dyDescent="0.3">
      <c r="A193" s="89" t="str">
        <f>'Базовый (ДШИ)'!A185</f>
        <v>Белизна</v>
      </c>
      <c r="B193" s="60">
        <f>'Базовый (ДШИ)'!D185</f>
        <v>8.9946278859577903E-4</v>
      </c>
      <c r="C193" s="68">
        <f>'Базовый (ДШИ)'!G185</f>
        <v>1</v>
      </c>
      <c r="D193" s="70">
        <f>'Базовый (ДШИ)'!H185</f>
        <v>32.340000000000003</v>
      </c>
      <c r="E193" s="70">
        <f t="shared" si="7"/>
        <v>2.9088626583187498E-2</v>
      </c>
      <c r="F193" s="67"/>
    </row>
    <row r="194" spans="1:7" x14ac:dyDescent="0.3">
      <c r="A194" s="89" t="str">
        <f>'Базовый (ДШИ)'!A186</f>
        <v>Белизна гель</v>
      </c>
      <c r="B194" s="60">
        <f>'Базовый (ДШИ)'!D186</f>
        <v>7.1957023087662326E-4</v>
      </c>
      <c r="C194" s="68">
        <f>'Базовый (ДШИ)'!G186</f>
        <v>1</v>
      </c>
      <c r="D194" s="70">
        <f>'Базовый (ДШИ)'!H186</f>
        <v>59.34</v>
      </c>
      <c r="E194" s="70">
        <f t="shared" si="7"/>
        <v>4.2699297500218829E-2</v>
      </c>
      <c r="F194" s="67"/>
    </row>
    <row r="195" spans="1:7" x14ac:dyDescent="0.3">
      <c r="A195" s="89" t="str">
        <f>'Базовый (ДШИ)'!A187</f>
        <v>Дез средство Оптимакс</v>
      </c>
      <c r="B195" s="60">
        <f>'Базовый (ДШИ)'!D187</f>
        <v>1.4991046476596316E-4</v>
      </c>
      <c r="C195" s="68">
        <f>'Базовый (ДШИ)'!G187</f>
        <v>1</v>
      </c>
      <c r="D195" s="70">
        <f>'Базовый (ДШИ)'!H187</f>
        <v>333.33</v>
      </c>
      <c r="E195" s="70">
        <f t="shared" si="7"/>
        <v>4.9969655220438496E-2</v>
      </c>
      <c r="F195" s="67"/>
    </row>
    <row r="196" spans="1:7" x14ac:dyDescent="0.3">
      <c r="A196" s="89" t="str">
        <f>'Базовый (ДШИ)'!A188</f>
        <v>Подставка для книг А4</v>
      </c>
      <c r="B196" s="60">
        <f>'Базовый (ДШИ)'!D188</f>
        <v>7.4955232382981581E-5</v>
      </c>
      <c r="C196" s="68">
        <f>'Базовый (ДШИ)'!G188</f>
        <v>1</v>
      </c>
      <c r="D196" s="70">
        <f>'Базовый (ДШИ)'!H188</f>
        <v>697.27</v>
      </c>
      <c r="E196" s="70">
        <f t="shared" si="7"/>
        <v>5.2264034883681566E-2</v>
      </c>
      <c r="F196" s="67"/>
    </row>
    <row r="197" spans="1:7" hidden="1" x14ac:dyDescent="0.3">
      <c r="A197" s="89" t="str">
        <f>'Базовый (ДШИ)'!A189</f>
        <v>Бензин АИ-92</v>
      </c>
      <c r="B197" s="60">
        <f>'Базовый (ДШИ)'!D189</f>
        <v>0</v>
      </c>
      <c r="C197" s="68">
        <f>'Базовый (ДШИ)'!G189</f>
        <v>1</v>
      </c>
      <c r="D197" s="70">
        <f>'Базовый (ДШИ)'!H189</f>
        <v>38</v>
      </c>
      <c r="E197" s="70">
        <f t="shared" si="7"/>
        <v>0</v>
      </c>
      <c r="F197" s="67"/>
    </row>
    <row r="198" spans="1:7" ht="26" hidden="1" x14ac:dyDescent="0.3">
      <c r="A198" s="89" t="str">
        <f>'Базовый (ДШИ)'!A190</f>
        <v>Масло для двухтактных двигателей</v>
      </c>
      <c r="B198" s="60">
        <f>'Базовый (ДШИ)'!D190</f>
        <v>0</v>
      </c>
      <c r="C198" s="68">
        <f>'Базовый (ДШИ)'!G190</f>
        <v>1</v>
      </c>
      <c r="D198" s="70">
        <f>'Базовый (ДШИ)'!H190</f>
        <v>180</v>
      </c>
      <c r="E198" s="70">
        <f t="shared" si="7"/>
        <v>0</v>
      </c>
      <c r="F198" s="67"/>
    </row>
    <row r="199" spans="1:7" ht="26" x14ac:dyDescent="0.3">
      <c r="A199" s="89" t="str">
        <f>'Базовый (ДШИ)'!A191</f>
        <v>Накопитель документов стойка-угол(зеленые) из гофрокартона</v>
      </c>
      <c r="B199" s="60">
        <f>'Базовый (ДШИ)'!D191</f>
        <v>5.9964185906385265E-4</v>
      </c>
      <c r="C199" s="68">
        <f>'Базовый (ДШИ)'!G191</f>
        <v>1</v>
      </c>
      <c r="D199" s="70">
        <f>'Базовый (ДШИ)'!H191</f>
        <v>45.12</v>
      </c>
      <c r="E199" s="70">
        <f t="shared" si="7"/>
        <v>2.7055840680961028E-2</v>
      </c>
      <c r="F199" s="67"/>
    </row>
    <row r="200" spans="1:7" x14ac:dyDescent="0.3">
      <c r="A200" s="89" t="str">
        <f>'Базовый (ДШИ)'!A192</f>
        <v>Стира,глажка,сушка белья</v>
      </c>
      <c r="B200" s="60">
        <f>'Базовый (ДШИ)'!D192</f>
        <v>1.4241494152766501E-3</v>
      </c>
      <c r="C200" s="68">
        <f>'Базовый (ДШИ)'!G192</f>
        <v>1</v>
      </c>
      <c r="D200" s="70">
        <f>'Базовый (ДШИ)'!H192</f>
        <v>68</v>
      </c>
      <c r="E200" s="70">
        <f t="shared" si="7"/>
        <v>9.6842160238812203E-2</v>
      </c>
      <c r="F200" s="67"/>
    </row>
    <row r="201" spans="1:7" x14ac:dyDescent="0.3">
      <c r="A201" s="89" t="str">
        <f>'Базовый (ДШИ)'!A193</f>
        <v>Услуги сторонних организаций</v>
      </c>
      <c r="B201" s="60" t="str">
        <f>'Базовый (ДШИ)'!D193</f>
        <v>х</v>
      </c>
      <c r="C201" s="68" t="str">
        <f>'Базовый (ДШИ)'!G193</f>
        <v>х</v>
      </c>
      <c r="D201" s="70" t="str">
        <f>'Базовый (ДШИ)'!H193</f>
        <v>х</v>
      </c>
      <c r="E201" s="68">
        <f>SUM(E202:E208)</f>
        <v>2.8047077156981883</v>
      </c>
      <c r="F201" s="67"/>
      <c r="G201" s="51" t="s">
        <v>3</v>
      </c>
    </row>
    <row r="202" spans="1:7" ht="26" x14ac:dyDescent="0.3">
      <c r="A202" s="89" t="str">
        <f>'Базовый (ДШИ)'!A194</f>
        <v>Замеры искуственной освещенности</v>
      </c>
      <c r="B202" s="60">
        <f>'Базовый (ДШИ)'!D194</f>
        <v>2.6084420869277591E-3</v>
      </c>
      <c r="C202" s="68">
        <f>'Базовый (ДШИ)'!G194</f>
        <v>1</v>
      </c>
      <c r="D202" s="70">
        <f>'Базовый (ДШИ)'!H194</f>
        <v>363.57</v>
      </c>
      <c r="E202" s="70">
        <f t="shared" ref="E202:E208" si="8">B202*D202/C202</f>
        <v>0.94835128954432535</v>
      </c>
      <c r="F202" s="67"/>
    </row>
    <row r="203" spans="1:7" x14ac:dyDescent="0.3">
      <c r="A203" s="89" t="str">
        <f>'Базовый (ДШИ)'!A195</f>
        <v>Замеры влажности воздуха</v>
      </c>
      <c r="B203" s="60">
        <f>'Базовый (ДШИ)'!D195</f>
        <v>1.5440777870894206E-3</v>
      </c>
      <c r="C203" s="68">
        <f>'Базовый (ДШИ)'!G195</f>
        <v>1</v>
      </c>
      <c r="D203" s="70">
        <f>'Базовый (ДШИ)'!H195</f>
        <v>398.52</v>
      </c>
      <c r="E203" s="70">
        <f t="shared" si="8"/>
        <v>0.61534587971087584</v>
      </c>
      <c r="F203" s="67"/>
    </row>
    <row r="204" spans="1:7" x14ac:dyDescent="0.3">
      <c r="A204" s="89" t="str">
        <f>'Базовый (ДШИ)'!A196</f>
        <v>Замеры температуры воздуха</v>
      </c>
      <c r="B204" s="60">
        <f>'Базовый (ДШИ)'!D196</f>
        <v>1.5440777870894206E-3</v>
      </c>
      <c r="C204" s="68">
        <f>'Базовый (ДШИ)'!G196</f>
        <v>1</v>
      </c>
      <c r="D204" s="70">
        <f>'Базовый (ДШИ)'!H196</f>
        <v>398.52</v>
      </c>
      <c r="E204" s="70">
        <f t="shared" si="8"/>
        <v>0.61534587971087584</v>
      </c>
      <c r="F204" s="67"/>
    </row>
    <row r="205" spans="1:7" ht="39" x14ac:dyDescent="0.3">
      <c r="A205" s="89" t="str">
        <f>'Базовый (ДШИ)'!A197</f>
        <v>Гигиеническая оценка результатов лабораторных измерений</v>
      </c>
      <c r="B205" s="60">
        <f>'Базовый (ДШИ)'!D197</f>
        <v>8.9946278859577908E-5</v>
      </c>
      <c r="C205" s="68">
        <f>'Базовый (ДШИ)'!G197</f>
        <v>1</v>
      </c>
      <c r="D205" s="70">
        <f>'Базовый (ДШИ)'!H197</f>
        <v>4158.66</v>
      </c>
      <c r="E205" s="70">
        <f t="shared" si="8"/>
        <v>0.37405599204217227</v>
      </c>
      <c r="F205" s="67"/>
    </row>
    <row r="206" spans="1:7" ht="26" x14ac:dyDescent="0.3">
      <c r="A206" s="89" t="str">
        <f>'Базовый (ДШИ)'!A198</f>
        <v>Исследование воды после гидропромывки</v>
      </c>
      <c r="B206" s="60">
        <f>'Базовый (ДШИ)'!D198</f>
        <v>2.9982092953192634E-5</v>
      </c>
      <c r="C206" s="68">
        <f>'Базовый (ДШИ)'!G198</f>
        <v>1</v>
      </c>
      <c r="D206" s="70">
        <f>'Базовый (ДШИ)'!H198</f>
        <v>2795.78</v>
      </c>
      <c r="E206" s="70">
        <f t="shared" si="8"/>
        <v>8.3823335836676907E-2</v>
      </c>
      <c r="F206" s="67"/>
    </row>
    <row r="207" spans="1:7" x14ac:dyDescent="0.3">
      <c r="A207" s="89" t="str">
        <f>'Базовый (ДШИ)'!A199</f>
        <v>Анализ воды питьевой</v>
      </c>
      <c r="B207" s="60">
        <f>'Базовый (ДШИ)'!D199</f>
        <v>4.4973139429788954E-5</v>
      </c>
      <c r="C207" s="68">
        <f>'Базовый (ДШИ)'!G199</f>
        <v>1</v>
      </c>
      <c r="D207" s="70">
        <f>'Базовый (ДШИ)'!H199</f>
        <v>2795.79</v>
      </c>
      <c r="E207" s="70">
        <f t="shared" si="8"/>
        <v>0.12573545348640966</v>
      </c>
      <c r="F207" s="67"/>
    </row>
    <row r="208" spans="1:7" x14ac:dyDescent="0.3">
      <c r="A208" s="89" t="str">
        <f>'Базовый (ДШИ)'!A200</f>
        <v>Поверка манометров</v>
      </c>
      <c r="B208" s="60">
        <f>'Базовый (ДШИ)'!D200</f>
        <v>2.9982092953192632E-4</v>
      </c>
      <c r="C208" s="68">
        <f>'Базовый (ДШИ)'!G200</f>
        <v>1</v>
      </c>
      <c r="D208" s="70">
        <f>'Базовый (ДШИ)'!H200</f>
        <v>140.25</v>
      </c>
      <c r="E208" s="70">
        <f t="shared" si="8"/>
        <v>4.2049885366852668E-2</v>
      </c>
      <c r="F208" s="67"/>
    </row>
    <row r="209" spans="1:7" ht="26" x14ac:dyDescent="0.3">
      <c r="A209" s="89" t="str">
        <f>'Базовый (ДШИ)'!A201</f>
        <v>Противопожарные мероприятия</v>
      </c>
      <c r="B209" s="60" t="str">
        <f>'Базовый (ДШИ)'!D201</f>
        <v>х</v>
      </c>
      <c r="C209" s="68" t="str">
        <f>'Базовый (ДШИ)'!G201</f>
        <v>х</v>
      </c>
      <c r="D209" s="70" t="str">
        <f>'Базовый (ДШИ)'!H201</f>
        <v>х</v>
      </c>
      <c r="E209" s="68">
        <f>SUM(E210:E218)</f>
        <v>0.22636555134892819</v>
      </c>
      <c r="F209" s="67"/>
      <c r="G209" s="51" t="s">
        <v>3</v>
      </c>
    </row>
    <row r="210" spans="1:7" ht="26" x14ac:dyDescent="0.3">
      <c r="A210" s="89" t="str">
        <f>'Базовый (ДШИ)'!A202</f>
        <v>Перемотка рукава на другое ребро</v>
      </c>
      <c r="B210" s="60">
        <f>'Базовый (ДШИ)'!D202</f>
        <v>7.4955232382981581E-5</v>
      </c>
      <c r="C210" s="68">
        <f>'Базовый (ДШИ)'!G202</f>
        <v>1</v>
      </c>
      <c r="D210" s="70">
        <f>'Базовый (ДШИ)'!H202</f>
        <v>433.34</v>
      </c>
      <c r="E210" s="70">
        <f t="shared" ref="E210:E218" si="9">B210*D210/C210</f>
        <v>3.2481100400841234E-2</v>
      </c>
      <c r="F210" s="67"/>
    </row>
    <row r="211" spans="1:7" hidden="1" x14ac:dyDescent="0.3">
      <c r="A211" s="89" t="str">
        <f>'Базовый (ДШИ)'!A203</f>
        <v>Зарядка огнетушителей ОП-5</v>
      </c>
      <c r="B211" s="60">
        <f>'Базовый (ДШИ)'!D203</f>
        <v>0</v>
      </c>
      <c r="C211" s="68">
        <f>'Базовый (ДШИ)'!G203</f>
        <v>1</v>
      </c>
      <c r="D211" s="70">
        <f>'Базовый (ДШИ)'!H203</f>
        <v>439</v>
      </c>
      <c r="E211" s="70">
        <f t="shared" si="9"/>
        <v>0</v>
      </c>
      <c r="F211" s="67"/>
    </row>
    <row r="212" spans="1:7" hidden="1" x14ac:dyDescent="0.3">
      <c r="A212" s="89" t="str">
        <f>'Базовый (ДШИ)'!A204</f>
        <v>Зарядка огнетушителей ОУ-3</v>
      </c>
      <c r="B212" s="60">
        <f>'Базовый (ДШИ)'!D204</f>
        <v>0</v>
      </c>
      <c r="C212" s="68">
        <f>'Базовый (ДШИ)'!G204</f>
        <v>1</v>
      </c>
      <c r="D212" s="70">
        <f>'Базовый (ДШИ)'!H204</f>
        <v>454</v>
      </c>
      <c r="E212" s="70">
        <f t="shared" si="9"/>
        <v>0</v>
      </c>
      <c r="F212" s="67"/>
    </row>
    <row r="213" spans="1:7" hidden="1" x14ac:dyDescent="0.3">
      <c r="A213" s="89" t="str">
        <f>'Базовый (ДШИ)'!A205</f>
        <v>Зарядка огнетушителей ОУ-5</v>
      </c>
      <c r="B213" s="60">
        <f>'Базовый (ДШИ)'!D205</f>
        <v>0</v>
      </c>
      <c r="C213" s="68">
        <f>'Базовый (ДШИ)'!G205</f>
        <v>1</v>
      </c>
      <c r="D213" s="70">
        <f>'Базовый (ДШИ)'!H205</f>
        <v>491.67</v>
      </c>
      <c r="E213" s="70">
        <f t="shared" si="9"/>
        <v>0</v>
      </c>
      <c r="F213" s="67"/>
    </row>
    <row r="214" spans="1:7" hidden="1" x14ac:dyDescent="0.3">
      <c r="A214" s="89" t="str">
        <f>'Базовый (ДШИ)'!A206</f>
        <v>Зарядка огнетушителей ОУ-2</v>
      </c>
      <c r="B214" s="60">
        <f>'Базовый (ДШИ)'!D206</f>
        <v>0</v>
      </c>
      <c r="C214" s="68">
        <f>'Базовый (ДШИ)'!G206</f>
        <v>1</v>
      </c>
      <c r="D214" s="70">
        <f>'Базовый (ДШИ)'!H206</f>
        <v>397</v>
      </c>
      <c r="E214" s="70">
        <f t="shared" si="9"/>
        <v>0</v>
      </c>
      <c r="F214" s="67"/>
    </row>
    <row r="215" spans="1:7" hidden="1" x14ac:dyDescent="0.3">
      <c r="A215" s="89" t="str">
        <f>'Базовый (ДШИ)'!A207</f>
        <v>Зарядка огнетушителей ОП-2</v>
      </c>
      <c r="B215" s="60">
        <f>'Базовый (ДШИ)'!D207</f>
        <v>0</v>
      </c>
      <c r="C215" s="68">
        <f>'Базовый (ДШИ)'!G207</f>
        <v>1</v>
      </c>
      <c r="D215" s="70">
        <f>'Базовый (ДШИ)'!H207</f>
        <v>328.34</v>
      </c>
      <c r="E215" s="70">
        <f t="shared" si="9"/>
        <v>0</v>
      </c>
      <c r="F215" s="67"/>
    </row>
    <row r="216" spans="1:7" ht="26" hidden="1" x14ac:dyDescent="0.3">
      <c r="A216" s="89" t="str">
        <f>'Базовый (ДШИ)'!A208</f>
        <v>Зарядка огнетушителя углекислотного ОП-10</v>
      </c>
      <c r="B216" s="60">
        <f>'Базовый (ДШИ)'!D208</f>
        <v>0</v>
      </c>
      <c r="C216" s="68">
        <f>'Базовый (ДШИ)'!G208</f>
        <v>1</v>
      </c>
      <c r="D216" s="70">
        <f>'Базовый (ДШИ)'!H208</f>
        <v>481</v>
      </c>
      <c r="E216" s="70">
        <f t="shared" si="9"/>
        <v>0</v>
      </c>
      <c r="F216" s="67"/>
    </row>
    <row r="217" spans="1:7" x14ac:dyDescent="0.3">
      <c r="A217" s="89" t="str">
        <f>'Базовый (ДШИ)'!A209</f>
        <v>Испытание пожарного крана</v>
      </c>
      <c r="B217" s="60">
        <f>'Базовый (ДШИ)'!D209</f>
        <v>1.4991046476596316E-4</v>
      </c>
      <c r="C217" s="68">
        <f>'Базовый (ДШИ)'!G209</f>
        <v>1</v>
      </c>
      <c r="D217" s="70">
        <f>'Базовый (ДШИ)'!H209</f>
        <v>910</v>
      </c>
      <c r="E217" s="70">
        <f t="shared" si="9"/>
        <v>0.13641852293702647</v>
      </c>
      <c r="F217" s="67"/>
    </row>
    <row r="218" spans="1:7" x14ac:dyDescent="0.3">
      <c r="A218" s="89" t="str">
        <f>'Базовый (ДШИ)'!A210</f>
        <v>Испытание пожарного рукава</v>
      </c>
      <c r="B218" s="60">
        <f>'Базовый (ДШИ)'!D210</f>
        <v>7.4955232382981581E-5</v>
      </c>
      <c r="C218" s="68">
        <f>'Базовый (ДШИ)'!G210</f>
        <v>1</v>
      </c>
      <c r="D218" s="70">
        <f>'Базовый (ДШИ)'!H210</f>
        <v>766.67</v>
      </c>
      <c r="E218" s="70">
        <f t="shared" si="9"/>
        <v>5.7465928011060485E-2</v>
      </c>
      <c r="F218" s="67"/>
    </row>
    <row r="219" spans="1:7" ht="26" x14ac:dyDescent="0.3">
      <c r="A219" s="89" t="str">
        <f>'Базовый (ДШИ)'!A211</f>
        <v>Прочие хозяйственные расходы</v>
      </c>
      <c r="B219" s="60" t="str">
        <f>'Базовый (ДШИ)'!D211</f>
        <v>х</v>
      </c>
      <c r="C219" s="68" t="str">
        <f>'Базовый (ДШИ)'!G211</f>
        <v>х</v>
      </c>
      <c r="D219" s="70" t="str">
        <f>'Базовый (ДШИ)'!H211</f>
        <v>х</v>
      </c>
      <c r="E219" s="68">
        <f>SUM(E220:E227)</f>
        <v>0.31968571512852889</v>
      </c>
      <c r="F219" s="67"/>
      <c r="G219" s="51" t="s">
        <v>3</v>
      </c>
    </row>
    <row r="220" spans="1:7" x14ac:dyDescent="0.3">
      <c r="A220" s="89" t="str">
        <f>'Базовый (ДШИ)'!A212</f>
        <v>Мешки для мусора 60 л</v>
      </c>
      <c r="B220" s="60">
        <f>'Базовый (ДШИ)'!D212</f>
        <v>4.4973139429788951E-4</v>
      </c>
      <c r="C220" s="68">
        <f>'Базовый (ДШИ)'!G212</f>
        <v>1</v>
      </c>
      <c r="D220" s="70">
        <f>'Базовый (ДШИ)'!H212</f>
        <v>51.35</v>
      </c>
      <c r="E220" s="70">
        <f t="shared" ref="E220:E228" si="10">B220*D220/C220</f>
        <v>2.3093707097196627E-2</v>
      </c>
      <c r="F220" s="67"/>
    </row>
    <row r="221" spans="1:7" x14ac:dyDescent="0.3">
      <c r="A221" s="89" t="str">
        <f>'Базовый (ДШИ)'!A213</f>
        <v>Перчатки хозяйственные</v>
      </c>
      <c r="B221" s="60">
        <f>'Базовый (ДШИ)'!D213</f>
        <v>2.0987465067234844E-4</v>
      </c>
      <c r="C221" s="68">
        <f>'Базовый (ДШИ)'!G213</f>
        <v>1</v>
      </c>
      <c r="D221" s="70">
        <f>'Базовый (ДШИ)'!H213</f>
        <v>30</v>
      </c>
      <c r="E221" s="70">
        <f t="shared" si="10"/>
        <v>6.2962395201704531E-3</v>
      </c>
      <c r="F221" s="67"/>
    </row>
    <row r="222" spans="1:7" ht="26" x14ac:dyDescent="0.3">
      <c r="A222" s="89" t="str">
        <f>'Базовый (ДШИ)'!A214</f>
        <v>Перчатки хозяйственные латексные</v>
      </c>
      <c r="B222" s="60">
        <f>'Базовый (ДШИ)'!D214</f>
        <v>4.4973139429788951E-4</v>
      </c>
      <c r="C222" s="68">
        <f>'Базовый (ДШИ)'!G214</f>
        <v>1</v>
      </c>
      <c r="D222" s="70">
        <f>'Базовый (ДШИ)'!H214</f>
        <v>57.34</v>
      </c>
      <c r="E222" s="70">
        <f t="shared" si="10"/>
        <v>2.5787598149040986E-2</v>
      </c>
      <c r="F222" s="67"/>
    </row>
    <row r="223" spans="1:7" x14ac:dyDescent="0.3">
      <c r="A223" s="89" t="str">
        <f>'Базовый (ДШИ)'!A215</f>
        <v>Тряпки для мытья пола</v>
      </c>
      <c r="B223" s="60">
        <f>'Базовый (ДШИ)'!D215</f>
        <v>3.7477616191490792E-4</v>
      </c>
      <c r="C223" s="68">
        <f>'Базовый (ДШИ)'!G215</f>
        <v>1</v>
      </c>
      <c r="D223" s="70">
        <f>'Базовый (ДШИ)'!H215</f>
        <v>122.34</v>
      </c>
      <c r="E223" s="70">
        <f t="shared" si="10"/>
        <v>4.5850115648669837E-2</v>
      </c>
      <c r="F223" s="67"/>
    </row>
    <row r="224" spans="1:7" x14ac:dyDescent="0.3">
      <c r="A224" s="89" t="str">
        <f>'Базовый (ДШИ)'!A216</f>
        <v>Ведро</v>
      </c>
      <c r="B224" s="60">
        <f>'Базовый (ДШИ)'!D216</f>
        <v>5.9964185906385267E-5</v>
      </c>
      <c r="C224" s="68">
        <f>'Базовый (ДШИ)'!G216</f>
        <v>1</v>
      </c>
      <c r="D224" s="70">
        <f>'Базовый (ДШИ)'!H216</f>
        <v>148</v>
      </c>
      <c r="E224" s="70">
        <f t="shared" si="10"/>
        <v>8.8746995141450197E-3</v>
      </c>
      <c r="F224" s="67"/>
    </row>
    <row r="225" spans="1:7" x14ac:dyDescent="0.3">
      <c r="A225" s="89" t="str">
        <f>'Базовый (ДШИ)'!A217</f>
        <v>Лампа ЛБ 18Вт</v>
      </c>
      <c r="B225" s="60">
        <f>'Базовый (ДШИ)'!D217</f>
        <v>3.7477616191490792E-4</v>
      </c>
      <c r="C225" s="68">
        <f>'Базовый (ДШИ)'!G217</f>
        <v>1</v>
      </c>
      <c r="D225" s="70">
        <f>'Базовый (ДШИ)'!H217</f>
        <v>67.67</v>
      </c>
      <c r="E225" s="70">
        <f t="shared" si="10"/>
        <v>2.5361102876781821E-2</v>
      </c>
      <c r="F225" s="67"/>
    </row>
    <row r="226" spans="1:7" x14ac:dyDescent="0.3">
      <c r="A226" s="89" t="str">
        <f>'Базовый (ДШИ)'!A218</f>
        <v>Лампа ЛБ 36Вт</v>
      </c>
      <c r="B226" s="60">
        <f>'Базовый (ДШИ)'!D218</f>
        <v>1.6190330194724022E-3</v>
      </c>
      <c r="C226" s="68">
        <f>'Базовый (ДШИ)'!G218</f>
        <v>1</v>
      </c>
      <c r="D226" s="70">
        <f>'Базовый (ДШИ)'!H218</f>
        <v>108.97</v>
      </c>
      <c r="E226" s="70">
        <f t="shared" si="10"/>
        <v>0.17642602813190766</v>
      </c>
      <c r="F226" s="67"/>
    </row>
    <row r="227" spans="1:7" x14ac:dyDescent="0.3">
      <c r="A227" s="89" t="str">
        <f>'Базовый (ДШИ)'!A219</f>
        <v>Лампа  накаливания 60Вт</v>
      </c>
      <c r="B227" s="60">
        <f>'Базовый (ДШИ)'!D219</f>
        <v>2.9982092953192632E-4</v>
      </c>
      <c r="C227" s="68">
        <f>'Базовый (ДШИ)'!G219</f>
        <v>1</v>
      </c>
      <c r="D227" s="70">
        <f>'Базовый (ДШИ)'!H219</f>
        <v>26.67</v>
      </c>
      <c r="E227" s="70">
        <f t="shared" si="10"/>
        <v>7.9962241906164754E-3</v>
      </c>
      <c r="F227" s="67"/>
    </row>
    <row r="228" spans="1:7" ht="26" hidden="1" x14ac:dyDescent="0.3">
      <c r="A228" s="89" t="str">
        <f>'Базовый (ДШИ)'!A220</f>
        <v xml:space="preserve">Проектная документация для здания </v>
      </c>
      <c r="B228" s="60">
        <f>'Базовый (ДШИ)'!D220</f>
        <v>0</v>
      </c>
      <c r="C228" s="68">
        <f>'Базовый (ДШИ)'!G220</f>
        <v>1</v>
      </c>
      <c r="D228" s="70">
        <f>'Базовый (ДШИ)'!H220</f>
        <v>138333.34</v>
      </c>
      <c r="E228" s="70">
        <f t="shared" si="10"/>
        <v>0</v>
      </c>
      <c r="F228" s="67"/>
    </row>
    <row r="229" spans="1:7" x14ac:dyDescent="0.3">
      <c r="A229" s="221" t="s">
        <v>88</v>
      </c>
      <c r="B229" s="221"/>
      <c r="C229" s="221"/>
      <c r="D229" s="221"/>
      <c r="E229" s="68">
        <f>E11+E138</f>
        <v>561.22531189920267</v>
      </c>
      <c r="F229" s="67"/>
      <c r="G229" s="51" t="s">
        <v>3</v>
      </c>
    </row>
  </sheetData>
  <autoFilter ref="A8:F168">
    <filterColumn colId="1">
      <filters blank="1">
        <filter val="0,00002"/>
        <filter val="0,00003"/>
        <filter val="0,00005"/>
        <filter val="0,00007"/>
        <filter val="0,00009"/>
        <filter val="0,00012"/>
        <filter val="0,00015"/>
        <filter val="0,00017"/>
        <filter val="0,00021"/>
        <filter val="0,00026"/>
        <filter val="0,00034"/>
        <filter val="0,00041"/>
        <filter val="0,00043"/>
        <filter val="0,00051"/>
        <filter val="0,00056"/>
        <filter val="0,00062"/>
        <filter val="0,00068"/>
        <filter val="0,00082"/>
        <filter val="0,00085"/>
        <filter val="0,00113"/>
        <filter val="0,00137"/>
        <filter val="0,00171"/>
        <filter val="0,00304"/>
        <filter val="0,00581"/>
        <filter val="0,00749"/>
        <filter val="0,00761"/>
        <filter val="0,00843"/>
        <filter val="0,01064"/>
        <filter val="0,01677"/>
        <filter val="0,03138"/>
        <filter val="0,09129"/>
        <filter val="0,24356"/>
        <filter val="1,77036"/>
        <filter val="х"/>
      </filters>
    </filterColumn>
  </autoFilter>
  <mergeCells count="17">
    <mergeCell ref="A16:D16"/>
    <mergeCell ref="A45:D45"/>
    <mergeCell ref="A138:D138"/>
    <mergeCell ref="A4:F4"/>
    <mergeCell ref="A5:F5"/>
    <mergeCell ref="A9:F9"/>
    <mergeCell ref="A10:F10"/>
    <mergeCell ref="A11:D11"/>
    <mergeCell ref="A12:D12"/>
    <mergeCell ref="A180:D180"/>
    <mergeCell ref="A229:D229"/>
    <mergeCell ref="A185:D185"/>
    <mergeCell ref="A139:D139"/>
    <mergeCell ref="A148:D148"/>
    <mergeCell ref="A171:D171"/>
    <mergeCell ref="A177:D177"/>
    <mergeCell ref="A168:D168"/>
  </mergeCells>
  <phoneticPr fontId="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D239"/>
  <sheetViews>
    <sheetView view="pageBreakPreview" zoomScale="85" zoomScaleNormal="100" zoomScaleSheetLayoutView="85" workbookViewId="0">
      <selection activeCell="I7" sqref="I7"/>
    </sheetView>
  </sheetViews>
  <sheetFormatPr defaultColWidth="8.81640625" defaultRowHeight="13" outlineLevelRow="3" x14ac:dyDescent="0.3"/>
  <cols>
    <col min="1" max="1" width="30.7265625" style="50" customWidth="1"/>
    <col min="2" max="2" width="28.81640625" style="50" customWidth="1"/>
    <col min="3" max="4" width="30.7265625" style="50" customWidth="1"/>
    <col min="5" max="16384" width="8.81640625" style="50"/>
  </cols>
  <sheetData>
    <row r="1" spans="1:4" ht="14.5" customHeight="1" x14ac:dyDescent="0.3">
      <c r="D1" s="182" t="s">
        <v>83</v>
      </c>
    </row>
    <row r="2" spans="1:4" ht="40" customHeight="1" x14ac:dyDescent="0.3">
      <c r="D2" s="183" t="s">
        <v>401</v>
      </c>
    </row>
    <row r="4" spans="1:4" x14ac:dyDescent="0.3">
      <c r="A4" s="210" t="s">
        <v>56</v>
      </c>
      <c r="B4" s="210"/>
      <c r="C4" s="210"/>
      <c r="D4" s="210"/>
    </row>
    <row r="5" spans="1:4" x14ac:dyDescent="0.3">
      <c r="A5" s="210" t="s">
        <v>57</v>
      </c>
      <c r="B5" s="210"/>
      <c r="C5" s="210"/>
      <c r="D5" s="210"/>
    </row>
    <row r="6" spans="1:4" x14ac:dyDescent="0.3">
      <c r="A6" s="210" t="s">
        <v>58</v>
      </c>
      <c r="B6" s="210"/>
      <c r="C6" s="210"/>
      <c r="D6" s="210"/>
    </row>
    <row r="7" spans="1:4" x14ac:dyDescent="0.3">
      <c r="A7" s="210" t="s">
        <v>59</v>
      </c>
      <c r="B7" s="210"/>
      <c r="C7" s="210"/>
      <c r="D7" s="210"/>
    </row>
    <row r="8" spans="1:4" x14ac:dyDescent="0.3">
      <c r="A8" s="11"/>
    </row>
    <row r="9" spans="1:4" ht="16.5" customHeight="1" x14ac:dyDescent="0.3">
      <c r="A9" s="53" t="s">
        <v>60</v>
      </c>
      <c r="B9" s="53" t="s">
        <v>61</v>
      </c>
      <c r="C9" s="53" t="s">
        <v>62</v>
      </c>
      <c r="D9" s="53" t="s">
        <v>63</v>
      </c>
    </row>
    <row r="10" spans="1:4" x14ac:dyDescent="0.3">
      <c r="A10" s="53">
        <v>1</v>
      </c>
      <c r="B10" s="53">
        <v>2</v>
      </c>
      <c r="C10" s="53">
        <v>3</v>
      </c>
      <c r="D10" s="53">
        <v>4</v>
      </c>
    </row>
    <row r="11" spans="1:4" x14ac:dyDescent="0.3">
      <c r="A11" s="216" t="s">
        <v>64</v>
      </c>
      <c r="B11" s="216"/>
      <c r="C11" s="216"/>
      <c r="D11" s="216"/>
    </row>
    <row r="12" spans="1:4" x14ac:dyDescent="0.3">
      <c r="A12" s="217" t="s">
        <v>332</v>
      </c>
      <c r="B12" s="217"/>
      <c r="C12" s="217"/>
      <c r="D12" s="217"/>
    </row>
    <row r="13" spans="1:4" x14ac:dyDescent="0.3">
      <c r="A13" s="216" t="s">
        <v>65</v>
      </c>
      <c r="B13" s="216"/>
      <c r="C13" s="216"/>
      <c r="D13" s="216"/>
    </row>
    <row r="14" spans="1:4" ht="15.75" customHeight="1" x14ac:dyDescent="0.3">
      <c r="A14" s="218" t="s">
        <v>340</v>
      </c>
      <c r="B14" s="218"/>
      <c r="C14" s="218"/>
      <c r="D14" s="218"/>
    </row>
    <row r="15" spans="1:4" x14ac:dyDescent="0.3">
      <c r="A15" s="212" t="s">
        <v>66</v>
      </c>
      <c r="B15" s="212"/>
      <c r="C15" s="212"/>
      <c r="D15" s="212"/>
    </row>
    <row r="16" spans="1:4" outlineLevel="1" x14ac:dyDescent="0.3">
      <c r="A16" s="212" t="s">
        <v>67</v>
      </c>
      <c r="B16" s="212"/>
      <c r="C16" s="212"/>
      <c r="D16" s="212"/>
    </row>
    <row r="17" spans="1:4" ht="26" outlineLevel="2" x14ac:dyDescent="0.3">
      <c r="A17" s="89" t="str">
        <f>'Базовый (ДШИ)'!A5</f>
        <v>Педагогический персонал
(ДШИ 1)</v>
      </c>
      <c r="B17" s="28" t="str">
        <f>'Базовый (ДШИ)'!B5</f>
        <v>шт.ед.</v>
      </c>
      <c r="C17" s="60">
        <f>'Базовый (ДШИ)'!E5</f>
        <v>5.6603773584905662E-2</v>
      </c>
      <c r="D17" s="215" t="s">
        <v>123</v>
      </c>
    </row>
    <row r="18" spans="1:4" outlineLevel="2" x14ac:dyDescent="0.3">
      <c r="A18" s="89" t="str">
        <f>'Базовый (ДШИ)'!A6</f>
        <v>Педагогический персонал (ДШИ 2)</v>
      </c>
      <c r="B18" s="28" t="str">
        <f>'Базовый (ДШИ)'!B6</f>
        <v>шт.ед.</v>
      </c>
      <c r="C18" s="60">
        <f>'Базовый (ДШИ)'!E6</f>
        <v>0</v>
      </c>
      <c r="D18" s="213"/>
    </row>
    <row r="19" spans="1:4" ht="26" outlineLevel="2" x14ac:dyDescent="0.3">
      <c r="A19" s="89" t="str">
        <f>'Базовый (ДШИ)'!A7</f>
        <v>Учебно-вспомогательный персонал
(ДШИ 1)</v>
      </c>
      <c r="B19" s="28" t="str">
        <f>'Базовый (ДШИ)'!B7</f>
        <v>шт.ед.</v>
      </c>
      <c r="C19" s="60">
        <f>'Базовый (ДШИ)'!E7</f>
        <v>1.543739279588336E-2</v>
      </c>
      <c r="D19" s="214"/>
    </row>
    <row r="20" spans="1:4" outlineLevel="1" x14ac:dyDescent="0.3">
      <c r="A20" s="212" t="s">
        <v>68</v>
      </c>
      <c r="B20" s="212"/>
      <c r="C20" s="212"/>
      <c r="D20" s="212"/>
    </row>
    <row r="21" spans="1:4" ht="26" outlineLevel="3" x14ac:dyDescent="0.3">
      <c r="A21" s="89" t="str">
        <f>'Базовый (ДШИ)'!A9</f>
        <v>Сценические костюмы,одежда для спортивных кружков</v>
      </c>
      <c r="B21" s="28" t="str">
        <f>'Базовый (ДШИ)'!B9</f>
        <v>х</v>
      </c>
      <c r="C21" s="60" t="str">
        <f>'Базовый (ДШИ)'!D9</f>
        <v>х</v>
      </c>
      <c r="D21" s="213" t="s">
        <v>123</v>
      </c>
    </row>
    <row r="22" spans="1:4" outlineLevel="3" x14ac:dyDescent="0.3">
      <c r="A22" s="89" t="str">
        <f>'Базовый (ДШИ)'!A10</f>
        <v xml:space="preserve">Туфли народные женские </v>
      </c>
      <c r="B22" s="28" t="str">
        <f>'Базовый (ДШИ)'!B10</f>
        <v>шт.</v>
      </c>
      <c r="C22" s="60">
        <f>'Базовый (ДШИ)'!E10</f>
        <v>1.7152658662092625E-2</v>
      </c>
      <c r="D22" s="213"/>
    </row>
    <row r="23" spans="1:4" outlineLevel="3" x14ac:dyDescent="0.3">
      <c r="A23" s="89" t="str">
        <f>'Базовый (ДШИ)'!A11</f>
        <v>Пуанты</v>
      </c>
      <c r="B23" s="28" t="str">
        <f>'Базовый (ДШИ)'!B11</f>
        <v>шт.</v>
      </c>
      <c r="C23" s="60">
        <f>'Базовый (ДШИ)'!E11</f>
        <v>1.7152658662092625E-2</v>
      </c>
      <c r="D23" s="213"/>
    </row>
    <row r="24" spans="1:4" outlineLevel="3" x14ac:dyDescent="0.3">
      <c r="A24" s="89" t="str">
        <f>'Базовый (ДШИ)'!A12</f>
        <v>Юбка</v>
      </c>
      <c r="B24" s="28" t="str">
        <f>'Базовый (ДШИ)'!B12</f>
        <v>шт.</v>
      </c>
      <c r="C24" s="60">
        <f>'Базовый (ДШИ)'!E12</f>
        <v>1.7152658662092625E-2</v>
      </c>
      <c r="D24" s="213"/>
    </row>
    <row r="25" spans="1:4" outlineLevel="3" x14ac:dyDescent="0.3">
      <c r="A25" s="89" t="str">
        <f>'Базовый (ДШИ)'!A13</f>
        <v>Юбка-пачка</v>
      </c>
      <c r="B25" s="28" t="str">
        <f>'Базовый (ДШИ)'!B13</f>
        <v>шт.</v>
      </c>
      <c r="C25" s="60">
        <f>'Базовый (ДШИ)'!E13</f>
        <v>0</v>
      </c>
      <c r="D25" s="213"/>
    </row>
    <row r="26" spans="1:4" ht="26" outlineLevel="3" x14ac:dyDescent="0.3">
      <c r="A26" s="89" t="str">
        <f>'Базовый (ДШИ)'!A14</f>
        <v>Купальник хореографический с рукавом</v>
      </c>
      <c r="B26" s="28" t="str">
        <f>'Базовый (ДШИ)'!B14</f>
        <v>шт.</v>
      </c>
      <c r="C26" s="60">
        <f>'Базовый (ДШИ)'!E14</f>
        <v>1.7152658662092625E-2</v>
      </c>
      <c r="D26" s="213"/>
    </row>
    <row r="27" spans="1:4" outlineLevel="3" x14ac:dyDescent="0.3">
      <c r="A27" s="89" t="str">
        <f>'Базовый (ДШИ)'!A15</f>
        <v>Купальник с юбкой</v>
      </c>
      <c r="B27" s="28" t="str">
        <f>'Базовый (ДШИ)'!B15</f>
        <v>шт.</v>
      </c>
      <c r="C27" s="60">
        <f>'Базовый (ДШИ)'!E15</f>
        <v>1.7152658662092625E-2</v>
      </c>
      <c r="D27" s="213"/>
    </row>
    <row r="28" spans="1:4" ht="26" outlineLevel="3" x14ac:dyDescent="0.3">
      <c r="A28" s="89" t="str">
        <f>'Базовый (ДШИ)'!A16</f>
        <v>Музыкальные инструменты, оборудование</v>
      </c>
      <c r="B28" s="28" t="str">
        <f>'Базовый (ДШИ)'!B16</f>
        <v>х</v>
      </c>
      <c r="C28" s="60" t="str">
        <f>'Базовый (ДШИ)'!D16</f>
        <v>х</v>
      </c>
      <c r="D28" s="213"/>
    </row>
    <row r="29" spans="1:4" outlineLevel="3" x14ac:dyDescent="0.3">
      <c r="A29" s="89" t="str">
        <f>'Базовый (ДШИ)'!A17</f>
        <v>Скрипки 3/4</v>
      </c>
      <c r="B29" s="28" t="str">
        <f>'Базовый (ДШИ)'!B17</f>
        <v>шт.</v>
      </c>
      <c r="C29" s="60">
        <f>'Базовый (ДШИ)'!E17</f>
        <v>0</v>
      </c>
      <c r="D29" s="213"/>
    </row>
    <row r="30" spans="1:4" outlineLevel="3" x14ac:dyDescent="0.3">
      <c r="A30" s="89" t="str">
        <f>'Базовый (ДШИ)'!A18</f>
        <v>Скрипка 1/4</v>
      </c>
      <c r="B30" s="28" t="str">
        <f>'Базовый (ДШИ)'!B18</f>
        <v>шт.</v>
      </c>
      <c r="C30" s="60">
        <f>'Базовый (ДШИ)'!E18</f>
        <v>0</v>
      </c>
      <c r="D30" s="213"/>
    </row>
    <row r="31" spans="1:4" outlineLevel="3" x14ac:dyDescent="0.3">
      <c r="A31" s="89" t="str">
        <f>'Базовый (ДШИ)'!A19</f>
        <v>Скрипка 1/8</v>
      </c>
      <c r="B31" s="28" t="str">
        <f>'Базовый (ДШИ)'!B19</f>
        <v>шт.</v>
      </c>
      <c r="C31" s="60">
        <f>'Базовый (ДШИ)'!E19</f>
        <v>0</v>
      </c>
      <c r="D31" s="213"/>
    </row>
    <row r="32" spans="1:4" outlineLevel="3" x14ac:dyDescent="0.3">
      <c r="A32" s="89" t="str">
        <f>'Базовый (ДШИ)'!A20</f>
        <v>Колки3/4-4/4</v>
      </c>
      <c r="B32" s="28" t="str">
        <f>'Базовый (ДШИ)'!B20</f>
        <v>шт.</v>
      </c>
      <c r="C32" s="60">
        <f>'Базовый (ДШИ)'!E20</f>
        <v>0</v>
      </c>
      <c r="D32" s="213"/>
    </row>
    <row r="33" spans="1:4" outlineLevel="3" x14ac:dyDescent="0.3">
      <c r="A33" s="89" t="str">
        <f>'Базовый (ДШИ)'!A21</f>
        <v>Колки</v>
      </c>
      <c r="B33" s="28" t="str">
        <f>'Базовый (ДШИ)'!B21</f>
        <v>шт.</v>
      </c>
      <c r="C33" s="60">
        <f>'Базовый (ДШИ)'!E21</f>
        <v>0</v>
      </c>
      <c r="D33" s="213"/>
    </row>
    <row r="34" spans="1:4" outlineLevel="3" x14ac:dyDescent="0.3">
      <c r="A34" s="89" t="str">
        <f>'Базовый (ДШИ)'!A22</f>
        <v>Колки1/2-1/4</v>
      </c>
      <c r="B34" s="28" t="str">
        <f>'Базовый (ДШИ)'!B22</f>
        <v>шт.</v>
      </c>
      <c r="C34" s="60">
        <f>'Базовый (ДШИ)'!E22</f>
        <v>0</v>
      </c>
      <c r="D34" s="213"/>
    </row>
    <row r="35" spans="1:4" outlineLevel="3" x14ac:dyDescent="0.3">
      <c r="A35" s="89" t="str">
        <f>'Базовый (ДШИ)'!A23</f>
        <v>Мостик скрипичный</v>
      </c>
      <c r="B35" s="28" t="str">
        <f>'Базовый (ДШИ)'!B23</f>
        <v>шт.</v>
      </c>
      <c r="C35" s="60">
        <f>'Базовый (ДШИ)'!E23</f>
        <v>0</v>
      </c>
      <c r="D35" s="213"/>
    </row>
    <row r="36" spans="1:4" outlineLevel="3" x14ac:dyDescent="0.3">
      <c r="A36" s="89" t="str">
        <f>'Базовый (ДШИ)'!A24</f>
        <v>Подставка под струны скрипичные</v>
      </c>
      <c r="B36" s="28" t="str">
        <f>'Базовый (ДШИ)'!B24</f>
        <v>шт.</v>
      </c>
      <c r="C36" s="60">
        <f>'Базовый (ДШИ)'!E24</f>
        <v>0</v>
      </c>
      <c r="D36" s="213"/>
    </row>
    <row r="37" spans="1:4" outlineLevel="3" x14ac:dyDescent="0.3">
      <c r="A37" s="89" t="str">
        <f>'Базовый (ДШИ)'!A25</f>
        <v>СМЫЧОК для скрипки1/16</v>
      </c>
      <c r="B37" s="28" t="str">
        <f>'Базовый (ДШИ)'!B25</f>
        <v>шт.</v>
      </c>
      <c r="C37" s="60">
        <f>'Базовый (ДШИ)'!E25</f>
        <v>0</v>
      </c>
      <c r="D37" s="213"/>
    </row>
    <row r="38" spans="1:4" outlineLevel="3" x14ac:dyDescent="0.3">
      <c r="A38" s="89" t="str">
        <f>'Базовый (ДШИ)'!A26</f>
        <v>СМЫЧОК для скрипки1/8</v>
      </c>
      <c r="B38" s="28" t="str">
        <f>'Базовый (ДШИ)'!B26</f>
        <v>шт.</v>
      </c>
      <c r="C38" s="60">
        <f>'Базовый (ДШИ)'!E26</f>
        <v>0</v>
      </c>
      <c r="D38" s="213"/>
    </row>
    <row r="39" spans="1:4" outlineLevel="3" x14ac:dyDescent="0.3">
      <c r="A39" s="89" t="str">
        <f>'Базовый (ДШИ)'!A27</f>
        <v>СМЫЧОК для скрипки1/4</v>
      </c>
      <c r="B39" s="28" t="str">
        <f>'Базовый (ДШИ)'!B27</f>
        <v>шт.</v>
      </c>
      <c r="C39" s="60">
        <f>'Базовый (ДШИ)'!E27</f>
        <v>0</v>
      </c>
      <c r="D39" s="213"/>
    </row>
    <row r="40" spans="1:4" outlineLevel="3" x14ac:dyDescent="0.3">
      <c r="A40" s="89" t="str">
        <f>'Базовый (ДШИ)'!A28</f>
        <v>СМЫЧОК для скрипки1/2</v>
      </c>
      <c r="B40" s="28" t="str">
        <f>'Базовый (ДШИ)'!B28</f>
        <v>шт.</v>
      </c>
      <c r="C40" s="60">
        <f>'Базовый (ДШИ)'!E28</f>
        <v>0</v>
      </c>
      <c r="D40" s="213"/>
    </row>
    <row r="41" spans="1:4" outlineLevel="3" x14ac:dyDescent="0.3">
      <c r="A41" s="89" t="str">
        <f>'Базовый (ДШИ)'!A29</f>
        <v>СМЫЧОК для скрипки1/4</v>
      </c>
      <c r="B41" s="28" t="str">
        <f>'Базовый (ДШИ)'!B29</f>
        <v>шт.</v>
      </c>
      <c r="C41" s="60">
        <f>'Базовый (ДШИ)'!E29</f>
        <v>0</v>
      </c>
      <c r="D41" s="213"/>
    </row>
    <row r="42" spans="1:4" outlineLevel="3" x14ac:dyDescent="0.3">
      <c r="A42" s="89" t="str">
        <f>'Базовый (ДШИ)'!A30</f>
        <v>Гитара</v>
      </c>
      <c r="B42" s="28" t="str">
        <f>'Базовый (ДШИ)'!B30</f>
        <v>шт.</v>
      </c>
      <c r="C42" s="60">
        <f>'Базовый (ДШИ)'!E30</f>
        <v>0</v>
      </c>
      <c r="D42" s="213"/>
    </row>
    <row r="43" spans="1:4" outlineLevel="3" x14ac:dyDescent="0.3">
      <c r="A43" s="89" t="str">
        <f>'Базовый (ДШИ)'!A31</f>
        <v>Баян</v>
      </c>
      <c r="B43" s="28" t="str">
        <f>'Базовый (ДШИ)'!B31</f>
        <v>шт.</v>
      </c>
      <c r="C43" s="60">
        <f>'Базовый (ДШИ)'!E31</f>
        <v>0</v>
      </c>
      <c r="D43" s="213"/>
    </row>
    <row r="44" spans="1:4" outlineLevel="3" x14ac:dyDescent="0.3">
      <c r="A44" s="89" t="str">
        <f>'Базовый (ДШИ)'!A32</f>
        <v>Аккордеон</v>
      </c>
      <c r="B44" s="28" t="str">
        <f>'Базовый (ДШИ)'!B32</f>
        <v>шт.</v>
      </c>
      <c r="C44" s="60">
        <f>'Базовый (ДШИ)'!E32</f>
        <v>0</v>
      </c>
      <c r="D44" s="213"/>
    </row>
    <row r="45" spans="1:4" outlineLevel="3" x14ac:dyDescent="0.3">
      <c r="A45" s="89" t="str">
        <f>'Базовый (ДШИ)'!A33</f>
        <v>Ударная установка</v>
      </c>
      <c r="B45" s="28" t="str">
        <f>'Базовый (ДШИ)'!B33</f>
        <v>шт.</v>
      </c>
      <c r="C45" s="60">
        <f>'Базовый (ДШИ)'!E33</f>
        <v>0</v>
      </c>
      <c r="D45" s="213"/>
    </row>
    <row r="46" spans="1:4" outlineLevel="3" x14ac:dyDescent="0.3">
      <c r="A46" s="89" t="str">
        <f>'Базовый (ДШИ)'!A34</f>
        <v>Гончарный круг</v>
      </c>
      <c r="B46" s="28" t="str">
        <f>'Базовый (ДШИ)'!B34</f>
        <v>шт.</v>
      </c>
      <c r="C46" s="60">
        <f>'Базовый (ДШИ)'!E34</f>
        <v>0</v>
      </c>
      <c r="D46" s="213"/>
    </row>
    <row r="47" spans="1:4" outlineLevel="3" x14ac:dyDescent="0.3">
      <c r="A47" s="89" t="str">
        <f>'Базовый (ДШИ)'!A35</f>
        <v>Печь с вертикальной загрузкой</v>
      </c>
      <c r="B47" s="28" t="str">
        <f>'Базовый (ДШИ)'!B35</f>
        <v>шт.</v>
      </c>
      <c r="C47" s="60">
        <f>'Базовый (ДШИ)'!E35</f>
        <v>0</v>
      </c>
      <c r="D47" s="213"/>
    </row>
    <row r="48" spans="1:4" outlineLevel="3" x14ac:dyDescent="0.3">
      <c r="A48" s="89" t="str">
        <f>'Базовый (ДШИ)'!A36</f>
        <v xml:space="preserve">Интерактивная доска </v>
      </c>
      <c r="B48" s="28" t="str">
        <f>'Базовый (ДШИ)'!B36</f>
        <v>шт.</v>
      </c>
      <c r="C48" s="60">
        <f>'Базовый (ДШИ)'!E36</f>
        <v>0</v>
      </c>
      <c r="D48" s="214"/>
    </row>
    <row r="49" spans="1:4" outlineLevel="1" x14ac:dyDescent="0.3">
      <c r="A49" s="212" t="s">
        <v>69</v>
      </c>
      <c r="B49" s="212"/>
      <c r="C49" s="212"/>
      <c r="D49" s="212"/>
    </row>
    <row r="50" spans="1:4" outlineLevel="3" x14ac:dyDescent="0.3">
      <c r="A50" s="89" t="str">
        <f>'Базовый (ДШИ)'!A38</f>
        <v>Бытовая техника</v>
      </c>
      <c r="B50" s="28" t="str">
        <f>'Базовый (ДШИ)'!B38</f>
        <v>х</v>
      </c>
      <c r="C50" s="60" t="str">
        <f>'Базовый (ДШИ)'!D38</f>
        <v>х</v>
      </c>
      <c r="D50" s="213" t="s">
        <v>123</v>
      </c>
    </row>
    <row r="51" spans="1:4" outlineLevel="3" x14ac:dyDescent="0.3">
      <c r="A51" s="89" t="str">
        <f>'Базовый (ДШИ)'!A39</f>
        <v>Пылесос LG</v>
      </c>
      <c r="B51" s="28" t="str">
        <f>'Базовый (ДШИ)'!B39</f>
        <v>шт.</v>
      </c>
      <c r="C51" s="60">
        <f>'Базовый (ДШИ)'!E39</f>
        <v>0</v>
      </c>
      <c r="D51" s="213"/>
    </row>
    <row r="52" spans="1:4" outlineLevel="3" x14ac:dyDescent="0.3">
      <c r="A52" s="89" t="str">
        <f>'Базовый (ДШИ)'!A40</f>
        <v>Телевизор</v>
      </c>
      <c r="B52" s="28" t="str">
        <f>'Базовый (ДШИ)'!B40</f>
        <v>шт.</v>
      </c>
      <c r="C52" s="60">
        <f>'Базовый (ДШИ)'!E40</f>
        <v>0</v>
      </c>
      <c r="D52" s="213"/>
    </row>
    <row r="53" spans="1:4" outlineLevel="3" x14ac:dyDescent="0.3">
      <c r="A53" s="89" t="str">
        <f>'Базовый (ДШИ)'!A41</f>
        <v>Чайник электрический</v>
      </c>
      <c r="B53" s="28" t="str">
        <f>'Базовый (ДШИ)'!B41</f>
        <v>шт.</v>
      </c>
      <c r="C53" s="60">
        <f>'Базовый (ДШИ)'!E41</f>
        <v>0</v>
      </c>
      <c r="D53" s="213"/>
    </row>
    <row r="54" spans="1:4" ht="26" outlineLevel="3" x14ac:dyDescent="0.3">
      <c r="A54" s="89" t="str">
        <f>'Базовый (ДШИ)'!A42</f>
        <v>Компьютерное оборудование, ремонт и обслуживание оргтехники</v>
      </c>
      <c r="B54" s="28" t="str">
        <f>'Базовый (ДШИ)'!B42</f>
        <v>х</v>
      </c>
      <c r="C54" s="60" t="str">
        <f>'Базовый (ДШИ)'!D42</f>
        <v>х</v>
      </c>
      <c r="D54" s="213"/>
    </row>
    <row r="55" spans="1:4" outlineLevel="3" x14ac:dyDescent="0.3">
      <c r="A55" s="89" t="str">
        <f>'Базовый (ДШИ)'!A43</f>
        <v>Сканер</v>
      </c>
      <c r="B55" s="28" t="str">
        <f>'Базовый (ДШИ)'!B43</f>
        <v>шт.</v>
      </c>
      <c r="C55" s="60">
        <f>'Базовый (ДШИ)'!E43</f>
        <v>0</v>
      </c>
      <c r="D55" s="213"/>
    </row>
    <row r="56" spans="1:4" outlineLevel="3" x14ac:dyDescent="0.3">
      <c r="A56" s="89" t="str">
        <f>'Базовый (ДШИ)'!A44</f>
        <v>Мультимедийный проектор</v>
      </c>
      <c r="B56" s="28" t="str">
        <f>'Базовый (ДШИ)'!B44</f>
        <v>шт.</v>
      </c>
      <c r="C56" s="60">
        <f>'Базовый (ДШИ)'!E44</f>
        <v>0</v>
      </c>
      <c r="D56" s="213"/>
    </row>
    <row r="57" spans="1:4" outlineLevel="3" x14ac:dyDescent="0.3">
      <c r="A57" s="89" t="str">
        <f>'Базовый (ДШИ)'!A45</f>
        <v>Принтер</v>
      </c>
      <c r="B57" s="28" t="str">
        <f>'Базовый (ДШИ)'!B45</f>
        <v>шт.</v>
      </c>
      <c r="C57" s="60">
        <f>'Базовый (ДШИ)'!E45</f>
        <v>0</v>
      </c>
      <c r="D57" s="213"/>
    </row>
    <row r="58" spans="1:4" outlineLevel="3" x14ac:dyDescent="0.3">
      <c r="A58" s="89" t="str">
        <f>'Базовый (ДШИ)'!A46</f>
        <v>Ноутбук</v>
      </c>
      <c r="B58" s="28" t="str">
        <f>'Базовый (ДШИ)'!B46</f>
        <v>шт.</v>
      </c>
      <c r="C58" s="60">
        <f>'Базовый (ДШИ)'!E46</f>
        <v>0</v>
      </c>
      <c r="D58" s="213"/>
    </row>
    <row r="59" spans="1:4" outlineLevel="3" x14ac:dyDescent="0.3">
      <c r="A59" s="89" t="str">
        <f>'Базовый (ДШИ)'!A47</f>
        <v>Заправка картриджей</v>
      </c>
      <c r="B59" s="28" t="str">
        <f>'Базовый (ДШИ)'!B47</f>
        <v>шт.</v>
      </c>
      <c r="C59" s="60">
        <f>'Базовый (ДШИ)'!E47</f>
        <v>1.2006861063464836E-2</v>
      </c>
      <c r="D59" s="213"/>
    </row>
    <row r="60" spans="1:4" ht="26" outlineLevel="3" x14ac:dyDescent="0.3">
      <c r="A60" s="89" t="str">
        <f>'Базовый (ДШИ)'!A48</f>
        <v>Заправка Sharp AR 5316(с заменой чипа)</v>
      </c>
      <c r="B60" s="28" t="str">
        <f>'Базовый (ДШИ)'!B48</f>
        <v>шт.</v>
      </c>
      <c r="C60" s="60">
        <f>'Базовый (ДШИ)'!E48</f>
        <v>3.4305317324185248E-3</v>
      </c>
      <c r="D60" s="213"/>
    </row>
    <row r="61" spans="1:4" ht="26" outlineLevel="3" x14ac:dyDescent="0.3">
      <c r="A61" s="89" t="str">
        <f>'Базовый (ДШИ)'!A49</f>
        <v>Замена чипа (HP- CE310;СЕ311;СЕ312;СУ313)</v>
      </c>
      <c r="B61" s="28" t="str">
        <f>'Базовый (ДШИ)'!B49</f>
        <v>шт.</v>
      </c>
      <c r="C61" s="60">
        <f>'Базовый (ДШИ)'!E49</f>
        <v>2.0583190394511147E-2</v>
      </c>
      <c r="D61" s="213"/>
    </row>
    <row r="62" spans="1:4" outlineLevel="3" x14ac:dyDescent="0.3">
      <c r="A62" s="89" t="str">
        <f>'Базовый (ДШИ)'!A50</f>
        <v>Мебель</v>
      </c>
      <c r="B62" s="28" t="str">
        <f>'Базовый (ДШИ)'!B50</f>
        <v>х</v>
      </c>
      <c r="C62" s="60" t="str">
        <f>'Базовый (ДШИ)'!D50</f>
        <v>х</v>
      </c>
      <c r="D62" s="213"/>
    </row>
    <row r="63" spans="1:4" outlineLevel="3" x14ac:dyDescent="0.3">
      <c r="A63" s="89" t="str">
        <f>'Базовый (ДШИ)'!A51</f>
        <v>Стул ученический</v>
      </c>
      <c r="B63" s="28" t="str">
        <f>'Базовый (ДШИ)'!B51</f>
        <v>шт.</v>
      </c>
      <c r="C63" s="60">
        <f>'Базовый (ДШИ)'!E51</f>
        <v>0</v>
      </c>
      <c r="D63" s="213"/>
    </row>
    <row r="64" spans="1:4" outlineLevel="3" x14ac:dyDescent="0.3">
      <c r="A64" s="89" t="str">
        <f>'Базовый (ДШИ)'!A52</f>
        <v>Стол ученический 2 х местный</v>
      </c>
      <c r="B64" s="28" t="str">
        <f>'Базовый (ДШИ)'!B52</f>
        <v>шт.</v>
      </c>
      <c r="C64" s="60">
        <f>'Базовый (ДШИ)'!E52</f>
        <v>0</v>
      </c>
      <c r="D64" s="213"/>
    </row>
    <row r="65" spans="1:4" outlineLevel="3" x14ac:dyDescent="0.3">
      <c r="A65" s="89" t="str">
        <f>'Базовый (ДШИ)'!A53</f>
        <v>Стол ученический 1 местный</v>
      </c>
      <c r="B65" s="28" t="str">
        <f>'Базовый (ДШИ)'!B53</f>
        <v>шт.</v>
      </c>
      <c r="C65" s="60">
        <f>'Базовый (ДШИ)'!E53</f>
        <v>0</v>
      </c>
      <c r="D65" s="213"/>
    </row>
    <row r="66" spans="1:4" outlineLevel="3" x14ac:dyDescent="0.3">
      <c r="A66" s="89" t="str">
        <f>'Базовый (ДШИ)'!A54</f>
        <v>Шкаф распашной 3х створчатый</v>
      </c>
      <c r="B66" s="28" t="str">
        <f>'Базовый (ДШИ)'!B54</f>
        <v>шт.</v>
      </c>
      <c r="C66" s="60">
        <f>'Базовый (ДШИ)'!E54</f>
        <v>0</v>
      </c>
      <c r="D66" s="213"/>
    </row>
    <row r="67" spans="1:4" outlineLevel="3" x14ac:dyDescent="0.3">
      <c r="A67" s="89" t="str">
        <f>'Базовый (ДШИ)'!A55</f>
        <v>Средства личной гигиены</v>
      </c>
      <c r="B67" s="28" t="str">
        <f>'Базовый (ДШИ)'!B55</f>
        <v>х</v>
      </c>
      <c r="C67" s="60" t="str">
        <f>'Базовый (ДШИ)'!D55</f>
        <v>х</v>
      </c>
      <c r="D67" s="213"/>
    </row>
    <row r="68" spans="1:4" outlineLevel="3" x14ac:dyDescent="0.3">
      <c r="A68" s="89" t="str">
        <f>'Базовый (ДШИ)'!A56</f>
        <v>Туалетная бумага</v>
      </c>
      <c r="B68" s="28" t="str">
        <f>'Базовый (ДШИ)'!B56</f>
        <v>шт.</v>
      </c>
      <c r="C68" s="60">
        <f>'Базовый (ДШИ)'!E56</f>
        <v>0.58319039451114918</v>
      </c>
      <c r="D68" s="213"/>
    </row>
    <row r="69" spans="1:4" outlineLevel="3" x14ac:dyDescent="0.3">
      <c r="A69" s="89" t="str">
        <f>'Базовый (ДШИ)'!A57</f>
        <v>Услуги сторонних организаций</v>
      </c>
      <c r="B69" s="28" t="str">
        <f>'Базовый (ДШИ)'!B57</f>
        <v>х</v>
      </c>
      <c r="C69" s="60" t="str">
        <f>'Базовый (ДШИ)'!D57</f>
        <v>х</v>
      </c>
      <c r="D69" s="213"/>
    </row>
    <row r="70" spans="1:4" outlineLevel="3" x14ac:dyDescent="0.3">
      <c r="A70" s="89" t="str">
        <f>'Базовый (ДШИ)'!A58</f>
        <v>Гигиеническая аттестация</v>
      </c>
      <c r="B70" s="28" t="str">
        <f>'Базовый (ДШИ)'!B58</f>
        <v>чел</v>
      </c>
      <c r="C70" s="60">
        <f>'Базовый (ДШИ)'!E58</f>
        <v>0.11320754716981132</v>
      </c>
      <c r="D70" s="213"/>
    </row>
    <row r="71" spans="1:4" outlineLevel="3" x14ac:dyDescent="0.3">
      <c r="A71" s="89" t="str">
        <f>'Базовый (ДШИ)'!A59</f>
        <v>Мед.осмотр</v>
      </c>
      <c r="B71" s="28" t="str">
        <f>'Базовый (ДШИ)'!B59</f>
        <v>чел.</v>
      </c>
      <c r="C71" s="60">
        <f>'Базовый (ДШИ)'!E59</f>
        <v>0.11320754716981132</v>
      </c>
      <c r="D71" s="213"/>
    </row>
    <row r="72" spans="1:4" ht="52" outlineLevel="3" x14ac:dyDescent="0.3">
      <c r="A72" s="89" t="str">
        <f>'Базовый (ДШИ)'!A60</f>
        <v>Обучение формирование профессиональных компетенций преподавателя теоретических дисциплин</v>
      </c>
      <c r="B72" s="28" t="str">
        <f>'Базовый (ДШИ)'!B60</f>
        <v>чел.</v>
      </c>
      <c r="C72" s="60">
        <f>'Базовый (ДШИ)'!E60</f>
        <v>3.4305317324185248E-3</v>
      </c>
      <c r="D72" s="213"/>
    </row>
    <row r="73" spans="1:4" ht="39" outlineLevel="3" x14ac:dyDescent="0.3">
      <c r="A73" s="89" t="str">
        <f>'Базовый (ДШИ)'!A61</f>
        <v>Обучение форимрование профессиональных компетенций преподавателя по классу гитары</v>
      </c>
      <c r="B73" s="28" t="str">
        <f>'Базовый (ДШИ)'!B61</f>
        <v>чел.</v>
      </c>
      <c r="C73" s="60">
        <f>'Базовый (ДШИ)'!E61</f>
        <v>3.4305317324185248E-3</v>
      </c>
      <c r="D73" s="213"/>
    </row>
    <row r="74" spans="1:4" ht="26" outlineLevel="3" x14ac:dyDescent="0.3">
      <c r="A74" s="89" t="str">
        <f>'Базовый (ДШИ)'!A62</f>
        <v>Формирование профессиональных компетенций концертмейстера</v>
      </c>
      <c r="B74" s="28" t="str">
        <f>'Базовый (ДШИ)'!B62</f>
        <v>чел.</v>
      </c>
      <c r="C74" s="60">
        <f>'Базовый (ДШИ)'!E62</f>
        <v>3.4305317324185248E-3</v>
      </c>
      <c r="D74" s="213"/>
    </row>
    <row r="75" spans="1:4" ht="52" outlineLevel="3" x14ac:dyDescent="0.3">
      <c r="A75" s="89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5" s="28" t="str">
        <f>'Базовый (ДШИ)'!B63</f>
        <v>чел.</v>
      </c>
      <c r="C75" s="60">
        <f>'Базовый (ДШИ)'!E63</f>
        <v>1.7152658662092624E-3</v>
      </c>
      <c r="D75" s="213"/>
    </row>
    <row r="76" spans="1:4" ht="39" outlineLevel="3" x14ac:dyDescent="0.3">
      <c r="A76" s="89" t="str">
        <f>'Базовый (ДШИ)'!A64</f>
        <v>Академический подход в препододавании курса: живопись,рисунок,композиция</v>
      </c>
      <c r="B76" s="28" t="str">
        <f>'Базовый (ДШИ)'!B64</f>
        <v>чел.</v>
      </c>
      <c r="C76" s="60">
        <f>'Базовый (ДШИ)'!E64</f>
        <v>3.4305317324185248E-3</v>
      </c>
      <c r="D76" s="213"/>
    </row>
    <row r="77" spans="1:4" ht="26" outlineLevel="3" x14ac:dyDescent="0.3">
      <c r="A77" s="89" t="str">
        <f>'Базовый (ДШИ)'!A65</f>
        <v>Курсы оценка и анализ конкурсных выступлений</v>
      </c>
      <c r="B77" s="28" t="str">
        <f>'Базовый (ДШИ)'!B65</f>
        <v>чел.</v>
      </c>
      <c r="C77" s="60">
        <f>'Базовый (ДШИ)'!E65</f>
        <v>1.7152658662092624E-3</v>
      </c>
      <c r="D77" s="213"/>
    </row>
    <row r="78" spans="1:4" ht="26" outlineLevel="3" x14ac:dyDescent="0.3">
      <c r="A78" s="89" t="str">
        <f>'Базовый (ДШИ)'!A66</f>
        <v>Курсы повышения квалификации по теплоустановкам в Ростехнадзоре</v>
      </c>
      <c r="B78" s="28" t="str">
        <f>'Базовый (ДШИ)'!B66</f>
        <v>чел.</v>
      </c>
      <c r="C78" s="60">
        <f>'Базовый (ДШИ)'!E66</f>
        <v>5.1457975986277868E-3</v>
      </c>
      <c r="D78" s="213"/>
    </row>
    <row r="79" spans="1:4" ht="26" outlineLevel="3" x14ac:dyDescent="0.3">
      <c r="A79" s="89" t="str">
        <f>'Базовый (ДШИ)'!A67</f>
        <v>Проверка знаний в ростехнадзоре по теплоустановкам</v>
      </c>
      <c r="B79" s="28" t="str">
        <f>'Базовый (ДШИ)'!B67</f>
        <v>чел.</v>
      </c>
      <c r="C79" s="60">
        <f>'Базовый (ДШИ)'!E67</f>
        <v>5.1457975986277868E-3</v>
      </c>
      <c r="D79" s="213"/>
    </row>
    <row r="80" spans="1:4" ht="26" outlineLevel="3" x14ac:dyDescent="0.3">
      <c r="A80" s="89" t="str">
        <f>'Базовый (ДШИ)'!A68</f>
        <v>Проверка знаний в Ростехнадзоре по электроустановкам</v>
      </c>
      <c r="B80" s="28" t="str">
        <f>'Базовый (ДШИ)'!B68</f>
        <v>чел.</v>
      </c>
      <c r="C80" s="60">
        <f>'Базовый (ДШИ)'!E68</f>
        <v>5.1457975986277868E-3</v>
      </c>
      <c r="D80" s="213"/>
    </row>
    <row r="81" spans="1:4" ht="26" outlineLevel="3" x14ac:dyDescent="0.3">
      <c r="A81" s="89" t="str">
        <f>'Базовый (ДШИ)'!A69</f>
        <v>Предаттестационная подготовка по теплоустановкам  в Ростехнадзоре</v>
      </c>
      <c r="B81" s="28" t="str">
        <f>'Базовый (ДШИ)'!B69</f>
        <v>чел.</v>
      </c>
      <c r="C81" s="60">
        <f>'Базовый (ДШИ)'!E69</f>
        <v>3.4305317324185248E-3</v>
      </c>
      <c r="D81" s="213"/>
    </row>
    <row r="82" spans="1:4" ht="39" outlineLevel="3" x14ac:dyDescent="0.3">
      <c r="A82" s="89" t="str">
        <f>'Базовый (ДШИ)'!A70</f>
        <v>Предаттестационная подготовка по электробезопасности  в Ростехнадзоре</v>
      </c>
      <c r="B82" s="28" t="str">
        <f>'Базовый (ДШИ)'!B70</f>
        <v>чел.</v>
      </c>
      <c r="C82" s="60">
        <f>'Базовый (ДШИ)'!E70</f>
        <v>5.1457975986277868E-3</v>
      </c>
      <c r="D82" s="213"/>
    </row>
    <row r="83" spans="1:4" ht="39" outlineLevel="3" x14ac:dyDescent="0.3">
      <c r="A83" s="89" t="str">
        <f>'Базовый (ДШИ)'!A71</f>
        <v>Предаттестационная подготовка по электробезопасности  в Ростехнадзоре</v>
      </c>
      <c r="B83" s="28" t="str">
        <f>'Базовый (ДШИ)'!B71</f>
        <v>чел.</v>
      </c>
      <c r="C83" s="60">
        <f>'Базовый (ДШИ)'!E71</f>
        <v>5.1457975986277868E-3</v>
      </c>
      <c r="D83" s="213"/>
    </row>
    <row r="84" spans="1:4" ht="26" outlineLevel="3" x14ac:dyDescent="0.3">
      <c r="A84" s="89" t="str">
        <f>'Базовый (ДШИ)'!A72</f>
        <v>Аттестация в Ростехнадзоре по теплоустановкам</v>
      </c>
      <c r="B84" s="28" t="str">
        <f>'Базовый (ДШИ)'!B72</f>
        <v>чел.</v>
      </c>
      <c r="C84" s="60">
        <f>'Базовый (ДШИ)'!E72</f>
        <v>5.1457975986277868E-3</v>
      </c>
      <c r="D84" s="213"/>
    </row>
    <row r="85" spans="1:4" ht="26" outlineLevel="3" x14ac:dyDescent="0.3">
      <c r="A85" s="89" t="str">
        <f>'Базовый (ДШИ)'!A73</f>
        <v>Аттестация в Ростехнадзоре по электробезопасности</v>
      </c>
      <c r="B85" s="28" t="str">
        <f>'Базовый (ДШИ)'!B73</f>
        <v>чел.</v>
      </c>
      <c r="C85" s="60">
        <f>'Базовый (ДШИ)'!E73</f>
        <v>5.1457975986277868E-3</v>
      </c>
      <c r="D85" s="213"/>
    </row>
    <row r="86" spans="1:4" ht="26" outlineLevel="3" x14ac:dyDescent="0.3">
      <c r="A86" s="89" t="str">
        <f>'Базовый (ДШИ)'!A74</f>
        <v>Курсы "Безопасная эксплуатация тепловой энергии"</v>
      </c>
      <c r="B86" s="28" t="str">
        <f>'Базовый (ДШИ)'!B74</f>
        <v>шт.</v>
      </c>
      <c r="C86" s="60">
        <f>'Базовый (ДШИ)'!E74</f>
        <v>0</v>
      </c>
      <c r="D86" s="213"/>
    </row>
    <row r="87" spans="1:4" outlineLevel="3" x14ac:dyDescent="0.3">
      <c r="A87" s="89" t="str">
        <f>'Базовый (ДШИ)'!A75</f>
        <v>Курсы по охране труда</v>
      </c>
      <c r="B87" s="28" t="str">
        <f>'Базовый (ДШИ)'!B75</f>
        <v>чел.</v>
      </c>
      <c r="C87" s="60">
        <f>'Базовый (ДШИ)'!E75</f>
        <v>5.1457975986277868E-3</v>
      </c>
      <c r="D87" s="213"/>
    </row>
    <row r="88" spans="1:4" outlineLevel="3" x14ac:dyDescent="0.3">
      <c r="A88" s="89" t="str">
        <f>'Базовый (ДШИ)'!A76</f>
        <v>Курсы по ГО и ЧС</v>
      </c>
      <c r="B88" s="28" t="str">
        <f>'Базовый (ДШИ)'!B76</f>
        <v>чел.</v>
      </c>
      <c r="C88" s="60">
        <f>'Базовый (ДШИ)'!E76</f>
        <v>6.8610634648370496E-3</v>
      </c>
      <c r="D88" s="213"/>
    </row>
    <row r="89" spans="1:4" ht="26" outlineLevel="3" x14ac:dyDescent="0.3">
      <c r="A89" s="89" t="str">
        <f>'Базовый (ДШИ)'!A77</f>
        <v>Обучение контрактных управляющих по 44-ФЗ</v>
      </c>
      <c r="B89" s="28" t="str">
        <f>'Базовый (ДШИ)'!B77</f>
        <v>чел.</v>
      </c>
      <c r="C89" s="60">
        <f>'Базовый (ДШИ)'!E77</f>
        <v>5.1457975986277868E-3</v>
      </c>
      <c r="D89" s="213"/>
    </row>
    <row r="90" spans="1:4" outlineLevel="3" x14ac:dyDescent="0.3">
      <c r="A90" s="89" t="str">
        <f>'Базовый (ДШИ)'!A78</f>
        <v>Канцелярские товары</v>
      </c>
      <c r="B90" s="28" t="str">
        <f>'Базовый (ДШИ)'!B78</f>
        <v>х</v>
      </c>
      <c r="C90" s="60" t="str">
        <f>'Базовый (ДШИ)'!D78</f>
        <v>х</v>
      </c>
      <c r="D90" s="213"/>
    </row>
    <row r="91" spans="1:4" outlineLevel="3" x14ac:dyDescent="0.3">
      <c r="A91" s="89" t="str">
        <f>'Базовый (ДШИ)'!A79</f>
        <v>Скобы для степлера №24/6</v>
      </c>
      <c r="B91" s="28" t="str">
        <f>'Базовый (ДШИ)'!B79</f>
        <v>упак.</v>
      </c>
      <c r="C91" s="60">
        <f>'Базовый (ДШИ)'!E79</f>
        <v>3.430531732418525E-2</v>
      </c>
      <c r="D91" s="213"/>
    </row>
    <row r="92" spans="1:4" outlineLevel="3" x14ac:dyDescent="0.3">
      <c r="A92" s="89" t="str">
        <f>'Базовый (ДШИ)'!A80</f>
        <v>Скобы для степлера №10</v>
      </c>
      <c r="B92" s="28" t="str">
        <f>'Базовый (ДШИ)'!B80</f>
        <v>упак.</v>
      </c>
      <c r="C92" s="60">
        <f>'Базовый (ДШИ)'!E80</f>
        <v>3.430531732418525E-2</v>
      </c>
      <c r="D92" s="213"/>
    </row>
    <row r="93" spans="1:4" outlineLevel="3" x14ac:dyDescent="0.3">
      <c r="A93" s="89" t="str">
        <f>'Базовый (ДШИ)'!A81</f>
        <v xml:space="preserve">Скоросшиватель картонный </v>
      </c>
      <c r="B93" s="28" t="str">
        <f>'Базовый (ДШИ)'!B81</f>
        <v>шт.</v>
      </c>
      <c r="C93" s="60">
        <f>'Базовый (ДШИ)'!E81</f>
        <v>0.17152658662092624</v>
      </c>
      <c r="D93" s="213"/>
    </row>
    <row r="94" spans="1:4" outlineLevel="3" x14ac:dyDescent="0.3">
      <c r="A94" s="89" t="str">
        <f>'Базовый (ДШИ)'!A82</f>
        <v>Скоросшиватель пластиковый</v>
      </c>
      <c r="B94" s="28" t="str">
        <f>'Базовый (ДШИ)'!B82</f>
        <v>шт.</v>
      </c>
      <c r="C94" s="60">
        <f>'Базовый (ДШИ)'!E82</f>
        <v>8.5763293310463118E-2</v>
      </c>
      <c r="D94" s="213"/>
    </row>
    <row r="95" spans="1:4" outlineLevel="3" x14ac:dyDescent="0.3">
      <c r="A95" s="89" t="str">
        <f>'Базовый (ДШИ)'!A83</f>
        <v xml:space="preserve">Скрепки с цветные </v>
      </c>
      <c r="B95" s="28" t="str">
        <f>'Базовый (ДШИ)'!B83</f>
        <v>короб.</v>
      </c>
      <c r="C95" s="60">
        <f>'Базовый (ДШИ)'!E83</f>
        <v>1.7152658662092625E-2</v>
      </c>
      <c r="D95" s="213"/>
    </row>
    <row r="96" spans="1:4" outlineLevel="3" x14ac:dyDescent="0.3">
      <c r="A96" s="89" t="str">
        <f>'Базовый (ДШИ)'!A84</f>
        <v>Скрепки</v>
      </c>
      <c r="B96" s="28" t="str">
        <f>'Базовый (ДШИ)'!B84</f>
        <v>короб.</v>
      </c>
      <c r="C96" s="60">
        <f>'Базовый (ДШИ)'!E84</f>
        <v>1.7152658662092625E-2</v>
      </c>
      <c r="D96" s="213"/>
    </row>
    <row r="97" spans="1:4" outlineLevel="3" x14ac:dyDescent="0.3">
      <c r="A97" s="89" t="str">
        <f>'Базовый (ДШИ)'!A85</f>
        <v xml:space="preserve">Текст-маркер </v>
      </c>
      <c r="B97" s="28" t="str">
        <f>'Базовый (ДШИ)'!B85</f>
        <v>шт.</v>
      </c>
      <c r="C97" s="60">
        <f>'Базовый (ДШИ)'!E85</f>
        <v>1.7152658662092625E-2</v>
      </c>
      <c r="D97" s="213"/>
    </row>
    <row r="98" spans="1:4" outlineLevel="3" x14ac:dyDescent="0.3">
      <c r="A98" s="89" t="str">
        <f>'Базовый (ДШИ)'!A86</f>
        <v>Фломастер Пифагор 18 цветов.</v>
      </c>
      <c r="B98" s="28" t="str">
        <f>'Базовый (ДШИ)'!B86</f>
        <v>упак.</v>
      </c>
      <c r="C98" s="60">
        <f>'Базовый (ДШИ)'!E86</f>
        <v>5.1457975986277875E-2</v>
      </c>
      <c r="D98" s="213"/>
    </row>
    <row r="99" spans="1:4" outlineLevel="3" x14ac:dyDescent="0.3">
      <c r="A99" s="89" t="str">
        <f>'Базовый (ДШИ)'!A87</f>
        <v>Тетрадь 48 лист.</v>
      </c>
      <c r="B99" s="28" t="str">
        <f>'Базовый (ДШИ)'!B87</f>
        <v>шт.</v>
      </c>
      <c r="C99" s="60">
        <f>'Базовый (ДШИ)'!E87</f>
        <v>5.1457975986277875E-2</v>
      </c>
      <c r="D99" s="213"/>
    </row>
    <row r="100" spans="1:4" outlineLevel="3" x14ac:dyDescent="0.3">
      <c r="A100" s="89" t="str">
        <f>'Базовый (ДШИ)'!A88</f>
        <v>Тетрадь 96 лист. А4</v>
      </c>
      <c r="B100" s="28" t="str">
        <f>'Базовый (ДШИ)'!B88</f>
        <v>шт.</v>
      </c>
      <c r="C100" s="60">
        <f>'Базовый (ДШИ)'!E88</f>
        <v>1.7152658662092625E-2</v>
      </c>
      <c r="D100" s="213"/>
    </row>
    <row r="101" spans="1:4" outlineLevel="3" x14ac:dyDescent="0.3">
      <c r="A101" s="89" t="str">
        <f>'Базовый (ДШИ)'!A89</f>
        <v>Тетрадь 96 лист.</v>
      </c>
      <c r="B101" s="28" t="str">
        <f>'Базовый (ДШИ)'!B89</f>
        <v>шт.</v>
      </c>
      <c r="C101" s="60">
        <f>'Базовый (ДШИ)'!E89</f>
        <v>1.7152658662092625E-2</v>
      </c>
      <c r="D101" s="213"/>
    </row>
    <row r="102" spans="1:4" outlineLevel="3" x14ac:dyDescent="0.3">
      <c r="A102" s="89" t="str">
        <f>'Базовый (ДШИ)'!A90</f>
        <v>Цветной картон</v>
      </c>
      <c r="B102" s="28" t="str">
        <f>'Базовый (ДШИ)'!B90</f>
        <v>пач.</v>
      </c>
      <c r="C102" s="60">
        <f>'Базовый (ДШИ)'!E90</f>
        <v>3.430531732418525E-2</v>
      </c>
      <c r="D102" s="213"/>
    </row>
    <row r="103" spans="1:4" outlineLevel="3" x14ac:dyDescent="0.3">
      <c r="A103" s="89" t="str">
        <f>'Базовый (ДШИ)'!A91</f>
        <v>Белый картон</v>
      </c>
      <c r="B103" s="28" t="str">
        <f>'Базовый (ДШИ)'!B91</f>
        <v>набор.</v>
      </c>
      <c r="C103" s="60">
        <f>'Базовый (ДШИ)'!E91</f>
        <v>1.7152658662092625E-2</v>
      </c>
      <c r="D103" s="213"/>
    </row>
    <row r="104" spans="1:4" outlineLevel="3" x14ac:dyDescent="0.3">
      <c r="A104" s="89" t="str">
        <f>'Базовый (ДШИ)'!A92</f>
        <v>Точилка</v>
      </c>
      <c r="B104" s="28" t="str">
        <f>'Базовый (ДШИ)'!B92</f>
        <v>шт.</v>
      </c>
      <c r="C104" s="60">
        <f>'Базовый (ДШИ)'!E92</f>
        <v>5.1457975986277868E-3</v>
      </c>
      <c r="D104" s="213"/>
    </row>
    <row r="105" spans="1:4" outlineLevel="3" x14ac:dyDescent="0.3">
      <c r="A105" s="89" t="str">
        <f>'Базовый (ДШИ)'!A93</f>
        <v>Ручка гелевая</v>
      </c>
      <c r="B105" s="28" t="str">
        <f>'Базовый (ДШИ)'!B93</f>
        <v>наб.</v>
      </c>
      <c r="C105" s="60">
        <f>'Базовый (ДШИ)'!E93</f>
        <v>1.7152658662092625E-2</v>
      </c>
      <c r="D105" s="213"/>
    </row>
    <row r="106" spans="1:4" outlineLevel="3" x14ac:dyDescent="0.3">
      <c r="A106" s="89" t="str">
        <f>'Базовый (ДШИ)'!A94</f>
        <v xml:space="preserve">Ручка шариковая </v>
      </c>
      <c r="B106" s="28" t="str">
        <f>'Базовый (ДШИ)'!B94</f>
        <v>шт.</v>
      </c>
      <c r="C106" s="60">
        <f>'Базовый (ДШИ)'!E94</f>
        <v>8.5763293310463118E-2</v>
      </c>
      <c r="D106" s="213"/>
    </row>
    <row r="107" spans="1:4" outlineLevel="3" x14ac:dyDescent="0.3">
      <c r="A107" s="89" t="str">
        <f>'Базовый (ДШИ)'!A95</f>
        <v>Бумага А4</v>
      </c>
      <c r="B107" s="28" t="str">
        <f>'Базовый (ДШИ)'!B95</f>
        <v>пач.</v>
      </c>
      <c r="C107" s="60">
        <f>'Базовый (ДШИ)'!E95</f>
        <v>0.137221269296741</v>
      </c>
      <c r="D107" s="213"/>
    </row>
    <row r="108" spans="1:4" outlineLevel="3" x14ac:dyDescent="0.3">
      <c r="A108" s="89" t="str">
        <f>'Базовый (ДШИ)'!A96</f>
        <v>Карандаши ч/графит</v>
      </c>
      <c r="B108" s="28" t="str">
        <f>'Базовый (ДШИ)'!B96</f>
        <v>шт.</v>
      </c>
      <c r="C108" s="60">
        <f>'Базовый (ДШИ)'!E96</f>
        <v>8.5763293310463118E-2</v>
      </c>
      <c r="D108" s="213"/>
    </row>
    <row r="109" spans="1:4" outlineLevel="3" x14ac:dyDescent="0.3">
      <c r="A109" s="89" t="str">
        <f>'Базовый (ДШИ)'!A97</f>
        <v>Карандаши Восковые</v>
      </c>
      <c r="B109" s="28" t="str">
        <f>'Базовый (ДШИ)'!B97</f>
        <v>пач.</v>
      </c>
      <c r="C109" s="60">
        <f>'Базовый (ДШИ)'!E97</f>
        <v>6.1749571183533442E-2</v>
      </c>
      <c r="D109" s="213"/>
    </row>
    <row r="110" spans="1:4" outlineLevel="3" x14ac:dyDescent="0.3">
      <c r="A110" s="89" t="str">
        <f>'Базовый (ДШИ)'!A98</f>
        <v>Мелки восковые</v>
      </c>
      <c r="B110" s="28" t="str">
        <f>'Базовый (ДШИ)'!B98</f>
        <v>пач.</v>
      </c>
      <c r="C110" s="60">
        <f>'Базовый (ДШИ)'!E98</f>
        <v>5.1457975986277875E-2</v>
      </c>
      <c r="D110" s="213"/>
    </row>
    <row r="111" spans="1:4" outlineLevel="3" x14ac:dyDescent="0.3">
      <c r="A111" s="89" t="str">
        <f>'Базовый (ДШИ)'!A99</f>
        <v>Клей-карандаш 15 г.</v>
      </c>
      <c r="B111" s="28" t="str">
        <f>'Базовый (ДШИ)'!B99</f>
        <v>шт.</v>
      </c>
      <c r="C111" s="60">
        <f>'Базовый (ДШИ)'!E99</f>
        <v>1.7152658662092625E-2</v>
      </c>
      <c r="D111" s="213"/>
    </row>
    <row r="112" spans="1:4" outlineLevel="3" x14ac:dyDescent="0.3">
      <c r="A112" s="89" t="str">
        <f>'Базовый (ДШИ)'!A100</f>
        <v>Скотч</v>
      </c>
      <c r="B112" s="28" t="str">
        <f>'Базовый (ДШИ)'!B100</f>
        <v>шт.</v>
      </c>
      <c r="C112" s="60">
        <f>'Базовый (ДШИ)'!E100</f>
        <v>1.7152658662092625E-2</v>
      </c>
      <c r="D112" s="213"/>
    </row>
    <row r="113" spans="1:4" ht="26" outlineLevel="3" x14ac:dyDescent="0.3">
      <c r="A113" s="89" t="str">
        <f>'Базовый (ДШИ)'!A101</f>
        <v>Маркер перманентный(нестираемый)</v>
      </c>
      <c r="B113" s="28" t="str">
        <f>'Базовый (ДШИ)'!B101</f>
        <v>шт.</v>
      </c>
      <c r="C113" s="60">
        <f>'Базовый (ДШИ)'!E101</f>
        <v>8.5763293310463125E-3</v>
      </c>
      <c r="D113" s="213"/>
    </row>
    <row r="114" spans="1:4" outlineLevel="3" x14ac:dyDescent="0.3">
      <c r="A114" s="89" t="str">
        <f>'Базовый (ДШИ)'!A102</f>
        <v xml:space="preserve">Маркер перманентный Brauberg </v>
      </c>
      <c r="B114" s="28" t="str">
        <f>'Базовый (ДШИ)'!B102</f>
        <v>шт.</v>
      </c>
      <c r="C114" s="60">
        <f>'Базовый (ДШИ)'!E102</f>
        <v>8.5763293310463125E-3</v>
      </c>
      <c r="D114" s="213"/>
    </row>
    <row r="115" spans="1:4" outlineLevel="3" x14ac:dyDescent="0.3">
      <c r="A115" s="89" t="str">
        <f>'Базовый (ДШИ)'!A103</f>
        <v>Корректирующая лента</v>
      </c>
      <c r="B115" s="28" t="str">
        <f>'Базовый (ДШИ)'!B103</f>
        <v>шт.</v>
      </c>
      <c r="C115" s="60">
        <f>'Базовый (ДШИ)'!E103</f>
        <v>1.7152658662092625E-2</v>
      </c>
      <c r="D115" s="213"/>
    </row>
    <row r="116" spans="1:4" outlineLevel="3" x14ac:dyDescent="0.3">
      <c r="A116" s="89" t="str">
        <f>'Базовый (ДШИ)'!A104</f>
        <v>Клей ПВА</v>
      </c>
      <c r="B116" s="28" t="str">
        <f>'Базовый (ДШИ)'!B104</f>
        <v>шт.</v>
      </c>
      <c r="C116" s="60">
        <f>'Базовый (ДШИ)'!E104</f>
        <v>2.5728987993138937E-2</v>
      </c>
      <c r="D116" s="213"/>
    </row>
    <row r="117" spans="1:4" ht="26" outlineLevel="3" x14ac:dyDescent="0.3">
      <c r="A117" s="89" t="str">
        <f>'Базовый (ДШИ)'!A105</f>
        <v>Клей ПВА для склеивания изделий из бумаги,ткани,картона 1 кг</v>
      </c>
      <c r="B117" s="28" t="str">
        <f>'Базовый (ДШИ)'!B105</f>
        <v>кг</v>
      </c>
      <c r="C117" s="60">
        <f>'Базовый (ДШИ)'!E105</f>
        <v>1.7152658662092625E-2</v>
      </c>
      <c r="D117" s="213"/>
    </row>
    <row r="118" spans="1:4" outlineLevel="3" x14ac:dyDescent="0.3">
      <c r="A118" s="89" t="str">
        <f>'Базовый (ДШИ)'!A106</f>
        <v>Набор зажимов для бумаги</v>
      </c>
      <c r="B118" s="28" t="str">
        <f>'Базовый (ДШИ)'!B106</f>
        <v>кор.</v>
      </c>
      <c r="C118" s="60">
        <f>'Базовый (ДШИ)'!E106</f>
        <v>8.5763293310463125E-3</v>
      </c>
      <c r="D118" s="213"/>
    </row>
    <row r="119" spans="1:4" outlineLevel="3" x14ac:dyDescent="0.3">
      <c r="A119" s="89" t="str">
        <f>'Базовый (ДШИ)'!A107</f>
        <v>Кисти для рисования белка №6</v>
      </c>
      <c r="B119" s="28" t="str">
        <f>'Базовый (ДШИ)'!B107</f>
        <v>шт.</v>
      </c>
      <c r="C119" s="60">
        <f>'Базовый (ДШИ)'!E107</f>
        <v>3.430531732418525E-2</v>
      </c>
      <c r="D119" s="213"/>
    </row>
    <row r="120" spans="1:4" outlineLevel="3" x14ac:dyDescent="0.3">
      <c r="A120" s="89" t="str">
        <f>'Базовый (ДШИ)'!A108</f>
        <v>Кисти для рисования белка №8</v>
      </c>
      <c r="B120" s="28" t="str">
        <f>'Базовый (ДШИ)'!B108</f>
        <v>шт.</v>
      </c>
      <c r="C120" s="60">
        <f>'Базовый (ДШИ)'!E108</f>
        <v>3.430531732418525E-2</v>
      </c>
      <c r="D120" s="213"/>
    </row>
    <row r="121" spans="1:4" outlineLevel="3" x14ac:dyDescent="0.3">
      <c r="A121" s="89" t="str">
        <f>'Базовый (ДШИ)'!A109</f>
        <v>Кисти для рисования  щетина №14</v>
      </c>
      <c r="B121" s="28" t="str">
        <f>'Базовый (ДШИ)'!B109</f>
        <v>наб.</v>
      </c>
      <c r="C121" s="60">
        <f>'Базовый (ДШИ)'!E109</f>
        <v>3.430531732418525E-2</v>
      </c>
      <c r="D121" s="213"/>
    </row>
    <row r="122" spans="1:4" outlineLevel="3" x14ac:dyDescent="0.3">
      <c r="A122" s="89" t="str">
        <f>'Базовый (ДШИ)'!A110</f>
        <v>Цветная бумага</v>
      </c>
      <c r="B122" s="28" t="str">
        <f>'Базовый (ДШИ)'!B110</f>
        <v>рул.</v>
      </c>
      <c r="C122" s="60">
        <f>'Базовый (ДШИ)'!E110</f>
        <v>1.7152658662092625E-2</v>
      </c>
      <c r="D122" s="213"/>
    </row>
    <row r="123" spans="1:4" outlineLevel="3" x14ac:dyDescent="0.3">
      <c r="A123" s="89" t="str">
        <f>'Базовый (ДШИ)'!A111</f>
        <v>Цветная бумага</v>
      </c>
      <c r="B123" s="28" t="str">
        <f>'Базовый (ДШИ)'!B111</f>
        <v>набор.</v>
      </c>
      <c r="C123" s="60">
        <f>'Базовый (ДШИ)'!E111</f>
        <v>8.5763293310463125E-3</v>
      </c>
      <c r="D123" s="213"/>
    </row>
    <row r="124" spans="1:4" outlineLevel="3" x14ac:dyDescent="0.3">
      <c r="A124" s="89" t="str">
        <f>'Базовый (ДШИ)'!A112</f>
        <v>Пластилин 12 цв.</v>
      </c>
      <c r="B124" s="28" t="str">
        <f>'Базовый (ДШИ)'!B112</f>
        <v>наб.</v>
      </c>
      <c r="C124" s="60">
        <f>'Базовый (ДШИ)'!E112</f>
        <v>5.1457975986277875E-2</v>
      </c>
      <c r="D124" s="213"/>
    </row>
    <row r="125" spans="1:4" outlineLevel="3" x14ac:dyDescent="0.3">
      <c r="A125" s="89" t="str">
        <f>'Базовый (ДШИ)'!A113</f>
        <v>Доска для работы с пластилином</v>
      </c>
      <c r="B125" s="28" t="str">
        <f>'Базовый (ДШИ)'!B113</f>
        <v>шт.</v>
      </c>
      <c r="C125" s="60">
        <f>'Базовый (ДШИ)'!E113</f>
        <v>5.1457975986277875E-2</v>
      </c>
      <c r="D125" s="213"/>
    </row>
    <row r="126" spans="1:4" ht="26" outlineLevel="3" x14ac:dyDescent="0.3">
      <c r="A126" s="89" t="str">
        <f>'Базовый (ДШИ)'!A114</f>
        <v>Папки-файлы перфорированные формат А-4, 100шт.</v>
      </c>
      <c r="B126" s="28" t="str">
        <f>'Базовый (ДШИ)'!B114</f>
        <v>шт.</v>
      </c>
      <c r="C126" s="60">
        <f>'Базовый (ДШИ)'!E114</f>
        <v>1.7152658662092625E-2</v>
      </c>
      <c r="D126" s="213"/>
    </row>
    <row r="127" spans="1:4" outlineLevel="3" x14ac:dyDescent="0.3">
      <c r="A127" s="89" t="str">
        <f>'Базовый (ДШИ)'!A115</f>
        <v>Папка регистратор</v>
      </c>
      <c r="B127" s="28" t="str">
        <f>'Базовый (ДШИ)'!B115</f>
        <v>шт.</v>
      </c>
      <c r="C127" s="60">
        <f>'Базовый (ДШИ)'!E115</f>
        <v>2.5728987993138937E-2</v>
      </c>
      <c r="D127" s="213"/>
    </row>
    <row r="128" spans="1:4" ht="26" outlineLevel="3" x14ac:dyDescent="0.3">
      <c r="A128" s="89" t="str">
        <f>'Базовый (ДШИ)'!A116</f>
        <v>Папка скоросшиватель классический картонный скоросшиватель А4</v>
      </c>
      <c r="B128" s="28" t="str">
        <f>'Базовый (ДШИ)'!B116</f>
        <v>шт.</v>
      </c>
      <c r="C128" s="60">
        <f>'Базовый (ДШИ)'!E116</f>
        <v>0.17152658662092624</v>
      </c>
      <c r="D128" s="213"/>
    </row>
    <row r="129" spans="1:4" outlineLevel="3" x14ac:dyDescent="0.3">
      <c r="A129" s="89" t="str">
        <f>'Базовый (ДШИ)'!A117</f>
        <v>Краски акварель</v>
      </c>
      <c r="B129" s="28" t="str">
        <f>'Базовый (ДШИ)'!B117</f>
        <v>наб.</v>
      </c>
      <c r="C129" s="60">
        <f>'Базовый (ДШИ)'!E117</f>
        <v>8.5763293310463118E-2</v>
      </c>
      <c r="D129" s="213"/>
    </row>
    <row r="130" spans="1:4" outlineLevel="3" x14ac:dyDescent="0.3">
      <c r="A130" s="89" t="str">
        <f>'Базовый (ДШИ)'!A118</f>
        <v>Краски акриловые</v>
      </c>
      <c r="B130" s="28" t="str">
        <f>'Базовый (ДШИ)'!B118</f>
        <v>шт.</v>
      </c>
      <c r="C130" s="60">
        <f>'Базовый (ДШИ)'!E118</f>
        <v>3.430531732418525E-2</v>
      </c>
      <c r="D130" s="213"/>
    </row>
    <row r="131" spans="1:4" outlineLevel="3" x14ac:dyDescent="0.3">
      <c r="A131" s="89" t="str">
        <f>'Базовый (ДШИ)'!A119</f>
        <v>Стакан-непроливайка(0,25л)</v>
      </c>
      <c r="B131" s="28" t="str">
        <f>'Базовый (ДШИ)'!B119</f>
        <v>шт.</v>
      </c>
      <c r="C131" s="60">
        <f>'Базовый (ДШИ)'!E119</f>
        <v>6.86106346483705E-2</v>
      </c>
      <c r="D131" s="213"/>
    </row>
    <row r="132" spans="1:4" outlineLevel="3" x14ac:dyDescent="0.3">
      <c r="A132" s="89" t="str">
        <f>'Базовый (ДШИ)'!A120</f>
        <v>Сангина(пастель)24 цвета</v>
      </c>
      <c r="B132" s="28" t="str">
        <f>'Базовый (ДШИ)'!B120</f>
        <v>шт.</v>
      </c>
      <c r="C132" s="60">
        <f>'Базовый (ДШИ)'!E120</f>
        <v>3.430531732418525E-2</v>
      </c>
      <c r="D132" s="213"/>
    </row>
    <row r="133" spans="1:4" outlineLevel="3" x14ac:dyDescent="0.3">
      <c r="A133" s="89" t="str">
        <f>'Базовый (ДШИ)'!A121</f>
        <v>Палитра для рисования</v>
      </c>
      <c r="B133" s="28" t="str">
        <f>'Базовый (ДШИ)'!B121</f>
        <v>шт.</v>
      </c>
      <c r="C133" s="60">
        <f>'Базовый (ДШИ)'!E121</f>
        <v>6.86106346483705E-2</v>
      </c>
      <c r="D133" s="213"/>
    </row>
    <row r="134" spans="1:4" outlineLevel="3" x14ac:dyDescent="0.3">
      <c r="A134" s="89" t="str">
        <f>'Базовый (ДШИ)'!A122</f>
        <v>Папка с файлами на 40 файлов</v>
      </c>
      <c r="B134" s="28" t="str">
        <f>'Базовый (ДШИ)'!B122</f>
        <v>шт.</v>
      </c>
      <c r="C134" s="60">
        <f>'Базовый (ДШИ)'!E122</f>
        <v>3.430531732418525E-2</v>
      </c>
      <c r="D134" s="213"/>
    </row>
    <row r="135" spans="1:4" outlineLevel="3" x14ac:dyDescent="0.3">
      <c r="A135" s="89" t="str">
        <f>'Базовый (ДШИ)'!A123</f>
        <v>Папка на 2х кольцах Brauberg 40 мм</v>
      </c>
      <c r="B135" s="28" t="str">
        <f>'Базовый (ДШИ)'!B123</f>
        <v>шт.</v>
      </c>
      <c r="C135" s="60">
        <f>'Базовый (ДШИ)'!E123</f>
        <v>3.430531732418525E-2</v>
      </c>
      <c r="D135" s="213"/>
    </row>
    <row r="136" spans="1:4" ht="26" outlineLevel="3" x14ac:dyDescent="0.3">
      <c r="A136" s="89" t="str">
        <f>'Базовый (ДШИ)'!A124</f>
        <v>Набор самоклеящихся закладок цветных</v>
      </c>
      <c r="B136" s="28" t="str">
        <f>'Базовый (ДШИ)'!B124</f>
        <v>упак.</v>
      </c>
      <c r="C136" s="60">
        <f>'Базовый (ДШИ)'!E124</f>
        <v>8.5763293310463125E-3</v>
      </c>
      <c r="D136" s="213"/>
    </row>
    <row r="137" spans="1:4" outlineLevel="3" x14ac:dyDescent="0.3">
      <c r="A137" s="89" t="str">
        <f>'Базовый (ДШИ)'!A125</f>
        <v>Фотобумага 100 л.</v>
      </c>
      <c r="B137" s="28" t="str">
        <f>'Базовый (ДШИ)'!B125</f>
        <v>пач.</v>
      </c>
      <c r="C137" s="60">
        <f>'Базовый (ДШИ)'!E125</f>
        <v>8.5763293310463125E-3</v>
      </c>
      <c r="D137" s="213"/>
    </row>
    <row r="138" spans="1:4" outlineLevel="3" x14ac:dyDescent="0.3">
      <c r="A138" s="89" t="str">
        <f>'Базовый (ДШИ)'!A126</f>
        <v>Линейка деревянная 15см</v>
      </c>
      <c r="B138" s="28" t="str">
        <f>'Базовый (ДШИ)'!B126</f>
        <v>шт.</v>
      </c>
      <c r="C138" s="60">
        <f>'Базовый (ДШИ)'!E126</f>
        <v>3.430531732418525E-2</v>
      </c>
      <c r="D138" s="213"/>
    </row>
    <row r="139" spans="1:4" ht="26" outlineLevel="3" x14ac:dyDescent="0.3">
      <c r="A139" s="89" t="str">
        <f>'Базовый (ДШИ)'!A127</f>
        <v>Пленка-заготовка для ламинирования, комплект А5-75мкм</v>
      </c>
      <c r="B139" s="28" t="str">
        <f>'Базовый (ДШИ)'!B127</f>
        <v>упак.</v>
      </c>
      <c r="C139" s="60">
        <f>'Базовый (ДШИ)'!E127</f>
        <v>8.5763293310463125E-3</v>
      </c>
      <c r="D139" s="213"/>
    </row>
    <row r="140" spans="1:4" ht="39" outlineLevel="3" x14ac:dyDescent="0.3">
      <c r="A140" s="89" t="str">
        <f>'Базовый (ДШИ)'!A128</f>
        <v>Пленка-заготовка для ламинирования, комплект А4-175 мкм</v>
      </c>
      <c r="B140" s="28" t="str">
        <f>'Базовый (ДШИ)'!B128</f>
        <v>упак.</v>
      </c>
      <c r="C140" s="60">
        <f>'Базовый (ДШИ)'!E128</f>
        <v>8.5763293310463125E-3</v>
      </c>
      <c r="D140" s="213"/>
    </row>
    <row r="141" spans="1:4" outlineLevel="3" x14ac:dyDescent="0.3">
      <c r="A141" s="89" t="str">
        <f>'Базовый (ДШИ)'!A129</f>
        <v>Резинка (ластик)</v>
      </c>
      <c r="B141" s="28" t="str">
        <f>'Базовый (ДШИ)'!B129</f>
        <v>шт.</v>
      </c>
      <c r="C141" s="60">
        <f>'Базовый (ДШИ)'!E129</f>
        <v>1.7152658662092625E-2</v>
      </c>
      <c r="D141" s="213"/>
    </row>
    <row r="142" spans="1:4" ht="12.75" customHeight="1" x14ac:dyDescent="0.3">
      <c r="A142" s="211" t="s">
        <v>70</v>
      </c>
      <c r="B142" s="211"/>
      <c r="C142" s="211"/>
      <c r="D142" s="211"/>
    </row>
    <row r="143" spans="1:4" outlineLevel="1" x14ac:dyDescent="0.3">
      <c r="A143" s="211" t="s">
        <v>71</v>
      </c>
      <c r="B143" s="211"/>
      <c r="C143" s="211"/>
      <c r="D143" s="211"/>
    </row>
    <row r="144" spans="1:4" outlineLevel="2" x14ac:dyDescent="0.3">
      <c r="A144" s="89" t="str">
        <f>'Базовый (ДШИ)'!A132</f>
        <v>Теплоэнергия (город)</v>
      </c>
      <c r="B144" s="28" t="str">
        <f>'Базовый (ДШИ)'!B132</f>
        <v>Гкал</v>
      </c>
      <c r="C144" s="60">
        <f>'Базовый (ДШИ)'!E132</f>
        <v>1.068010291595197</v>
      </c>
      <c r="D144" s="215" t="s">
        <v>123</v>
      </c>
    </row>
    <row r="145" spans="1:4" outlineLevel="2" x14ac:dyDescent="0.3">
      <c r="A145" s="89" t="str">
        <f>'Базовый (ДШИ)'!A133</f>
        <v>Теплоэнергия (п. Коашва)</v>
      </c>
      <c r="B145" s="28" t="str">
        <f>'Базовый (ДШИ)'!B133</f>
        <v>Гкал</v>
      </c>
      <c r="C145" s="60">
        <f>'Базовый (ДШИ)'!E133</f>
        <v>0</v>
      </c>
      <c r="D145" s="213"/>
    </row>
    <row r="146" spans="1:4" outlineLevel="2" x14ac:dyDescent="0.3">
      <c r="A146" s="89" t="str">
        <f>'Базовый (ДШИ)'!A134</f>
        <v>Теплоноситель</v>
      </c>
      <c r="B146" s="28" t="str">
        <f>'Базовый (ДШИ)'!B134</f>
        <v>м3</v>
      </c>
      <c r="C146" s="60">
        <f>'Базовый (ДШИ)'!E134</f>
        <v>0.3046483704974271</v>
      </c>
      <c r="D146" s="213"/>
    </row>
    <row r="147" spans="1:4" outlineLevel="2" x14ac:dyDescent="0.3">
      <c r="A147" s="89" t="str">
        <f>'Базовый (ДШИ)'!A135</f>
        <v xml:space="preserve">Электроэнергия (до 150 кВт) </v>
      </c>
      <c r="B147" s="28" t="str">
        <f>'Базовый (ДШИ)'!B135</f>
        <v>Квт*ч</v>
      </c>
      <c r="C147" s="60">
        <f>'Базовый (ДШИ)'!E135</f>
        <v>177.66380789022298</v>
      </c>
      <c r="D147" s="213"/>
    </row>
    <row r="148" spans="1:4" outlineLevel="2" x14ac:dyDescent="0.3">
      <c r="A148" s="89" t="str">
        <f>'Базовый (ДШИ)'!A136</f>
        <v>Электроэнергия (от 150 кВт)</v>
      </c>
      <c r="B148" s="28" t="str">
        <f>'Базовый (ДШИ)'!B136</f>
        <v>Квт*ч</v>
      </c>
      <c r="C148" s="60">
        <f>'Базовый (ДШИ)'!E136</f>
        <v>24.442538593481988</v>
      </c>
      <c r="D148" s="213"/>
    </row>
    <row r="149" spans="1:4" outlineLevel="2" x14ac:dyDescent="0.3">
      <c r="A149" s="89" t="str">
        <f>'Базовый (ДШИ)'!A137</f>
        <v>Холодное водоснабжение</v>
      </c>
      <c r="B149" s="28" t="str">
        <f>'Базовый (ДШИ)'!B137</f>
        <v>м3</v>
      </c>
      <c r="C149" s="60">
        <f>'Базовый (ДШИ)'!E137</f>
        <v>0.84562607204116635</v>
      </c>
      <c r="D149" s="213"/>
    </row>
    <row r="150" spans="1:4" ht="26" outlineLevel="2" x14ac:dyDescent="0.3">
      <c r="A150" s="89" t="str">
        <f>'Базовый (ДШИ)'!A138</f>
        <v>Холодное водоснабжение (п. Коашва)</v>
      </c>
      <c r="B150" s="28" t="str">
        <f>'Базовый (ДШИ)'!B138</f>
        <v>м3</v>
      </c>
      <c r="C150" s="60">
        <f>'Базовый (ДШИ)'!E138</f>
        <v>0</v>
      </c>
      <c r="D150" s="213"/>
    </row>
    <row r="151" spans="1:4" outlineLevel="2" x14ac:dyDescent="0.3">
      <c r="A151" s="89" t="str">
        <f>'Базовый (ДШИ)'!A139</f>
        <v>Сбросы загрязнений</v>
      </c>
      <c r="B151" s="28" t="str">
        <f>'Базовый (ДШИ)'!B139</f>
        <v>м3</v>
      </c>
      <c r="C151" s="60">
        <f>'Базовый (ДШИ)'!E139</f>
        <v>0.75128644939965694</v>
      </c>
      <c r="D151" s="213"/>
    </row>
    <row r="152" spans="1:4" ht="12.75" customHeight="1" outlineLevel="1" x14ac:dyDescent="0.3">
      <c r="A152" s="211" t="s">
        <v>72</v>
      </c>
      <c r="B152" s="211"/>
      <c r="C152" s="211"/>
      <c r="D152" s="211"/>
    </row>
    <row r="153" spans="1:4" outlineLevel="2" x14ac:dyDescent="0.3">
      <c r="A153" s="89" t="str">
        <f>'Базовый (ДШИ)'!A141</f>
        <v>Дератизация</v>
      </c>
      <c r="B153" s="28" t="str">
        <f>'Базовый (ДШИ)'!B141</f>
        <v>м2</v>
      </c>
      <c r="C153" s="60">
        <f>'Базовый (ДШИ)'!E141</f>
        <v>1.6825042881646655</v>
      </c>
      <c r="D153" s="215" t="s">
        <v>123</v>
      </c>
    </row>
    <row r="154" spans="1:4" outlineLevel="2" x14ac:dyDescent="0.3">
      <c r="A154" s="89" t="str">
        <f>'Базовый (ДШИ)'!A142</f>
        <v>Дезинсекция</v>
      </c>
      <c r="B154" s="28" t="str">
        <f>'Базовый (ДШИ)'!B142</f>
        <v>м2</v>
      </c>
      <c r="C154" s="60">
        <f>'Базовый (ДШИ)'!E142</f>
        <v>1.6825042881646655</v>
      </c>
      <c r="D154" s="213"/>
    </row>
    <row r="155" spans="1:4" outlineLevel="2" x14ac:dyDescent="0.3">
      <c r="A155" s="89" t="str">
        <f>'Базовый (ДШИ)'!A143</f>
        <v>ТО КТС</v>
      </c>
      <c r="B155" s="28" t="str">
        <f>'Базовый (ДШИ)'!B143</f>
        <v>усл.ед</v>
      </c>
      <c r="C155" s="60">
        <f>'Базовый (ДШИ)'!E143</f>
        <v>2.0583190394511147E-2</v>
      </c>
      <c r="D155" s="213"/>
    </row>
    <row r="156" spans="1:4" outlineLevel="2" x14ac:dyDescent="0.3">
      <c r="A156" s="89" t="str">
        <f>'Базовый (ДШИ)'!A144</f>
        <v>Охрана обьекта при помощи КТС</v>
      </c>
      <c r="B156" s="28" t="str">
        <f>'Базовый (ДШИ)'!B144</f>
        <v>усл.ед</v>
      </c>
      <c r="C156" s="60">
        <f>'Базовый (ДШИ)'!E144</f>
        <v>2.0583190394511147E-2</v>
      </c>
      <c r="D156" s="213"/>
    </row>
    <row r="157" spans="1:4" outlineLevel="2" x14ac:dyDescent="0.3">
      <c r="A157" s="89" t="str">
        <f>'Базовый (ДШИ)'!A145</f>
        <v>Пожарная сигнализация</v>
      </c>
      <c r="B157" s="28" t="str">
        <f>'Базовый (ДШИ)'!B145</f>
        <v>усл.ед</v>
      </c>
      <c r="C157" s="60">
        <f>'Базовый (ДШИ)'!E145</f>
        <v>2.0583190394511147E-2</v>
      </c>
      <c r="D157" s="213"/>
    </row>
    <row r="158" spans="1:4" outlineLevel="2" x14ac:dyDescent="0.3">
      <c r="A158" s="89" t="str">
        <f>'Базовый (ДШИ)'!A146</f>
        <v>ТО пожарной сигнализации</v>
      </c>
      <c r="B158" s="28" t="str">
        <f>'Базовый (ДШИ)'!B146</f>
        <v>усл.ед</v>
      </c>
      <c r="C158" s="60">
        <f>'Базовый (ДШИ)'!E146</f>
        <v>2.0583190394511147E-2</v>
      </c>
      <c r="D158" s="213"/>
    </row>
    <row r="159" spans="1:4" ht="26" outlineLevel="2" x14ac:dyDescent="0.3">
      <c r="A159" s="89" t="str">
        <f>'Базовый (ДШИ)'!A147</f>
        <v>ТО автоматизированного теплового пункта</v>
      </c>
      <c r="B159" s="28" t="str">
        <f>'Базовый (ДШИ)'!B147</f>
        <v>усл.ед</v>
      </c>
      <c r="C159" s="60">
        <f>'Базовый (ДШИ)'!E147</f>
        <v>2.0583190394511147E-2</v>
      </c>
      <c r="D159" s="213"/>
    </row>
    <row r="160" spans="1:4" ht="26" outlineLevel="2" x14ac:dyDescent="0.3">
      <c r="A160" s="89" t="str">
        <f>'Базовый (ДШИ)'!A148</f>
        <v>ТО приборов  учета тепловой энергии</v>
      </c>
      <c r="B160" s="28" t="str">
        <f>'Базовый (ДШИ)'!B148</f>
        <v>усл.ед</v>
      </c>
      <c r="C160" s="60">
        <f>'Базовый (ДШИ)'!E148</f>
        <v>4.1166380789022294E-2</v>
      </c>
      <c r="D160" s="213"/>
    </row>
    <row r="161" spans="1:4" outlineLevel="2" x14ac:dyDescent="0.3">
      <c r="A161" s="89" t="str">
        <f>'Базовый (ДШИ)'!A149</f>
        <v>Вывоз ТКО</v>
      </c>
      <c r="B161" s="28" t="str">
        <f>'Базовый (ДШИ)'!B149</f>
        <v>м3</v>
      </c>
      <c r="C161" s="60">
        <f>'Базовый (ДШИ)'!E149</f>
        <v>8.2332761578044589E-2</v>
      </c>
      <c r="D161" s="213"/>
    </row>
    <row r="162" spans="1:4" ht="26" outlineLevel="2" x14ac:dyDescent="0.3">
      <c r="A162" s="89" t="str">
        <f>'Базовый (ДШИ)'!A150</f>
        <v>Огнезащитная обработка тканей и деревянных конструкций</v>
      </c>
      <c r="B162" s="28" t="str">
        <f>'Базовый (ДШИ)'!B150</f>
        <v>м2</v>
      </c>
      <c r="C162" s="60">
        <f>'Базовый (ДШИ)'!E150</f>
        <v>3.1488850771869639</v>
      </c>
      <c r="D162" s="213"/>
    </row>
    <row r="163" spans="1:4" ht="26" outlineLevel="2" x14ac:dyDescent="0.3">
      <c r="A163" s="89" t="str">
        <f>'Базовый (ДШИ)'!A151</f>
        <v>Проверка качества огнезащитной обработки</v>
      </c>
      <c r="B163" s="28" t="str">
        <f>'Базовый (ДШИ)'!B151</f>
        <v>усл.</v>
      </c>
      <c r="C163" s="60">
        <f>'Базовый (ДШИ)'!E151</f>
        <v>3.4305317324185248E-3</v>
      </c>
      <c r="D163" s="213"/>
    </row>
    <row r="164" spans="1:4" ht="26" outlineLevel="2" x14ac:dyDescent="0.3">
      <c r="A164" s="89" t="str">
        <f>'Базовый (ДШИ)'!A152</f>
        <v>Поверка приборов учета тепловой энергии</v>
      </c>
      <c r="B164" s="28" t="str">
        <f>'Базовый (ДШИ)'!B152</f>
        <v>усл.</v>
      </c>
      <c r="C164" s="60">
        <f>'Базовый (ДШИ)'!E152</f>
        <v>1.7152658662092624E-3</v>
      </c>
      <c r="D164" s="213"/>
    </row>
    <row r="165" spans="1:4" ht="39" outlineLevel="2" x14ac:dyDescent="0.3">
      <c r="A165" s="89" t="str">
        <f>'Базовый (ДШИ)'!A153</f>
        <v>Замеры сопротивления изоляции сетей и связи заземлитель-заземленный элемент</v>
      </c>
      <c r="B165" s="28" t="str">
        <f>'Базовый (ДШИ)'!B153</f>
        <v>усл.</v>
      </c>
      <c r="C165" s="60">
        <f>'Базовый (ДШИ)'!E153</f>
        <v>5.1457975986277868E-3</v>
      </c>
      <c r="D165" s="213"/>
    </row>
    <row r="166" spans="1:4" outlineLevel="2" x14ac:dyDescent="0.3">
      <c r="A166" s="89" t="str">
        <f>'Базовый (ДШИ)'!A154</f>
        <v>Уборка территории погрузчиком</v>
      </c>
      <c r="B166" s="28" t="str">
        <f>'Базовый (ДШИ)'!B154</f>
        <v>маш/час.</v>
      </c>
      <c r="C166" s="60">
        <f>'Базовый (ДШИ)'!E154</f>
        <v>0</v>
      </c>
      <c r="D166" s="213"/>
    </row>
    <row r="167" spans="1:4" outlineLevel="2" x14ac:dyDescent="0.3">
      <c r="A167" s="89" t="str">
        <f>'Базовый (ДШИ)'!A155</f>
        <v>Чистка кровли от снега и наледи</v>
      </c>
      <c r="B167" s="28" t="str">
        <f>'Базовый (ДШИ)'!B155</f>
        <v>м2</v>
      </c>
      <c r="C167" s="60">
        <f>'Базовый (ДШИ)'!E155</f>
        <v>0</v>
      </c>
      <c r="D167" s="213"/>
    </row>
    <row r="168" spans="1:4" ht="26" outlineLevel="2" x14ac:dyDescent="0.3">
      <c r="A168" s="89" t="str">
        <f>'Базовый (ДШИ)'!A156</f>
        <v>ТО внутридомовых электрических сетей</v>
      </c>
      <c r="B168" s="28" t="str">
        <f>'Базовый (ДШИ)'!B156</f>
        <v>усл.</v>
      </c>
      <c r="C168" s="60">
        <f>'Базовый (ДШИ)'!E156</f>
        <v>1.7152658662092624E-3</v>
      </c>
      <c r="D168" s="213"/>
    </row>
    <row r="169" spans="1:4" ht="26" outlineLevel="2" x14ac:dyDescent="0.3">
      <c r="A169" s="89" t="str">
        <f>'Базовый (ДШИ)'!A157</f>
        <v xml:space="preserve">Содержание и текущий ремонт имущества </v>
      </c>
      <c r="B169" s="28" t="str">
        <f>'Базовый (ДШИ)'!B157</f>
        <v>м2</v>
      </c>
      <c r="C169" s="60">
        <f>'Базовый (ДШИ)'!E157</f>
        <v>9.1615780445969133</v>
      </c>
      <c r="D169" s="213"/>
    </row>
    <row r="170" spans="1:4" outlineLevel="2" x14ac:dyDescent="0.3">
      <c r="A170" s="89" t="str">
        <f>'Базовый (ДШИ)'!A158</f>
        <v>Содержание помещений</v>
      </c>
      <c r="B170" s="28" t="str">
        <f>'Базовый (ДШИ)'!B158</f>
        <v>м2</v>
      </c>
      <c r="C170" s="60">
        <f>'Базовый (ДШИ)'!E158</f>
        <v>0.76346483704974277</v>
      </c>
      <c r="D170" s="213"/>
    </row>
    <row r="171" spans="1:4" ht="26" outlineLevel="2" x14ac:dyDescent="0.3">
      <c r="A171" s="89" t="str">
        <f>'Базовый (ДШИ)'!A159</f>
        <v>Обеспечение вывода тревожных сигналов( 3 здания)</v>
      </c>
      <c r="B171" s="28" t="str">
        <f>'Базовый (ДШИ)'!B159</f>
        <v>мес.</v>
      </c>
      <c r="C171" s="60">
        <f>'Базовый (ДШИ)'!E159</f>
        <v>2.0583190394511147E-2</v>
      </c>
      <c r="D171" s="213"/>
    </row>
    <row r="172" spans="1:4" ht="12.75" customHeight="1" outlineLevel="1" x14ac:dyDescent="0.3">
      <c r="A172" s="211" t="s">
        <v>73</v>
      </c>
      <c r="B172" s="211"/>
      <c r="C172" s="211"/>
      <c r="D172" s="211"/>
    </row>
    <row r="173" spans="1:4" ht="12.75" customHeight="1" outlineLevel="2" x14ac:dyDescent="0.3">
      <c r="A173" s="54"/>
      <c r="B173" s="28"/>
      <c r="C173" s="60"/>
      <c r="D173" s="215" t="s">
        <v>123</v>
      </c>
    </row>
    <row r="174" spans="1:4" ht="12.75" customHeight="1" outlineLevel="2" x14ac:dyDescent="0.3">
      <c r="A174" s="54"/>
      <c r="B174" s="28"/>
      <c r="C174" s="60"/>
      <c r="D174" s="214"/>
    </row>
    <row r="175" spans="1:4" outlineLevel="1" x14ac:dyDescent="0.3">
      <c r="A175" s="211" t="s">
        <v>74</v>
      </c>
      <c r="B175" s="211"/>
      <c r="C175" s="211"/>
      <c r="D175" s="211"/>
    </row>
    <row r="176" spans="1:4" outlineLevel="2" x14ac:dyDescent="0.3">
      <c r="A176" s="89" t="str">
        <f>'Базовый (ДШИ)'!A164</f>
        <v>МГ/МН связь</v>
      </c>
      <c r="B176" s="28" t="str">
        <f>'Базовый (ДШИ)'!B164</f>
        <v>усл.ед.</v>
      </c>
      <c r="C176" s="60">
        <f>'Базовый (ДШИ)'!E164</f>
        <v>1.7152658662092624E-3</v>
      </c>
      <c r="D176" s="215" t="s">
        <v>123</v>
      </c>
    </row>
    <row r="177" spans="1:4" outlineLevel="2" x14ac:dyDescent="0.3">
      <c r="A177" s="89" t="str">
        <f>'Базовый (ДШИ)'!A165</f>
        <v>Интернет (ДШИ 1)</v>
      </c>
      <c r="B177" s="28" t="str">
        <f>'Базовый (ДШИ)'!B165</f>
        <v>усл.ед.</v>
      </c>
      <c r="C177" s="60">
        <f>'Базовый (ДШИ)'!E165</f>
        <v>1.7152658662092624E-3</v>
      </c>
      <c r="D177" s="213"/>
    </row>
    <row r="178" spans="1:4" outlineLevel="2" x14ac:dyDescent="0.3">
      <c r="A178" s="89" t="str">
        <f>'Базовый (ДШИ)'!A166</f>
        <v>Интернет (ДШИ 2)</v>
      </c>
      <c r="B178" s="28" t="str">
        <f>'Базовый (ДШИ)'!B166</f>
        <v>усл.ед.</v>
      </c>
      <c r="C178" s="60">
        <f>'Базовый (ДШИ)'!E166</f>
        <v>0</v>
      </c>
      <c r="D178" s="213"/>
    </row>
    <row r="179" spans="1:4" outlineLevel="2" x14ac:dyDescent="0.3">
      <c r="A179" s="89" t="str">
        <f>'Базовый (ДШИ)'!A167</f>
        <v>Местная связь (ДШИ 1)</v>
      </c>
      <c r="B179" s="28" t="str">
        <f>'Базовый (ДШИ)'!B167</f>
        <v>усл.ед.</v>
      </c>
      <c r="C179" s="60">
        <f>'Базовый (ДШИ)'!E167</f>
        <v>1.7152658662092624E-3</v>
      </c>
      <c r="D179" s="213"/>
    </row>
    <row r="180" spans="1:4" outlineLevel="2" x14ac:dyDescent="0.3">
      <c r="A180" s="89" t="str">
        <f>'Базовый (ДШИ)'!A168</f>
        <v>Местная связь (ДШИ 2)</v>
      </c>
      <c r="B180" s="28" t="str">
        <f>'Базовый (ДШИ)'!B168</f>
        <v>усл.ед.</v>
      </c>
      <c r="C180" s="60">
        <f>'Базовый (ДШИ)'!E168</f>
        <v>0</v>
      </c>
      <c r="D180" s="214"/>
    </row>
    <row r="181" spans="1:4" outlineLevel="1" x14ac:dyDescent="0.3">
      <c r="A181" s="211" t="s">
        <v>75</v>
      </c>
      <c r="B181" s="211"/>
      <c r="C181" s="211"/>
      <c r="D181" s="211"/>
    </row>
    <row r="182" spans="1:4" ht="12.75" customHeight="1" outlineLevel="2" x14ac:dyDescent="0.3">
      <c r="A182" s="54"/>
      <c r="B182" s="54"/>
      <c r="C182" s="54"/>
      <c r="D182" s="215" t="s">
        <v>123</v>
      </c>
    </row>
    <row r="183" spans="1:4" ht="12.75" customHeight="1" outlineLevel="2" x14ac:dyDescent="0.3">
      <c r="A183" s="54"/>
      <c r="B183" s="54"/>
      <c r="C183" s="54"/>
      <c r="D183" s="214"/>
    </row>
    <row r="184" spans="1:4" ht="12.75" customHeight="1" outlineLevel="1" x14ac:dyDescent="0.3">
      <c r="A184" s="211" t="s">
        <v>76</v>
      </c>
      <c r="B184" s="211"/>
      <c r="C184" s="211"/>
      <c r="D184" s="211"/>
    </row>
    <row r="185" spans="1:4" ht="39" outlineLevel="2" x14ac:dyDescent="0.3">
      <c r="A185" s="89" t="str">
        <f>'Базовый (ДШИ)'!A173</f>
        <v>Административно-управленческий персонал
(ДШИ 1)</v>
      </c>
      <c r="B185" s="28" t="str">
        <f>'Базовый (ДШИ)'!B173</f>
        <v>шт.ед.</v>
      </c>
      <c r="C185" s="60">
        <f>'Базовый (ДШИ)'!E173</f>
        <v>3.4305317324185248E-3</v>
      </c>
      <c r="D185" s="215" t="s">
        <v>123</v>
      </c>
    </row>
    <row r="186" spans="1:4" ht="39" outlineLevel="2" x14ac:dyDescent="0.3">
      <c r="A186" s="89" t="str">
        <f>'Базовый (ДШИ)'!A174</f>
        <v>Административно-управленческий персонал
(ДШИ 2)</v>
      </c>
      <c r="B186" s="28" t="str">
        <f>'Базовый (ДШИ)'!B174</f>
        <v>шт.ед.</v>
      </c>
      <c r="C186" s="60">
        <f>'Базовый (ДШИ)'!E174</f>
        <v>0</v>
      </c>
      <c r="D186" s="213"/>
    </row>
    <row r="187" spans="1:4" ht="26" outlineLevel="2" x14ac:dyDescent="0.3">
      <c r="A187" s="89" t="str">
        <f>'Базовый (ДШИ)'!A175</f>
        <v>Обслуживающий персонал
(ДШИ 1)</v>
      </c>
      <c r="B187" s="28" t="str">
        <f>'Базовый (ДШИ)'!B175</f>
        <v>шт.ед.</v>
      </c>
      <c r="C187" s="60">
        <f>'Базовый (ДШИ)'!E175</f>
        <v>3.687821612349914E-2</v>
      </c>
      <c r="D187" s="213"/>
    </row>
    <row r="188" spans="1:4" ht="26" outlineLevel="2" x14ac:dyDescent="0.3">
      <c r="A188" s="89" t="str">
        <f>'Базовый (ДШИ)'!A176</f>
        <v>Обслуживающий персонал
(ДШИ 2)</v>
      </c>
      <c r="B188" s="28" t="str">
        <f>'Базовый (ДШИ)'!B176</f>
        <v>шт.ед.</v>
      </c>
      <c r="C188" s="60">
        <f>'Базовый (ДШИ)'!E176</f>
        <v>0</v>
      </c>
      <c r="D188" s="214"/>
    </row>
    <row r="189" spans="1:4" ht="12.75" customHeight="1" outlineLevel="1" x14ac:dyDescent="0.3">
      <c r="A189" s="211" t="s">
        <v>77</v>
      </c>
      <c r="B189" s="211"/>
      <c r="C189" s="211"/>
      <c r="D189" s="211"/>
    </row>
    <row r="190" spans="1:4" ht="26" outlineLevel="2" x14ac:dyDescent="0.3">
      <c r="A190" s="89" t="str">
        <f>'Базовый (ДШИ)'!A178</f>
        <v>Чистящие, моющие, дезинфицирующие средства, прочие</v>
      </c>
      <c r="B190" s="28" t="str">
        <f>'Базовый (ДШИ)'!B178</f>
        <v>х</v>
      </c>
      <c r="C190" s="60" t="str">
        <f>'Базовый (ДШИ)'!D178</f>
        <v>х</v>
      </c>
      <c r="D190" s="215" t="s">
        <v>123</v>
      </c>
    </row>
    <row r="191" spans="1:4" outlineLevel="2" x14ac:dyDescent="0.3">
      <c r="A191" s="89" t="str">
        <f>'Базовый (ДШИ)'!A179</f>
        <v>Мыло хозяйственное 65%</v>
      </c>
      <c r="B191" s="28" t="str">
        <f>'Базовый (ДШИ)'!B179</f>
        <v>шт.</v>
      </c>
      <c r="C191" s="60">
        <f>'Базовый (ДШИ)'!E179</f>
        <v>6.0034305317324177E-2</v>
      </c>
      <c r="D191" s="213"/>
    </row>
    <row r="192" spans="1:4" outlineLevel="2" x14ac:dyDescent="0.3">
      <c r="A192" s="89" t="str">
        <f>'Базовый (ДШИ)'!A180</f>
        <v>Мыло туалетное</v>
      </c>
      <c r="B192" s="28" t="str">
        <f>'Базовый (ДШИ)'!B180</f>
        <v>шт.</v>
      </c>
      <c r="C192" s="60">
        <f>'Базовый (ДШИ)'!E180</f>
        <v>7.5471698113207544E-2</v>
      </c>
      <c r="D192" s="213"/>
    </row>
    <row r="193" spans="1:4" ht="26" outlineLevel="2" x14ac:dyDescent="0.3">
      <c r="A193" s="89" t="str">
        <f>'Базовый (ДШИ)'!A181</f>
        <v>Средство для мытья стекол распылитель 0,5 л.</v>
      </c>
      <c r="B193" s="28" t="str">
        <f>'Базовый (ДШИ)'!B181</f>
        <v>шт.</v>
      </c>
      <c r="C193" s="60">
        <f>'Базовый (ДШИ)'!E181</f>
        <v>2.0583190394511147E-2</v>
      </c>
      <c r="D193" s="213"/>
    </row>
    <row r="194" spans="1:4" outlineLevel="2" x14ac:dyDescent="0.3">
      <c r="A194" s="89" t="str">
        <f>'Базовый (ДШИ)'!A182</f>
        <v>Стиральный порошок 0,4 кг</v>
      </c>
      <c r="B194" s="28" t="str">
        <f>'Базовый (ДШИ)'!B182</f>
        <v>упак.</v>
      </c>
      <c r="C194" s="60">
        <f>'Базовый (ДШИ)'!E182</f>
        <v>0.14236706689536877</v>
      </c>
      <c r="D194" s="213"/>
    </row>
    <row r="195" spans="1:4" outlineLevel="2" x14ac:dyDescent="0.3">
      <c r="A195" s="89" t="str">
        <f>'Базовый (ДШИ)'!A183</f>
        <v>Чистящее средство  180 гр.</v>
      </c>
      <c r="B195" s="28" t="str">
        <f>'Базовый (ДШИ)'!B183</f>
        <v>шт.</v>
      </c>
      <c r="C195" s="60">
        <f>'Базовый (ДШИ)'!E183</f>
        <v>8.5763293310463118E-2</v>
      </c>
      <c r="D195" s="213"/>
    </row>
    <row r="196" spans="1:4" outlineLevel="2" x14ac:dyDescent="0.3">
      <c r="A196" s="89" t="str">
        <f>'Базовый (ДШИ)'!A184</f>
        <v>Жавель-Солид</v>
      </c>
      <c r="B196" s="28" t="str">
        <f>'Базовый (ДШИ)'!B184</f>
        <v>шт.</v>
      </c>
      <c r="C196" s="60">
        <f>'Базовый (ДШИ)'!E184</f>
        <v>2.4013722126929673E-2</v>
      </c>
      <c r="D196" s="213"/>
    </row>
    <row r="197" spans="1:4" outlineLevel="2" x14ac:dyDescent="0.3">
      <c r="A197" s="89" t="str">
        <f>'Базовый (ДШИ)'!A185</f>
        <v>Белизна</v>
      </c>
      <c r="B197" s="28" t="str">
        <f>'Базовый (ДШИ)'!B185</f>
        <v>бут.</v>
      </c>
      <c r="C197" s="60">
        <f>'Базовый (ДШИ)'!E185</f>
        <v>0.10291595197255575</v>
      </c>
      <c r="D197" s="213"/>
    </row>
    <row r="198" spans="1:4" outlineLevel="2" x14ac:dyDescent="0.3">
      <c r="A198" s="89" t="str">
        <f>'Базовый (ДШИ)'!A186</f>
        <v>Белизна гель</v>
      </c>
      <c r="B198" s="28" t="str">
        <f>'Базовый (ДШИ)'!B186</f>
        <v>бут.</v>
      </c>
      <c r="C198" s="60">
        <f>'Базовый (ДШИ)'!E186</f>
        <v>8.2332761578044589E-2</v>
      </c>
      <c r="D198" s="213"/>
    </row>
    <row r="199" spans="1:4" outlineLevel="2" x14ac:dyDescent="0.3">
      <c r="A199" s="89" t="str">
        <f>'Базовый (ДШИ)'!A187</f>
        <v>Дез средство Оптимакс</v>
      </c>
      <c r="B199" s="28" t="str">
        <f>'Базовый (ДШИ)'!B187</f>
        <v>л</v>
      </c>
      <c r="C199" s="60">
        <f>'Базовый (ДШИ)'!E187</f>
        <v>1.7152658662092625E-2</v>
      </c>
      <c r="D199" s="213"/>
    </row>
    <row r="200" spans="1:4" outlineLevel="2" x14ac:dyDescent="0.3">
      <c r="A200" s="89" t="str">
        <f>'Базовый (ДШИ)'!A188</f>
        <v>Подставка для книг А4</v>
      </c>
      <c r="B200" s="28" t="str">
        <f>'Базовый (ДШИ)'!B188</f>
        <v>шт.</v>
      </c>
      <c r="C200" s="60">
        <f>'Базовый (ДШИ)'!E188</f>
        <v>8.5763293310463125E-3</v>
      </c>
      <c r="D200" s="213"/>
    </row>
    <row r="201" spans="1:4" outlineLevel="2" x14ac:dyDescent="0.3">
      <c r="A201" s="89" t="str">
        <f>'Базовый (ДШИ)'!A189</f>
        <v>Бензин АИ-92</v>
      </c>
      <c r="B201" s="28" t="str">
        <f>'Базовый (ДШИ)'!B189</f>
        <v>л.</v>
      </c>
      <c r="C201" s="60">
        <f>'Базовый (ДШИ)'!E189</f>
        <v>0</v>
      </c>
      <c r="D201" s="213"/>
    </row>
    <row r="202" spans="1:4" outlineLevel="2" x14ac:dyDescent="0.3">
      <c r="A202" s="89" t="str">
        <f>'Базовый (ДШИ)'!A190</f>
        <v>Масло для двухтактных двигателей</v>
      </c>
      <c r="B202" s="28" t="str">
        <f>'Базовый (ДШИ)'!B190</f>
        <v>л.</v>
      </c>
      <c r="C202" s="60">
        <f>'Базовый (ДШИ)'!E190</f>
        <v>0</v>
      </c>
      <c r="D202" s="213"/>
    </row>
    <row r="203" spans="1:4" ht="26" outlineLevel="2" x14ac:dyDescent="0.3">
      <c r="A203" s="89" t="str">
        <f>'Базовый (ДШИ)'!A191</f>
        <v>Накопитель документов стойка-угол(зеленые) из гофрокартона</v>
      </c>
      <c r="B203" s="28" t="str">
        <f>'Базовый (ДШИ)'!B191</f>
        <v>шт.</v>
      </c>
      <c r="C203" s="60">
        <f>'Базовый (ДШИ)'!E191</f>
        <v>6.86106346483705E-2</v>
      </c>
      <c r="D203" s="213"/>
    </row>
    <row r="204" spans="1:4" outlineLevel="2" x14ac:dyDescent="0.3">
      <c r="A204" s="89" t="str">
        <f>'Базовый (ДШИ)'!A192</f>
        <v>Стира,глажка,сушка белья</v>
      </c>
      <c r="B204" s="28" t="str">
        <f>'Базовый (ДШИ)'!B192</f>
        <v>кг.</v>
      </c>
      <c r="C204" s="60">
        <f>'Базовый (ДШИ)'!E192</f>
        <v>0.16295025728987991</v>
      </c>
      <c r="D204" s="213"/>
    </row>
    <row r="205" spans="1:4" outlineLevel="2" x14ac:dyDescent="0.3">
      <c r="A205" s="89" t="str">
        <f>'Базовый (ДШИ)'!A193</f>
        <v>Услуги сторонних организаций</v>
      </c>
      <c r="B205" s="28" t="str">
        <f>'Базовый (ДШИ)'!B193</f>
        <v>х</v>
      </c>
      <c r="C205" s="60" t="str">
        <f>'Базовый (ДШИ)'!D193</f>
        <v>х</v>
      </c>
      <c r="D205" s="213"/>
    </row>
    <row r="206" spans="1:4" outlineLevel="2" x14ac:dyDescent="0.3">
      <c r="A206" s="89" t="str">
        <f>'Базовый (ДШИ)'!A194</f>
        <v>Замеры искуственной освещенности</v>
      </c>
      <c r="B206" s="28" t="str">
        <f>'Базовый (ДШИ)'!B194</f>
        <v>усл.</v>
      </c>
      <c r="C206" s="60">
        <f>'Базовый (ДШИ)'!E194</f>
        <v>0.29845626072041165</v>
      </c>
      <c r="D206" s="213"/>
    </row>
    <row r="207" spans="1:4" outlineLevel="2" x14ac:dyDescent="0.3">
      <c r="A207" s="89" t="str">
        <f>'Базовый (ДШИ)'!A195</f>
        <v>Замеры влажности воздуха</v>
      </c>
      <c r="B207" s="28" t="str">
        <f>'Базовый (ДШИ)'!B195</f>
        <v>усл.</v>
      </c>
      <c r="C207" s="60">
        <f>'Базовый (ДШИ)'!E195</f>
        <v>0.17667238421955403</v>
      </c>
      <c r="D207" s="213"/>
    </row>
    <row r="208" spans="1:4" outlineLevel="2" x14ac:dyDescent="0.3">
      <c r="A208" s="89" t="str">
        <f>'Базовый (ДШИ)'!A196</f>
        <v>Замеры температуры воздуха</v>
      </c>
      <c r="B208" s="28" t="str">
        <f>'Базовый (ДШИ)'!B196</f>
        <v>усл.</v>
      </c>
      <c r="C208" s="60">
        <f>'Базовый (ДШИ)'!E196</f>
        <v>0.17667238421955403</v>
      </c>
      <c r="D208" s="213"/>
    </row>
    <row r="209" spans="1:4" ht="26" outlineLevel="2" x14ac:dyDescent="0.3">
      <c r="A209" s="89" t="str">
        <f>'Базовый (ДШИ)'!A197</f>
        <v>Гигиеническая оценка результатов лабораторных измерений</v>
      </c>
      <c r="B209" s="28" t="str">
        <f>'Базовый (ДШИ)'!B197</f>
        <v>усл.</v>
      </c>
      <c r="C209" s="60">
        <f>'Базовый (ДШИ)'!E197</f>
        <v>1.0291595197255574E-2</v>
      </c>
      <c r="D209" s="213"/>
    </row>
    <row r="210" spans="1:4" ht="26" outlineLevel="2" x14ac:dyDescent="0.3">
      <c r="A210" s="89" t="str">
        <f>'Базовый (ДШИ)'!A198</f>
        <v>Исследование воды после гидропромывки</v>
      </c>
      <c r="B210" s="28" t="str">
        <f>'Базовый (ДШИ)'!B198</f>
        <v>усл.ед</v>
      </c>
      <c r="C210" s="60">
        <f>'Базовый (ДШИ)'!E198</f>
        <v>3.4305317324185248E-3</v>
      </c>
      <c r="D210" s="213"/>
    </row>
    <row r="211" spans="1:4" outlineLevel="2" x14ac:dyDescent="0.3">
      <c r="A211" s="89" t="str">
        <f>'Базовый (ДШИ)'!A199</f>
        <v>Анализ воды питьевой</v>
      </c>
      <c r="B211" s="28" t="str">
        <f>'Базовый (ДШИ)'!B199</f>
        <v>усл.</v>
      </c>
      <c r="C211" s="60">
        <f>'Базовый (ДШИ)'!E199</f>
        <v>5.1457975986277868E-3</v>
      </c>
      <c r="D211" s="213"/>
    </row>
    <row r="212" spans="1:4" outlineLevel="2" x14ac:dyDescent="0.3">
      <c r="A212" s="89" t="str">
        <f>'Базовый (ДШИ)'!A200</f>
        <v>Поверка манометров</v>
      </c>
      <c r="B212" s="28" t="str">
        <f>'Базовый (ДШИ)'!B200</f>
        <v>шт.</v>
      </c>
      <c r="C212" s="60">
        <f>'Базовый (ДШИ)'!E200</f>
        <v>3.430531732418525E-2</v>
      </c>
      <c r="D212" s="213"/>
    </row>
    <row r="213" spans="1:4" outlineLevel="2" x14ac:dyDescent="0.3">
      <c r="A213" s="89" t="str">
        <f>'Базовый (ДШИ)'!A201</f>
        <v>Противопожарные мероприятия</v>
      </c>
      <c r="B213" s="28" t="str">
        <f>'Базовый (ДШИ)'!B201</f>
        <v>х</v>
      </c>
      <c r="C213" s="60" t="str">
        <f>'Базовый (ДШИ)'!D201</f>
        <v>х</v>
      </c>
      <c r="D213" s="213"/>
    </row>
    <row r="214" spans="1:4" outlineLevel="2" x14ac:dyDescent="0.3">
      <c r="A214" s="89" t="str">
        <f>'Базовый (ДШИ)'!A202</f>
        <v>Перемотка рукава на другое ребро</v>
      </c>
      <c r="B214" s="28" t="str">
        <f>'Базовый (ДШИ)'!B202</f>
        <v>шт.</v>
      </c>
      <c r="C214" s="60">
        <f>'Базовый (ДШИ)'!E202</f>
        <v>8.5763293310463125E-3</v>
      </c>
      <c r="D214" s="213"/>
    </row>
    <row r="215" spans="1:4" outlineLevel="2" x14ac:dyDescent="0.3">
      <c r="A215" s="89" t="str">
        <f>'Базовый (ДШИ)'!A203</f>
        <v>Зарядка огнетушителей ОП-5</v>
      </c>
      <c r="B215" s="28" t="str">
        <f>'Базовый (ДШИ)'!B203</f>
        <v>шт.</v>
      </c>
      <c r="C215" s="60">
        <f>'Базовый (ДШИ)'!E203</f>
        <v>0</v>
      </c>
      <c r="D215" s="213"/>
    </row>
    <row r="216" spans="1:4" outlineLevel="2" x14ac:dyDescent="0.3">
      <c r="A216" s="89" t="str">
        <f>'Базовый (ДШИ)'!A204</f>
        <v>Зарядка огнетушителей ОУ-3</v>
      </c>
      <c r="B216" s="28" t="str">
        <f>'Базовый (ДШИ)'!B204</f>
        <v>шт.</v>
      </c>
      <c r="C216" s="60">
        <f>'Базовый (ДШИ)'!E204</f>
        <v>0</v>
      </c>
      <c r="D216" s="213"/>
    </row>
    <row r="217" spans="1:4" outlineLevel="2" x14ac:dyDescent="0.3">
      <c r="A217" s="89" t="str">
        <f>'Базовый (ДШИ)'!A205</f>
        <v>Зарядка огнетушителей ОУ-5</v>
      </c>
      <c r="B217" s="28" t="str">
        <f>'Базовый (ДШИ)'!B205</f>
        <v>шт.</v>
      </c>
      <c r="C217" s="60">
        <f>'Базовый (ДШИ)'!E205</f>
        <v>0</v>
      </c>
      <c r="D217" s="213"/>
    </row>
    <row r="218" spans="1:4" outlineLevel="2" x14ac:dyDescent="0.3">
      <c r="A218" s="89" t="str">
        <f>'Базовый (ДШИ)'!A206</f>
        <v>Зарядка огнетушителей ОУ-2</v>
      </c>
      <c r="B218" s="28" t="str">
        <f>'Базовый (ДШИ)'!B206</f>
        <v>шт.</v>
      </c>
      <c r="C218" s="60">
        <f>'Базовый (ДШИ)'!E206</f>
        <v>0</v>
      </c>
      <c r="D218" s="213"/>
    </row>
    <row r="219" spans="1:4" outlineLevel="2" x14ac:dyDescent="0.3">
      <c r="A219" s="89" t="str">
        <f>'Базовый (ДШИ)'!A207</f>
        <v>Зарядка огнетушителей ОП-2</v>
      </c>
      <c r="B219" s="28" t="str">
        <f>'Базовый (ДШИ)'!B207</f>
        <v>шт.</v>
      </c>
      <c r="C219" s="60">
        <f>'Базовый (ДШИ)'!E207</f>
        <v>0</v>
      </c>
      <c r="D219" s="213"/>
    </row>
    <row r="220" spans="1:4" ht="26" outlineLevel="2" x14ac:dyDescent="0.3">
      <c r="A220" s="89" t="str">
        <f>'Базовый (ДШИ)'!A208</f>
        <v>Зарядка огнетушителя углекислотного ОП-10</v>
      </c>
      <c r="B220" s="28" t="str">
        <f>'Базовый (ДШИ)'!B208</f>
        <v>шт.</v>
      </c>
      <c r="C220" s="60">
        <f>'Базовый (ДШИ)'!E208</f>
        <v>0</v>
      </c>
      <c r="D220" s="213"/>
    </row>
    <row r="221" spans="1:4" outlineLevel="2" x14ac:dyDescent="0.3">
      <c r="A221" s="89" t="str">
        <f>'Базовый (ДШИ)'!A209</f>
        <v>Испытание пожарного крана</v>
      </c>
      <c r="B221" s="28" t="str">
        <f>'Базовый (ДШИ)'!B209</f>
        <v>шт.</v>
      </c>
      <c r="C221" s="60">
        <f>'Базовый (ДШИ)'!E209</f>
        <v>1.7152658662092625E-2</v>
      </c>
      <c r="D221" s="213"/>
    </row>
    <row r="222" spans="1:4" outlineLevel="2" x14ac:dyDescent="0.3">
      <c r="A222" s="89" t="str">
        <f>'Базовый (ДШИ)'!A210</f>
        <v>Испытание пожарного рукава</v>
      </c>
      <c r="B222" s="28" t="str">
        <f>'Базовый (ДШИ)'!B210</f>
        <v>шт.</v>
      </c>
      <c r="C222" s="60">
        <f>'Базовый (ДШИ)'!E210</f>
        <v>8.5763293310463125E-3</v>
      </c>
      <c r="D222" s="213"/>
    </row>
    <row r="223" spans="1:4" outlineLevel="2" x14ac:dyDescent="0.3">
      <c r="A223" s="89" t="str">
        <f>'Базовый (ДШИ)'!A211</f>
        <v>Прочие хозяйственные расходы</v>
      </c>
      <c r="B223" s="28" t="str">
        <f>'Базовый (ДШИ)'!B211</f>
        <v>х</v>
      </c>
      <c r="C223" s="60" t="str">
        <f>'Базовый (ДШИ)'!D211</f>
        <v>х</v>
      </c>
      <c r="D223" s="213"/>
    </row>
    <row r="224" spans="1:4" outlineLevel="2" x14ac:dyDescent="0.3">
      <c r="A224" s="89" t="str">
        <f>'Базовый (ДШИ)'!A212</f>
        <v>Мешки для мусора 60 л</v>
      </c>
      <c r="B224" s="28" t="str">
        <f>'Базовый (ДШИ)'!B212</f>
        <v>шт.</v>
      </c>
      <c r="C224" s="60">
        <f>'Базовый (ДШИ)'!E212</f>
        <v>5.1457975986277875E-2</v>
      </c>
      <c r="D224" s="213"/>
    </row>
    <row r="225" spans="1:4" outlineLevel="2" x14ac:dyDescent="0.3">
      <c r="A225" s="89" t="str">
        <f>'Базовый (ДШИ)'!A213</f>
        <v>Перчатки хозяйственные</v>
      </c>
      <c r="B225" s="28" t="str">
        <f>'Базовый (ДШИ)'!B213</f>
        <v>пар</v>
      </c>
      <c r="C225" s="60">
        <f>'Базовый (ДШИ)'!E213</f>
        <v>2.4013722126929673E-2</v>
      </c>
      <c r="D225" s="213"/>
    </row>
    <row r="226" spans="1:4" outlineLevel="2" x14ac:dyDescent="0.3">
      <c r="A226" s="89" t="str">
        <f>'Базовый (ДШИ)'!A214</f>
        <v>Перчатки хозяйственные латексные</v>
      </c>
      <c r="B226" s="28" t="str">
        <f>'Базовый (ДШИ)'!B214</f>
        <v>пар</v>
      </c>
      <c r="C226" s="60">
        <f>'Базовый (ДШИ)'!E214</f>
        <v>5.1457975986277875E-2</v>
      </c>
      <c r="D226" s="213"/>
    </row>
    <row r="227" spans="1:4" outlineLevel="2" x14ac:dyDescent="0.3">
      <c r="A227" s="89" t="str">
        <f>'Базовый (ДШИ)'!A215</f>
        <v>Тряпки для мытья пола</v>
      </c>
      <c r="B227" s="28" t="str">
        <f>'Базовый (ДШИ)'!B215</f>
        <v>шт.</v>
      </c>
      <c r="C227" s="60">
        <f>'Базовый (ДШИ)'!E215</f>
        <v>4.2881646655231559E-2</v>
      </c>
      <c r="D227" s="213"/>
    </row>
    <row r="228" spans="1:4" outlineLevel="2" x14ac:dyDescent="0.3">
      <c r="A228" s="89" t="str">
        <f>'Базовый (ДШИ)'!A216</f>
        <v>Ведро</v>
      </c>
      <c r="B228" s="28" t="str">
        <f>'Базовый (ДШИ)'!B216</f>
        <v>шт.</v>
      </c>
      <c r="C228" s="60">
        <f>'Базовый (ДШИ)'!E216</f>
        <v>6.8610634648370496E-3</v>
      </c>
      <c r="D228" s="213"/>
    </row>
    <row r="229" spans="1:4" outlineLevel="2" x14ac:dyDescent="0.3">
      <c r="A229" s="89" t="str">
        <f>'Базовый (ДШИ)'!A217</f>
        <v>Лампа ЛБ 18Вт</v>
      </c>
      <c r="B229" s="28" t="str">
        <f>'Базовый (ДШИ)'!B217</f>
        <v>шт.</v>
      </c>
      <c r="C229" s="60">
        <f>'Базовый (ДШИ)'!E217</f>
        <v>4.2881646655231559E-2</v>
      </c>
      <c r="D229" s="213"/>
    </row>
    <row r="230" spans="1:4" outlineLevel="2" x14ac:dyDescent="0.3">
      <c r="A230" s="89" t="str">
        <f>'Базовый (ДШИ)'!A218</f>
        <v>Лампа ЛБ 36Вт</v>
      </c>
      <c r="B230" s="28" t="str">
        <f>'Базовый (ДШИ)'!B218</f>
        <v>шт.</v>
      </c>
      <c r="C230" s="60">
        <f>'Базовый (ДШИ)'!E218</f>
        <v>0.18524871355060032</v>
      </c>
      <c r="D230" s="213"/>
    </row>
    <row r="231" spans="1:4" outlineLevel="2" x14ac:dyDescent="0.3">
      <c r="A231" s="89" t="str">
        <f>'Базовый (ДШИ)'!A219</f>
        <v>Лампа  накаливания 60Вт</v>
      </c>
      <c r="B231" s="28" t="str">
        <f>'Базовый (ДШИ)'!B219</f>
        <v>шт.</v>
      </c>
      <c r="C231" s="60">
        <f>'Базовый (ДШИ)'!E219</f>
        <v>3.430531732418525E-2</v>
      </c>
      <c r="D231" s="213"/>
    </row>
    <row r="232" spans="1:4" outlineLevel="2" x14ac:dyDescent="0.3">
      <c r="A232" s="89" t="str">
        <f>'Базовый (ДШИ)'!A220</f>
        <v xml:space="preserve">Проектная документация для здания </v>
      </c>
      <c r="B232" s="28" t="str">
        <f>'Базовый (ДШИ)'!B220</f>
        <v>наб.</v>
      </c>
      <c r="C232" s="60">
        <f>'Базовый (ДШИ)'!E220</f>
        <v>0</v>
      </c>
      <c r="D232" s="213"/>
    </row>
    <row r="233" spans="1:4" x14ac:dyDescent="0.3">
      <c r="A233" s="11"/>
    </row>
    <row r="234" spans="1:4" ht="37.5" customHeight="1" x14ac:dyDescent="0.3">
      <c r="A234" s="11" t="s">
        <v>78</v>
      </c>
      <c r="B234" s="55"/>
      <c r="C234" s="55"/>
    </row>
    <row r="235" spans="1:4" ht="17.25" customHeight="1" x14ac:dyDescent="0.3">
      <c r="A235" s="219" t="s">
        <v>79</v>
      </c>
      <c r="B235" s="219"/>
      <c r="C235" s="219"/>
      <c r="D235" s="219"/>
    </row>
    <row r="236" spans="1:4" ht="44.25" customHeight="1" x14ac:dyDescent="0.3">
      <c r="A236" s="219" t="s">
        <v>80</v>
      </c>
      <c r="B236" s="219"/>
      <c r="C236" s="219"/>
      <c r="D236" s="219"/>
    </row>
    <row r="237" spans="1:4" ht="42.75" customHeight="1" x14ac:dyDescent="0.3">
      <c r="A237" s="219" t="s">
        <v>80</v>
      </c>
      <c r="B237" s="219"/>
      <c r="C237" s="219"/>
      <c r="D237" s="219"/>
    </row>
    <row r="238" spans="1:4" ht="19.899999999999999" customHeight="1" x14ac:dyDescent="0.3">
      <c r="A238" s="219" t="s">
        <v>81</v>
      </c>
      <c r="B238" s="219"/>
      <c r="C238" s="219"/>
      <c r="D238" s="219"/>
    </row>
    <row r="239" spans="1:4" ht="36.65" customHeight="1" x14ac:dyDescent="0.3">
      <c r="A239" s="219" t="s">
        <v>82</v>
      </c>
      <c r="B239" s="219"/>
      <c r="C239" s="219"/>
      <c r="D239" s="219"/>
    </row>
  </sheetData>
  <autoFilter ref="A9:D232">
    <filterColumn colId="2">
      <filters blank="1">
        <filter val="0,00172"/>
        <filter val="0,00343"/>
        <filter val="0,00515"/>
        <filter val="0,00686"/>
        <filter val="0,00858"/>
        <filter val="0,01029"/>
        <filter val="0,01201"/>
        <filter val="0,01544"/>
        <filter val="0,01715"/>
        <filter val="0,02058"/>
        <filter val="0,02401"/>
        <filter val="0,02573"/>
        <filter val="0,03431"/>
        <filter val="0,03688"/>
        <filter val="0,04117"/>
        <filter val="0,04288"/>
        <filter val="0,05146"/>
        <filter val="0,05660"/>
        <filter val="0,06003"/>
        <filter val="0,06175"/>
        <filter val="0,06861"/>
        <filter val="0,07547"/>
        <filter val="0,08233"/>
        <filter val="0,08576"/>
        <filter val="0,10292"/>
        <filter val="0,11321"/>
        <filter val="0,13722"/>
        <filter val="0,14237"/>
        <filter val="0,16295"/>
        <filter val="0,17153"/>
        <filter val="0,17667"/>
        <filter val="0,18525"/>
        <filter val="0,29846"/>
        <filter val="0,30465"/>
        <filter val="0,58319"/>
        <filter val="0,75129"/>
        <filter val="0,76346"/>
        <filter val="0,84563"/>
        <filter val="1,06801"/>
        <filter val="1,68250"/>
        <filter val="177,66381"/>
        <filter val="24,44254"/>
        <filter val="3"/>
        <filter val="3,14889"/>
        <filter val="9,16158"/>
        <filter val="х"/>
      </filters>
    </filterColumn>
  </autoFilter>
  <mergeCells count="35">
    <mergeCell ref="A49:D49"/>
    <mergeCell ref="A175:D175"/>
    <mergeCell ref="D176:D180"/>
    <mergeCell ref="A12:D12"/>
    <mergeCell ref="D50:D141"/>
    <mergeCell ref="A20:D20"/>
    <mergeCell ref="A143:D143"/>
    <mergeCell ref="D21:D48"/>
    <mergeCell ref="D144:D151"/>
    <mergeCell ref="D17:D19"/>
    <mergeCell ref="A142:D142"/>
    <mergeCell ref="A16:D16"/>
    <mergeCell ref="A239:D239"/>
    <mergeCell ref="D190:D232"/>
    <mergeCell ref="A152:D152"/>
    <mergeCell ref="D153:D171"/>
    <mergeCell ref="A172:D172"/>
    <mergeCell ref="A235:D235"/>
    <mergeCell ref="A181:D181"/>
    <mergeCell ref="D173:D174"/>
    <mergeCell ref="A236:D236"/>
    <mergeCell ref="A184:D184"/>
    <mergeCell ref="A237:D237"/>
    <mergeCell ref="A238:D238"/>
    <mergeCell ref="D185:D188"/>
    <mergeCell ref="A189:D189"/>
    <mergeCell ref="D182:D183"/>
    <mergeCell ref="A11:D11"/>
    <mergeCell ref="A13:D13"/>
    <mergeCell ref="A14:D14"/>
    <mergeCell ref="A15:D15"/>
    <mergeCell ref="A4:D4"/>
    <mergeCell ref="A5:D5"/>
    <mergeCell ref="A6:D6"/>
    <mergeCell ref="A7:D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  <pageSetUpPr fitToPage="1"/>
  </sheetPr>
  <dimension ref="A1:G229"/>
  <sheetViews>
    <sheetView view="pageBreakPreview" zoomScale="85" zoomScaleNormal="100" zoomScaleSheetLayoutView="85" workbookViewId="0">
      <pane ySplit="8" topLeftCell="A9" activePane="bottomLeft" state="frozen"/>
      <selection activeCell="C22" sqref="C22"/>
      <selection pane="bottomLeft" activeCell="A10" sqref="A10:F10"/>
    </sheetView>
  </sheetViews>
  <sheetFormatPr defaultColWidth="9.1796875" defaultRowHeight="13" x14ac:dyDescent="0.3"/>
  <cols>
    <col min="1" max="6" width="25.7265625" style="50" customWidth="1"/>
    <col min="7" max="7" width="9.1796875" style="51"/>
    <col min="8" max="16384" width="9.1796875" style="50"/>
  </cols>
  <sheetData>
    <row r="1" spans="1:7" x14ac:dyDescent="0.3">
      <c r="A1" s="73"/>
      <c r="F1" s="51" t="s">
        <v>83</v>
      </c>
    </row>
    <row r="2" spans="1:7" ht="14.5" customHeight="1" x14ac:dyDescent="0.3">
      <c r="A2" s="73"/>
      <c r="F2" s="52" t="s">
        <v>84</v>
      </c>
    </row>
    <row r="3" spans="1:7" x14ac:dyDescent="0.3">
      <c r="A3" s="11"/>
    </row>
    <row r="4" spans="1:7" x14ac:dyDescent="0.3">
      <c r="A4" s="210" t="s">
        <v>85</v>
      </c>
      <c r="B4" s="210"/>
      <c r="C4" s="210"/>
      <c r="D4" s="210"/>
      <c r="E4" s="210"/>
      <c r="F4" s="210"/>
    </row>
    <row r="5" spans="1:7" x14ac:dyDescent="0.3">
      <c r="A5" s="210" t="s">
        <v>86</v>
      </c>
      <c r="B5" s="210"/>
      <c r="C5" s="210"/>
      <c r="D5" s="210"/>
      <c r="E5" s="210"/>
      <c r="F5" s="210"/>
    </row>
    <row r="6" spans="1:7" x14ac:dyDescent="0.3">
      <c r="A6" s="11"/>
    </row>
    <row r="7" spans="1:7" ht="26" x14ac:dyDescent="0.3">
      <c r="A7" s="69" t="s">
        <v>0</v>
      </c>
      <c r="B7" s="69" t="s">
        <v>46</v>
      </c>
      <c r="C7" s="69" t="s">
        <v>48</v>
      </c>
      <c r="D7" s="69" t="s">
        <v>49</v>
      </c>
      <c r="E7" s="69" t="s">
        <v>50</v>
      </c>
      <c r="F7" s="69" t="s">
        <v>87</v>
      </c>
    </row>
    <row r="8" spans="1:7" x14ac:dyDescent="0.3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</row>
    <row r="9" spans="1:7" ht="28.9" customHeight="1" x14ac:dyDescent="0.3">
      <c r="A9" s="220" t="s">
        <v>374</v>
      </c>
      <c r="B9" s="220"/>
      <c r="C9" s="220"/>
      <c r="D9" s="220"/>
      <c r="E9" s="220"/>
      <c r="F9" s="220"/>
    </row>
    <row r="10" spans="1:7" ht="28.9" customHeight="1" x14ac:dyDescent="0.3">
      <c r="A10" s="225" t="s">
        <v>373</v>
      </c>
      <c r="B10" s="225"/>
      <c r="C10" s="225"/>
      <c r="D10" s="225"/>
      <c r="E10" s="225"/>
      <c r="F10" s="225"/>
    </row>
    <row r="11" spans="1:7" ht="30" customHeight="1" x14ac:dyDescent="0.3">
      <c r="A11" s="220" t="s">
        <v>4</v>
      </c>
      <c r="B11" s="220"/>
      <c r="C11" s="220"/>
      <c r="D11" s="220"/>
      <c r="E11" s="68">
        <f>E12+E16+E45</f>
        <v>47174.638319490565</v>
      </c>
      <c r="F11" s="67"/>
      <c r="G11" s="51" t="s">
        <v>3</v>
      </c>
    </row>
    <row r="12" spans="1:7" ht="30" customHeight="1" x14ac:dyDescent="0.3">
      <c r="A12" s="220" t="s">
        <v>5</v>
      </c>
      <c r="B12" s="220"/>
      <c r="C12" s="220"/>
      <c r="D12" s="220"/>
      <c r="E12" s="68">
        <f>SUM(E13:E15)</f>
        <v>45933.235317775303</v>
      </c>
      <c r="F12" s="67"/>
      <c r="G12" s="51" t="s">
        <v>3</v>
      </c>
    </row>
    <row r="13" spans="1:7" ht="26" x14ac:dyDescent="0.3">
      <c r="A13" s="89" t="str">
        <f>'Базовый (ДШИ)'!A5</f>
        <v>Педагогический персонал
(ДШИ 1)</v>
      </c>
      <c r="B13" s="60">
        <f>'Базовый (ДШИ)'!E5</f>
        <v>5.6603773584905662E-2</v>
      </c>
      <c r="C13" s="68">
        <f>'Базовый (ДШИ)'!G5</f>
        <v>1</v>
      </c>
      <c r="D13" s="70">
        <f>'Базовый (ДШИ)'!H5</f>
        <v>719735.24568796973</v>
      </c>
      <c r="E13" s="70">
        <f>B13*D13/C13</f>
        <v>40739.730887998288</v>
      </c>
      <c r="F13" s="67"/>
    </row>
    <row r="14" spans="1:7" ht="26" hidden="1" x14ac:dyDescent="0.3">
      <c r="A14" s="89" t="str">
        <f>'Базовый (ДШИ)'!A6</f>
        <v>Педагогический персонал (ДШИ 2)</v>
      </c>
      <c r="B14" s="60">
        <f>'Базовый (ДШИ)'!E6</f>
        <v>0</v>
      </c>
      <c r="C14" s="68">
        <f>'Базовый (ДШИ)'!G6</f>
        <v>1</v>
      </c>
      <c r="D14" s="70">
        <f>'Базовый (ДШИ)'!H6</f>
        <v>786456.19458666665</v>
      </c>
      <c r="E14" s="70">
        <f>B14*D14/C14</f>
        <v>0</v>
      </c>
      <c r="F14" s="67"/>
    </row>
    <row r="15" spans="1:7" ht="39" x14ac:dyDescent="0.3">
      <c r="A15" s="89" t="str">
        <f>'Базовый (ДШИ)'!A7</f>
        <v>Учебно-вспомогательный персонал
(ДШИ 1)</v>
      </c>
      <c r="B15" s="60">
        <f>'Базовый (ДШИ)'!E7</f>
        <v>1.543739279588336E-2</v>
      </c>
      <c r="C15" s="68">
        <f>'Базовый (ДШИ)'!G7</f>
        <v>1</v>
      </c>
      <c r="D15" s="70">
        <f>'Базовый (ДШИ)'!H7</f>
        <v>336423.67583999998</v>
      </c>
      <c r="E15" s="70">
        <f>B15*D15/C15</f>
        <v>5193.5044297770146</v>
      </c>
      <c r="F15" s="67"/>
    </row>
    <row r="16" spans="1:7" ht="45" customHeight="1" x14ac:dyDescent="0.3">
      <c r="A16" s="220" t="s">
        <v>6</v>
      </c>
      <c r="B16" s="220"/>
      <c r="C16" s="220"/>
      <c r="D16" s="220"/>
      <c r="E16" s="68">
        <f>E17+E24</f>
        <v>143.3679245283019</v>
      </c>
      <c r="F16" s="67"/>
      <c r="G16" s="51" t="s">
        <v>3</v>
      </c>
    </row>
    <row r="17" spans="1:7" s="74" customFormat="1" ht="26" x14ac:dyDescent="0.3">
      <c r="A17" s="89" t="str">
        <f>'Базовый (ДШИ)'!A9</f>
        <v>Сценические костюмы,одежда для спортивных кружков</v>
      </c>
      <c r="B17" s="60" t="str">
        <f>'Базовый (ДШИ)'!D9</f>
        <v>х</v>
      </c>
      <c r="C17" s="68" t="str">
        <f>'Базовый (ДШИ)'!G9</f>
        <v>х</v>
      </c>
      <c r="D17" s="70" t="str">
        <f>'Базовый (ДШИ)'!H9</f>
        <v>х</v>
      </c>
      <c r="E17" s="71">
        <f>SUM(E18:E23)</f>
        <v>143.3679245283019</v>
      </c>
      <c r="F17" s="72"/>
      <c r="G17" s="148" t="s">
        <v>3</v>
      </c>
    </row>
    <row r="18" spans="1:7" s="74" customFormat="1" x14ac:dyDescent="0.3">
      <c r="A18" s="89" t="str">
        <f>'Базовый (ДШИ)'!A10</f>
        <v xml:space="preserve">Туфли народные женские </v>
      </c>
      <c r="B18" s="60">
        <f>'Базовый (ДШИ)'!E10</f>
        <v>1.7152658662092625E-2</v>
      </c>
      <c r="C18" s="68">
        <f>'Базовый (ДШИ)'!G10</f>
        <v>1</v>
      </c>
      <c r="D18" s="70">
        <f>'Базовый (ДШИ)'!H10</f>
        <v>3206.67</v>
      </c>
      <c r="E18" s="70">
        <f t="shared" ref="E18:E23" si="0">B18*D18/C18</f>
        <v>55.002915951972561</v>
      </c>
      <c r="F18" s="72"/>
      <c r="G18" s="148"/>
    </row>
    <row r="19" spans="1:7" s="74" customFormat="1" x14ac:dyDescent="0.3">
      <c r="A19" s="89" t="str">
        <f>'Базовый (ДШИ)'!A11</f>
        <v>Пуанты</v>
      </c>
      <c r="B19" s="60">
        <f>'Базовый (ДШИ)'!E11</f>
        <v>1.7152658662092625E-2</v>
      </c>
      <c r="C19" s="68">
        <f>'Базовый (ДШИ)'!G11</f>
        <v>1</v>
      </c>
      <c r="D19" s="70">
        <f>'Базовый (ДШИ)'!H11</f>
        <v>2463.34</v>
      </c>
      <c r="E19" s="70">
        <f t="shared" si="0"/>
        <v>42.252830188679248</v>
      </c>
      <c r="F19" s="72"/>
      <c r="G19" s="148"/>
    </row>
    <row r="20" spans="1:7" s="74" customFormat="1" x14ac:dyDescent="0.3">
      <c r="A20" s="89" t="str">
        <f>'Базовый (ДШИ)'!A12</f>
        <v>Юбка</v>
      </c>
      <c r="B20" s="60">
        <f>'Базовый (ДШИ)'!E12</f>
        <v>1.7152658662092625E-2</v>
      </c>
      <c r="C20" s="68">
        <f>'Базовый (ДШИ)'!G12</f>
        <v>1</v>
      </c>
      <c r="D20" s="70">
        <f>'Базовый (ДШИ)'!H12</f>
        <v>603.34</v>
      </c>
      <c r="E20" s="70">
        <f t="shared" si="0"/>
        <v>10.348885077186965</v>
      </c>
      <c r="F20" s="72"/>
      <c r="G20" s="148"/>
    </row>
    <row r="21" spans="1:7" s="74" customFormat="1" x14ac:dyDescent="0.3">
      <c r="A21" s="89" t="str">
        <f>'Базовый (ДШИ)'!A13</f>
        <v>Юбка-пачка</v>
      </c>
      <c r="B21" s="60">
        <f>'Базовый (ДШИ)'!E13</f>
        <v>0</v>
      </c>
      <c r="C21" s="68">
        <f>'Базовый (ДШИ)'!G13</f>
        <v>1</v>
      </c>
      <c r="D21" s="70">
        <f>'Базовый (ДШИ)'!H13</f>
        <v>4180</v>
      </c>
      <c r="E21" s="70">
        <f t="shared" si="0"/>
        <v>0</v>
      </c>
      <c r="F21" s="72"/>
      <c r="G21" s="148"/>
    </row>
    <row r="22" spans="1:7" s="74" customFormat="1" ht="26" x14ac:dyDescent="0.3">
      <c r="A22" s="89" t="str">
        <f>'Базовый (ДШИ)'!A14</f>
        <v>Купальник хореографический с рукавом</v>
      </c>
      <c r="B22" s="60">
        <f>'Базовый (ДШИ)'!E14</f>
        <v>1.7152658662092625E-2</v>
      </c>
      <c r="C22" s="68">
        <f>'Базовый (ДШИ)'!G14</f>
        <v>1</v>
      </c>
      <c r="D22" s="70">
        <f>'Базовый (ДШИ)'!H14</f>
        <v>840</v>
      </c>
      <c r="E22" s="70">
        <f t="shared" si="0"/>
        <v>14.408233276157805</v>
      </c>
      <c r="F22" s="72"/>
      <c r="G22" s="148"/>
    </row>
    <row r="23" spans="1:7" s="74" customFormat="1" x14ac:dyDescent="0.3">
      <c r="A23" s="89" t="str">
        <f>'Базовый (ДШИ)'!A15</f>
        <v>Купальник с юбкой</v>
      </c>
      <c r="B23" s="60">
        <f>'Базовый (ДШИ)'!E15</f>
        <v>1.7152658662092625E-2</v>
      </c>
      <c r="C23" s="68">
        <f>'Базовый (ДШИ)'!G15</f>
        <v>1</v>
      </c>
      <c r="D23" s="70">
        <f>'Базовый (ДШИ)'!H15</f>
        <v>1245</v>
      </c>
      <c r="E23" s="70">
        <f t="shared" si="0"/>
        <v>21.355060034305318</v>
      </c>
      <c r="F23" s="72"/>
      <c r="G23" s="148"/>
    </row>
    <row r="24" spans="1:7" s="74" customFormat="1" ht="26" x14ac:dyDescent="0.3">
      <c r="A24" s="89" t="str">
        <f>'Базовый (ДШИ)'!A16</f>
        <v>Музыкальные инструменты, оборудование</v>
      </c>
      <c r="B24" s="60" t="str">
        <f>'Базовый (ДШИ)'!D16</f>
        <v>х</v>
      </c>
      <c r="C24" s="68" t="str">
        <f>'Базовый (ДШИ)'!G16</f>
        <v>х</v>
      </c>
      <c r="D24" s="70" t="str">
        <f>'Базовый (ДШИ)'!H16</f>
        <v>х</v>
      </c>
      <c r="E24" s="71">
        <f>SUM(E25:E44)</f>
        <v>0</v>
      </c>
      <c r="F24" s="72"/>
      <c r="G24" s="148" t="s">
        <v>3</v>
      </c>
    </row>
    <row r="25" spans="1:7" s="74" customFormat="1" x14ac:dyDescent="0.3">
      <c r="A25" s="89" t="str">
        <f>'Базовый (ДШИ)'!A17</f>
        <v>Скрипки 3/4</v>
      </c>
      <c r="B25" s="60">
        <f>'Базовый (ДШИ)'!E17</f>
        <v>0</v>
      </c>
      <c r="C25" s="68">
        <f>'Базовый (ДШИ)'!G17</f>
        <v>1</v>
      </c>
      <c r="D25" s="70">
        <f>'Базовый (ДШИ)'!H17</f>
        <v>13909.34</v>
      </c>
      <c r="E25" s="70">
        <f t="shared" ref="E25:E44" si="1">B25*D25/C25</f>
        <v>0</v>
      </c>
      <c r="F25" s="72"/>
      <c r="G25" s="148"/>
    </row>
    <row r="26" spans="1:7" s="74" customFormat="1" x14ac:dyDescent="0.3">
      <c r="A26" s="89" t="str">
        <f>'Базовый (ДШИ)'!A18</f>
        <v>Скрипка 1/4</v>
      </c>
      <c r="B26" s="60">
        <f>'Базовый (ДШИ)'!E18</f>
        <v>0</v>
      </c>
      <c r="C26" s="68">
        <f>'Базовый (ДШИ)'!G18</f>
        <v>1</v>
      </c>
      <c r="D26" s="70">
        <f>'Базовый (ДШИ)'!H18</f>
        <v>7671</v>
      </c>
      <c r="E26" s="70">
        <f t="shared" si="1"/>
        <v>0</v>
      </c>
      <c r="F26" s="72"/>
      <c r="G26" s="148"/>
    </row>
    <row r="27" spans="1:7" s="74" customFormat="1" x14ac:dyDescent="0.3">
      <c r="A27" s="89" t="str">
        <f>'Базовый (ДШИ)'!A19</f>
        <v>Скрипка 1/8</v>
      </c>
      <c r="B27" s="60">
        <f>'Базовый (ДШИ)'!E19</f>
        <v>0</v>
      </c>
      <c r="C27" s="68">
        <f>'Базовый (ДШИ)'!G19</f>
        <v>1</v>
      </c>
      <c r="D27" s="70">
        <f>'Базовый (ДШИ)'!H19</f>
        <v>12097.67</v>
      </c>
      <c r="E27" s="70">
        <f t="shared" si="1"/>
        <v>0</v>
      </c>
      <c r="F27" s="72"/>
      <c r="G27" s="148"/>
    </row>
    <row r="28" spans="1:7" s="74" customFormat="1" x14ac:dyDescent="0.3">
      <c r="A28" s="89" t="str">
        <f>'Базовый (ДШИ)'!A20</f>
        <v>Колки3/4-4/4</v>
      </c>
      <c r="B28" s="60">
        <f>'Базовый (ДШИ)'!E20</f>
        <v>0</v>
      </c>
      <c r="C28" s="68">
        <f>'Базовый (ДШИ)'!G20</f>
        <v>1</v>
      </c>
      <c r="D28" s="70">
        <f>'Базовый (ДШИ)'!H20</f>
        <v>22</v>
      </c>
      <c r="E28" s="70">
        <f t="shared" si="1"/>
        <v>0</v>
      </c>
      <c r="F28" s="72"/>
      <c r="G28" s="148"/>
    </row>
    <row r="29" spans="1:7" s="74" customFormat="1" x14ac:dyDescent="0.3">
      <c r="A29" s="89" t="str">
        <f>'Базовый (ДШИ)'!A21</f>
        <v>Колки</v>
      </c>
      <c r="B29" s="60">
        <f>'Базовый (ДШИ)'!E21</f>
        <v>0</v>
      </c>
      <c r="C29" s="68">
        <f>'Базовый (ДШИ)'!G21</f>
        <v>1</v>
      </c>
      <c r="D29" s="70">
        <f>'Базовый (ДШИ)'!H21</f>
        <v>32</v>
      </c>
      <c r="E29" s="70">
        <f t="shared" si="1"/>
        <v>0</v>
      </c>
      <c r="F29" s="72"/>
      <c r="G29" s="148"/>
    </row>
    <row r="30" spans="1:7" s="74" customFormat="1" x14ac:dyDescent="0.3">
      <c r="A30" s="89" t="str">
        <f>'Базовый (ДШИ)'!A22</f>
        <v>Колки1/2-1/4</v>
      </c>
      <c r="B30" s="60">
        <f>'Базовый (ДШИ)'!E22</f>
        <v>0</v>
      </c>
      <c r="C30" s="68">
        <f>'Базовый (ДШИ)'!G22</f>
        <v>1</v>
      </c>
      <c r="D30" s="70">
        <f>'Базовый (ДШИ)'!H22</f>
        <v>78</v>
      </c>
      <c r="E30" s="70">
        <f t="shared" si="1"/>
        <v>0</v>
      </c>
      <c r="F30" s="72"/>
      <c r="G30" s="148"/>
    </row>
    <row r="31" spans="1:7" s="74" customFormat="1" x14ac:dyDescent="0.3">
      <c r="A31" s="89" t="str">
        <f>'Базовый (ДШИ)'!A23</f>
        <v>Мостик скрипичный</v>
      </c>
      <c r="B31" s="60">
        <f>'Базовый (ДШИ)'!E23</f>
        <v>0</v>
      </c>
      <c r="C31" s="68">
        <f>'Базовый (ДШИ)'!G23</f>
        <v>1</v>
      </c>
      <c r="D31" s="70">
        <f>'Базовый (ДШИ)'!H23</f>
        <v>493</v>
      </c>
      <c r="E31" s="70">
        <f t="shared" si="1"/>
        <v>0</v>
      </c>
      <c r="F31" s="72"/>
      <c r="G31" s="148"/>
    </row>
    <row r="32" spans="1:7" s="74" customFormat="1" ht="26" x14ac:dyDescent="0.3">
      <c r="A32" s="89" t="str">
        <f>'Базовый (ДШИ)'!A24</f>
        <v>Подставка под струны скрипичные</v>
      </c>
      <c r="B32" s="60">
        <f>'Базовый (ДШИ)'!E24</f>
        <v>0</v>
      </c>
      <c r="C32" s="68">
        <f>'Базовый (ДШИ)'!G24</f>
        <v>1</v>
      </c>
      <c r="D32" s="70">
        <f>'Базовый (ДШИ)'!H24</f>
        <v>104</v>
      </c>
      <c r="E32" s="70">
        <f t="shared" si="1"/>
        <v>0</v>
      </c>
      <c r="F32" s="72"/>
      <c r="G32" s="148"/>
    </row>
    <row r="33" spans="1:7" s="74" customFormat="1" x14ac:dyDescent="0.3">
      <c r="A33" s="89" t="str">
        <f>'Базовый (ДШИ)'!A25</f>
        <v>СМЫЧОК для скрипки1/16</v>
      </c>
      <c r="B33" s="60">
        <f>'Базовый (ДШИ)'!E25</f>
        <v>0</v>
      </c>
      <c r="C33" s="68">
        <f>'Базовый (ДШИ)'!G25</f>
        <v>1</v>
      </c>
      <c r="D33" s="70">
        <f>'Базовый (ДШИ)'!H25</f>
        <v>104</v>
      </c>
      <c r="E33" s="70">
        <f t="shared" si="1"/>
        <v>0</v>
      </c>
      <c r="F33" s="72"/>
      <c r="G33" s="148"/>
    </row>
    <row r="34" spans="1:7" s="74" customFormat="1" x14ac:dyDescent="0.3">
      <c r="A34" s="89" t="str">
        <f>'Базовый (ДШИ)'!A26</f>
        <v>СМЫЧОК для скрипки1/8</v>
      </c>
      <c r="B34" s="60">
        <f>'Базовый (ДШИ)'!E26</f>
        <v>0</v>
      </c>
      <c r="C34" s="68">
        <f>'Базовый (ДШИ)'!G26</f>
        <v>1</v>
      </c>
      <c r="D34" s="70">
        <f>'Базовый (ДШИ)'!H26</f>
        <v>853</v>
      </c>
      <c r="E34" s="70">
        <f t="shared" si="1"/>
        <v>0</v>
      </c>
      <c r="F34" s="72"/>
      <c r="G34" s="148"/>
    </row>
    <row r="35" spans="1:7" s="74" customFormat="1" x14ac:dyDescent="0.3">
      <c r="A35" s="89" t="str">
        <f>'Базовый (ДШИ)'!A27</f>
        <v>СМЫЧОК для скрипки1/4</v>
      </c>
      <c r="B35" s="60">
        <f>'Базовый (ДШИ)'!E27</f>
        <v>0</v>
      </c>
      <c r="C35" s="68">
        <f>'Базовый (ДШИ)'!G27</f>
        <v>1</v>
      </c>
      <c r="D35" s="70">
        <f>'Базовый (ДШИ)'!H27</f>
        <v>987</v>
      </c>
      <c r="E35" s="70">
        <f t="shared" si="1"/>
        <v>0</v>
      </c>
      <c r="F35" s="72"/>
      <c r="G35" s="148"/>
    </row>
    <row r="36" spans="1:7" s="74" customFormat="1" x14ac:dyDescent="0.3">
      <c r="A36" s="89" t="str">
        <f>'Базовый (ДШИ)'!A28</f>
        <v>СМЫЧОК для скрипки1/2</v>
      </c>
      <c r="B36" s="60">
        <f>'Базовый (ДШИ)'!E28</f>
        <v>0</v>
      </c>
      <c r="C36" s="68">
        <f>'Базовый (ДШИ)'!G28</f>
        <v>1</v>
      </c>
      <c r="D36" s="70">
        <f>'Базовый (ДШИ)'!H28</f>
        <v>853</v>
      </c>
      <c r="E36" s="70">
        <f t="shared" si="1"/>
        <v>0</v>
      </c>
      <c r="F36" s="72"/>
      <c r="G36" s="148"/>
    </row>
    <row r="37" spans="1:7" s="74" customFormat="1" x14ac:dyDescent="0.3">
      <c r="A37" s="89" t="str">
        <f>'Базовый (ДШИ)'!A29</f>
        <v>СМЫЧОК для скрипки1/4</v>
      </c>
      <c r="B37" s="60">
        <f>'Базовый (ДШИ)'!E29</f>
        <v>0</v>
      </c>
      <c r="C37" s="68">
        <f>'Базовый (ДШИ)'!G29</f>
        <v>1</v>
      </c>
      <c r="D37" s="70">
        <f>'Базовый (ДШИ)'!H29</f>
        <v>2359</v>
      </c>
      <c r="E37" s="70">
        <f t="shared" si="1"/>
        <v>0</v>
      </c>
      <c r="F37" s="72"/>
      <c r="G37" s="148"/>
    </row>
    <row r="38" spans="1:7" s="74" customFormat="1" x14ac:dyDescent="0.3">
      <c r="A38" s="89" t="str">
        <f>'Базовый (ДШИ)'!A30</f>
        <v>Гитара</v>
      </c>
      <c r="B38" s="60">
        <f>'Базовый (ДШИ)'!E30</f>
        <v>0</v>
      </c>
      <c r="C38" s="68">
        <f>'Базовый (ДШИ)'!G30</f>
        <v>1</v>
      </c>
      <c r="D38" s="70">
        <f>'Базовый (ДШИ)'!H30</f>
        <v>16130</v>
      </c>
      <c r="E38" s="70">
        <f t="shared" si="1"/>
        <v>0</v>
      </c>
      <c r="F38" s="72"/>
      <c r="G38" s="148"/>
    </row>
    <row r="39" spans="1:7" s="74" customFormat="1" x14ac:dyDescent="0.3">
      <c r="A39" s="89" t="str">
        <f>'Базовый (ДШИ)'!A31</f>
        <v>Баян</v>
      </c>
      <c r="B39" s="60">
        <f>'Базовый (ДШИ)'!E31</f>
        <v>0</v>
      </c>
      <c r="C39" s="68">
        <f>'Базовый (ДШИ)'!G31</f>
        <v>1</v>
      </c>
      <c r="D39" s="70">
        <f>'Базовый (ДШИ)'!H31</f>
        <v>46744.34</v>
      </c>
      <c r="E39" s="70">
        <f t="shared" si="1"/>
        <v>0</v>
      </c>
      <c r="F39" s="72"/>
      <c r="G39" s="148"/>
    </row>
    <row r="40" spans="1:7" s="74" customFormat="1" x14ac:dyDescent="0.3">
      <c r="A40" s="89" t="str">
        <f>'Базовый (ДШИ)'!A32</f>
        <v>Аккордеон</v>
      </c>
      <c r="B40" s="60">
        <f>'Базовый (ДШИ)'!E32</f>
        <v>0</v>
      </c>
      <c r="C40" s="68">
        <f>'Базовый (ДШИ)'!G32</f>
        <v>1</v>
      </c>
      <c r="D40" s="70">
        <f>'Базовый (ДШИ)'!H32</f>
        <v>37074.5</v>
      </c>
      <c r="E40" s="70">
        <f t="shared" si="1"/>
        <v>0</v>
      </c>
      <c r="F40" s="72"/>
      <c r="G40" s="148"/>
    </row>
    <row r="41" spans="1:7" s="74" customFormat="1" x14ac:dyDescent="0.3">
      <c r="A41" s="89" t="str">
        <f>'Базовый (ДШИ)'!A33</f>
        <v>Ударная установка</v>
      </c>
      <c r="B41" s="60">
        <f>'Базовый (ДШИ)'!E33</f>
        <v>0</v>
      </c>
      <c r="C41" s="68">
        <f>'Базовый (ДШИ)'!G33</f>
        <v>1</v>
      </c>
      <c r="D41" s="70">
        <f>'Базовый (ДШИ)'!H33</f>
        <v>35480</v>
      </c>
      <c r="E41" s="70">
        <f t="shared" si="1"/>
        <v>0</v>
      </c>
      <c r="F41" s="72"/>
      <c r="G41" s="148"/>
    </row>
    <row r="42" spans="1:7" s="74" customFormat="1" hidden="1" x14ac:dyDescent="0.3">
      <c r="A42" s="89" t="str">
        <f>'Базовый (ДШИ)'!A34</f>
        <v>Гончарный круг</v>
      </c>
      <c r="B42" s="60">
        <f>'Базовый (ДШИ)'!E34</f>
        <v>0</v>
      </c>
      <c r="C42" s="68">
        <f>'Базовый (ДШИ)'!G34</f>
        <v>1</v>
      </c>
      <c r="D42" s="70">
        <f>'Базовый (ДШИ)'!H34</f>
        <v>84700</v>
      </c>
      <c r="E42" s="70">
        <f t="shared" si="1"/>
        <v>0</v>
      </c>
      <c r="F42" s="72"/>
      <c r="G42" s="148"/>
    </row>
    <row r="43" spans="1:7" s="74" customFormat="1" hidden="1" x14ac:dyDescent="0.3">
      <c r="A43" s="89" t="str">
        <f>'Базовый (ДШИ)'!A35</f>
        <v>Печь с вертикальной загрузкой</v>
      </c>
      <c r="B43" s="60">
        <f>'Базовый (ДШИ)'!E35</f>
        <v>0</v>
      </c>
      <c r="C43" s="68">
        <f>'Базовый (ДШИ)'!G35</f>
        <v>1</v>
      </c>
      <c r="D43" s="70">
        <f>'Базовый (ДШИ)'!H35</f>
        <v>144291.67000000001</v>
      </c>
      <c r="E43" s="70">
        <f t="shared" si="1"/>
        <v>0</v>
      </c>
      <c r="F43" s="72"/>
      <c r="G43" s="148"/>
    </row>
    <row r="44" spans="1:7" s="74" customFormat="1" hidden="1" x14ac:dyDescent="0.3">
      <c r="A44" s="89" t="str">
        <f>'Базовый (ДШИ)'!A36</f>
        <v xml:space="preserve">Интерактивная доска </v>
      </c>
      <c r="B44" s="60">
        <f>'Базовый (ДШИ)'!E36</f>
        <v>0</v>
      </c>
      <c r="C44" s="68">
        <f>'Базовый (ДШИ)'!G36</f>
        <v>1</v>
      </c>
      <c r="D44" s="70">
        <f>'Базовый (ДШИ)'!H36</f>
        <v>65191</v>
      </c>
      <c r="E44" s="70">
        <f t="shared" si="1"/>
        <v>0</v>
      </c>
      <c r="F44" s="72"/>
      <c r="G44" s="148"/>
    </row>
    <row r="45" spans="1:7" ht="30" customHeight="1" x14ac:dyDescent="0.3">
      <c r="A45" s="220" t="s">
        <v>7</v>
      </c>
      <c r="B45" s="220"/>
      <c r="C45" s="220"/>
      <c r="D45" s="220"/>
      <c r="E45" s="68">
        <f>E46+E50+E58+E63+E65+E86</f>
        <v>1098.0350771869641</v>
      </c>
      <c r="F45" s="67"/>
      <c r="G45" s="51" t="s">
        <v>3</v>
      </c>
    </row>
    <row r="46" spans="1:7" s="56" customFormat="1" x14ac:dyDescent="0.3">
      <c r="A46" s="89" t="str">
        <f>'Базовый (ДШИ)'!A38</f>
        <v>Бытовая техника</v>
      </c>
      <c r="B46" s="60" t="str">
        <f>'Базовый (ДШИ)'!D38</f>
        <v>х</v>
      </c>
      <c r="C46" s="68" t="str">
        <f>'Базовый (ДШИ)'!G38</f>
        <v>х</v>
      </c>
      <c r="D46" s="70" t="str">
        <f>'Базовый (ДШИ)'!H38</f>
        <v>х</v>
      </c>
      <c r="E46" s="70">
        <f>SUM(E47:E49)</f>
        <v>0</v>
      </c>
      <c r="F46" s="88"/>
      <c r="G46" s="51" t="s">
        <v>3</v>
      </c>
    </row>
    <row r="47" spans="1:7" s="56" customFormat="1" hidden="1" x14ac:dyDescent="0.3">
      <c r="A47" s="89" t="str">
        <f>'Базовый (ДШИ)'!A39</f>
        <v>Пылесос LG</v>
      </c>
      <c r="B47" s="60">
        <f>'Базовый (ДШИ)'!E39</f>
        <v>0</v>
      </c>
      <c r="C47" s="68">
        <f>'Базовый (ДШИ)'!G39</f>
        <v>1</v>
      </c>
      <c r="D47" s="70">
        <f>'Базовый (ДШИ)'!H39</f>
        <v>5271.33</v>
      </c>
      <c r="E47" s="70">
        <f>B47*D47/C47</f>
        <v>0</v>
      </c>
      <c r="F47" s="88"/>
      <c r="G47" s="51"/>
    </row>
    <row r="48" spans="1:7" s="56" customFormat="1" hidden="1" x14ac:dyDescent="0.3">
      <c r="A48" s="89" t="str">
        <f>'Базовый (ДШИ)'!A40</f>
        <v>Телевизор</v>
      </c>
      <c r="B48" s="60">
        <f>'Базовый (ДШИ)'!E40</f>
        <v>0</v>
      </c>
      <c r="C48" s="68">
        <f>'Базовый (ДШИ)'!G40</f>
        <v>1</v>
      </c>
      <c r="D48" s="70">
        <f>'Базовый (ДШИ)'!H40</f>
        <v>47129.67</v>
      </c>
      <c r="E48" s="70">
        <f>B48*D48/C48</f>
        <v>0</v>
      </c>
      <c r="F48" s="88"/>
      <c r="G48" s="51"/>
    </row>
    <row r="49" spans="1:7" s="56" customFormat="1" hidden="1" x14ac:dyDescent="0.3">
      <c r="A49" s="89" t="str">
        <f>'Базовый (ДШИ)'!A41</f>
        <v>Чайник электрический</v>
      </c>
      <c r="B49" s="60">
        <f>'Базовый (ДШИ)'!E41</f>
        <v>0</v>
      </c>
      <c r="C49" s="68">
        <f>'Базовый (ДШИ)'!G41</f>
        <v>1</v>
      </c>
      <c r="D49" s="70">
        <f>'Базовый (ДШИ)'!H41</f>
        <v>1051</v>
      </c>
      <c r="E49" s="70">
        <f>B49*D49/C49</f>
        <v>0</v>
      </c>
      <c r="F49" s="88"/>
      <c r="G49" s="51"/>
    </row>
    <row r="50" spans="1:7" s="56" customFormat="1" ht="39" x14ac:dyDescent="0.3">
      <c r="A50" s="89" t="str">
        <f>'Базовый (ДШИ)'!A42</f>
        <v>Компьютерное оборудование, ремонт и обслуживание оргтехники</v>
      </c>
      <c r="B50" s="60" t="str">
        <f>'Базовый (ДШИ)'!D42</f>
        <v>х</v>
      </c>
      <c r="C50" s="68" t="str">
        <f>'Базовый (ДШИ)'!G42</f>
        <v>х</v>
      </c>
      <c r="D50" s="70" t="str">
        <f>'Базовый (ДШИ)'!H42</f>
        <v>х</v>
      </c>
      <c r="E50" s="70">
        <f>SUM(E51:E57)</f>
        <v>29.159519725557459</v>
      </c>
      <c r="F50" s="88"/>
      <c r="G50" s="51" t="s">
        <v>3</v>
      </c>
    </row>
    <row r="51" spans="1:7" s="56" customFormat="1" hidden="1" x14ac:dyDescent="0.3">
      <c r="A51" s="89" t="str">
        <f>'Базовый (ДШИ)'!A43</f>
        <v>Сканер</v>
      </c>
      <c r="B51" s="60">
        <f>'Базовый (ДШИ)'!E43</f>
        <v>0</v>
      </c>
      <c r="C51" s="68">
        <f>'Базовый (ДШИ)'!G43</f>
        <v>1</v>
      </c>
      <c r="D51" s="70">
        <f>'Базовый (ДШИ)'!H43</f>
        <v>23567.67</v>
      </c>
      <c r="E51" s="70">
        <f t="shared" ref="E51:E57" si="2">B51*D51/C51</f>
        <v>0</v>
      </c>
      <c r="F51" s="88"/>
      <c r="G51" s="51"/>
    </row>
    <row r="52" spans="1:7" s="56" customFormat="1" hidden="1" x14ac:dyDescent="0.3">
      <c r="A52" s="89" t="str">
        <f>'Базовый (ДШИ)'!A44</f>
        <v>Мультимедийный проектор</v>
      </c>
      <c r="B52" s="60">
        <f>'Базовый (ДШИ)'!E44</f>
        <v>0</v>
      </c>
      <c r="C52" s="68">
        <f>'Базовый (ДШИ)'!G44</f>
        <v>1</v>
      </c>
      <c r="D52" s="70">
        <f>'Базовый (ДШИ)'!H44</f>
        <v>87826.67</v>
      </c>
      <c r="E52" s="70">
        <f t="shared" si="2"/>
        <v>0</v>
      </c>
      <c r="F52" s="88"/>
      <c r="G52" s="51"/>
    </row>
    <row r="53" spans="1:7" s="56" customFormat="1" hidden="1" x14ac:dyDescent="0.3">
      <c r="A53" s="89" t="str">
        <f>'Базовый (ДШИ)'!A45</f>
        <v>Принтер</v>
      </c>
      <c r="B53" s="60">
        <f>'Базовый (ДШИ)'!E45</f>
        <v>0</v>
      </c>
      <c r="C53" s="68">
        <f>'Базовый (ДШИ)'!G45</f>
        <v>1</v>
      </c>
      <c r="D53" s="70">
        <f>'Базовый (ДШИ)'!H45</f>
        <v>48245</v>
      </c>
      <c r="E53" s="70">
        <f t="shared" si="2"/>
        <v>0</v>
      </c>
      <c r="F53" s="88"/>
      <c r="G53" s="51"/>
    </row>
    <row r="54" spans="1:7" s="56" customFormat="1" hidden="1" x14ac:dyDescent="0.3">
      <c r="A54" s="89" t="str">
        <f>'Базовый (ДШИ)'!A46</f>
        <v>Ноутбук</v>
      </c>
      <c r="B54" s="60">
        <f>'Базовый (ДШИ)'!E46</f>
        <v>0</v>
      </c>
      <c r="C54" s="68">
        <f>'Базовый (ДШИ)'!G46</f>
        <v>1</v>
      </c>
      <c r="D54" s="70">
        <f>'Базовый (ДШИ)'!H46</f>
        <v>36006</v>
      </c>
      <c r="E54" s="70">
        <f t="shared" si="2"/>
        <v>0</v>
      </c>
      <c r="F54" s="88"/>
      <c r="G54" s="51"/>
    </row>
    <row r="55" spans="1:7" s="56" customFormat="1" x14ac:dyDescent="0.3">
      <c r="A55" s="89" t="str">
        <f>'Базовый (ДШИ)'!A47</f>
        <v>Заправка картриджей</v>
      </c>
      <c r="B55" s="60">
        <f>'Базовый (ДШИ)'!E47</f>
        <v>1.2006861063464836E-2</v>
      </c>
      <c r="C55" s="68">
        <f>'Базовый (ДШИ)'!G47</f>
        <v>1</v>
      </c>
      <c r="D55" s="70">
        <f>'Базовый (ДШИ)'!H47</f>
        <v>400</v>
      </c>
      <c r="E55" s="70">
        <f t="shared" si="2"/>
        <v>4.8027444253859342</v>
      </c>
      <c r="F55" s="88"/>
      <c r="G55" s="51"/>
    </row>
    <row r="56" spans="1:7" s="56" customFormat="1" ht="26" x14ac:dyDescent="0.3">
      <c r="A56" s="89" t="str">
        <f>'Базовый (ДШИ)'!A48</f>
        <v>Заправка Sharp AR 5316(с заменой чипа)</v>
      </c>
      <c r="B56" s="60">
        <f>'Базовый (ДШИ)'!E48</f>
        <v>3.4305317324185248E-3</v>
      </c>
      <c r="C56" s="68">
        <f>'Базовый (ДШИ)'!G48</f>
        <v>1</v>
      </c>
      <c r="D56" s="70">
        <f>'Базовый (ДШИ)'!H48</f>
        <v>2000</v>
      </c>
      <c r="E56" s="70">
        <f t="shared" si="2"/>
        <v>6.8610634648370494</v>
      </c>
      <c r="F56" s="88"/>
      <c r="G56" s="51"/>
    </row>
    <row r="57" spans="1:7" s="56" customFormat="1" ht="26" x14ac:dyDescent="0.3">
      <c r="A57" s="89" t="str">
        <f>'Базовый (ДШИ)'!A49</f>
        <v>Замена чипа (HP- CE310;СЕ311;СЕ312;СУ313)</v>
      </c>
      <c r="B57" s="60">
        <f>'Базовый (ДШИ)'!E49</f>
        <v>2.0583190394511147E-2</v>
      </c>
      <c r="C57" s="68">
        <f>'Базовый (ДШИ)'!G49</f>
        <v>1</v>
      </c>
      <c r="D57" s="70">
        <f>'Базовый (ДШИ)'!H49</f>
        <v>850</v>
      </c>
      <c r="E57" s="70">
        <f t="shared" si="2"/>
        <v>17.495711835334475</v>
      </c>
      <c r="F57" s="88"/>
      <c r="G57" s="51"/>
    </row>
    <row r="58" spans="1:7" s="56" customFormat="1" x14ac:dyDescent="0.3">
      <c r="A58" s="89" t="str">
        <f>'Базовый (ДШИ)'!A50</f>
        <v>Мебель</v>
      </c>
      <c r="B58" s="60" t="str">
        <f>'Базовый (ДШИ)'!D50</f>
        <v>х</v>
      </c>
      <c r="C58" s="68" t="str">
        <f>'Базовый (ДШИ)'!G50</f>
        <v>х</v>
      </c>
      <c r="D58" s="70" t="str">
        <f>'Базовый (ДШИ)'!H50</f>
        <v>х</v>
      </c>
      <c r="E58" s="70">
        <f>SUM(E59:E62)</f>
        <v>0</v>
      </c>
      <c r="F58" s="88"/>
      <c r="G58" s="51" t="s">
        <v>3</v>
      </c>
    </row>
    <row r="59" spans="1:7" s="56" customFormat="1" x14ac:dyDescent="0.3">
      <c r="A59" s="89" t="str">
        <f>'Базовый (ДШИ)'!A51</f>
        <v>Стул ученический</v>
      </c>
      <c r="B59" s="60">
        <f>'Базовый (ДШИ)'!E51</f>
        <v>0</v>
      </c>
      <c r="C59" s="68">
        <f>'Базовый (ДШИ)'!G51</f>
        <v>1</v>
      </c>
      <c r="D59" s="70">
        <f>'Базовый (ДШИ)'!H51</f>
        <v>1197.67</v>
      </c>
      <c r="E59" s="70">
        <f>B59*D59/C59</f>
        <v>0</v>
      </c>
      <c r="F59" s="88"/>
      <c r="G59" s="51"/>
    </row>
    <row r="60" spans="1:7" s="56" customFormat="1" x14ac:dyDescent="0.3">
      <c r="A60" s="89" t="str">
        <f>'Базовый (ДШИ)'!A52</f>
        <v>Стол ученический 2 х местный</v>
      </c>
      <c r="B60" s="60">
        <f>'Базовый (ДШИ)'!E52</f>
        <v>0</v>
      </c>
      <c r="C60" s="68">
        <f>'Базовый (ДШИ)'!G52</f>
        <v>1</v>
      </c>
      <c r="D60" s="70">
        <f>'Базовый (ДШИ)'!H52</f>
        <v>2446.67</v>
      </c>
      <c r="E60" s="70">
        <f>B60*D60/C60</f>
        <v>0</v>
      </c>
      <c r="F60" s="88"/>
      <c r="G60" s="51"/>
    </row>
    <row r="61" spans="1:7" s="56" customFormat="1" x14ac:dyDescent="0.3">
      <c r="A61" s="89" t="str">
        <f>'Базовый (ДШИ)'!A53</f>
        <v>Стол ученический 1 местный</v>
      </c>
      <c r="B61" s="60">
        <f>'Базовый (ДШИ)'!E53</f>
        <v>0</v>
      </c>
      <c r="C61" s="68">
        <f>'Базовый (ДШИ)'!G53</f>
        <v>1</v>
      </c>
      <c r="D61" s="70">
        <f>'Базовый (ДШИ)'!H53</f>
        <v>1671.34</v>
      </c>
      <c r="E61" s="70">
        <f>B61*D61/C61</f>
        <v>0</v>
      </c>
      <c r="F61" s="88"/>
      <c r="G61" s="51"/>
    </row>
    <row r="62" spans="1:7" s="56" customFormat="1" ht="26" x14ac:dyDescent="0.3">
      <c r="A62" s="89" t="str">
        <f>'Базовый (ДШИ)'!A54</f>
        <v>Шкаф распашной 3х створчатый</v>
      </c>
      <c r="B62" s="60">
        <f>'Базовый (ДШИ)'!E54</f>
        <v>0</v>
      </c>
      <c r="C62" s="68">
        <f>'Базовый (ДШИ)'!G54</f>
        <v>1</v>
      </c>
      <c r="D62" s="70">
        <f>'Базовый (ДШИ)'!H54</f>
        <v>10373.67</v>
      </c>
      <c r="E62" s="70">
        <f>B62*D62/C62</f>
        <v>0</v>
      </c>
      <c r="F62" s="88"/>
      <c r="G62" s="51"/>
    </row>
    <row r="63" spans="1:7" s="56" customFormat="1" x14ac:dyDescent="0.3">
      <c r="A63" s="89" t="str">
        <f>'Базовый (ДШИ)'!A55</f>
        <v>Средства личной гигиены</v>
      </c>
      <c r="B63" s="60" t="str">
        <f>'Базовый (ДШИ)'!D55</f>
        <v>х</v>
      </c>
      <c r="C63" s="68" t="str">
        <f>'Базовый (ДШИ)'!G55</f>
        <v>х</v>
      </c>
      <c r="D63" s="70" t="str">
        <f>'Базовый (ДШИ)'!H55</f>
        <v>х</v>
      </c>
      <c r="E63" s="70">
        <f>E64</f>
        <v>12.054545454545455</v>
      </c>
      <c r="F63" s="88"/>
      <c r="G63" s="51" t="s">
        <v>3</v>
      </c>
    </row>
    <row r="64" spans="1:7" s="56" customFormat="1" x14ac:dyDescent="0.3">
      <c r="A64" s="89" t="str">
        <f>'Базовый (ДШИ)'!A56</f>
        <v>Туалетная бумага</v>
      </c>
      <c r="B64" s="60">
        <f>'Базовый (ДШИ)'!E56</f>
        <v>0.58319039451114918</v>
      </c>
      <c r="C64" s="68">
        <f>'Базовый (ДШИ)'!G56</f>
        <v>1</v>
      </c>
      <c r="D64" s="70">
        <f>'Базовый (ДШИ)'!H56</f>
        <v>20.67</v>
      </c>
      <c r="E64" s="70">
        <f>B64*D64/C64</f>
        <v>12.054545454545455</v>
      </c>
      <c r="F64" s="88"/>
      <c r="G64" s="51"/>
    </row>
    <row r="65" spans="1:7" s="56" customFormat="1" x14ac:dyDescent="0.3">
      <c r="A65" s="89" t="str">
        <f>'Базовый (ДШИ)'!A57</f>
        <v>Услуги сторонних организаций</v>
      </c>
      <c r="B65" s="60" t="str">
        <f>'Базовый (ДШИ)'!D57</f>
        <v>х</v>
      </c>
      <c r="C65" s="68" t="str">
        <f>'Базовый (ДШИ)'!G57</f>
        <v>х</v>
      </c>
      <c r="D65" s="70" t="str">
        <f>'Базовый (ДШИ)'!H57</f>
        <v>х</v>
      </c>
      <c r="E65" s="70">
        <f>SUM(E66:E85)</f>
        <v>856.44675814751292</v>
      </c>
      <c r="F65" s="88"/>
      <c r="G65" s="51" t="s">
        <v>3</v>
      </c>
    </row>
    <row r="66" spans="1:7" s="56" customFormat="1" x14ac:dyDescent="0.3">
      <c r="A66" s="89" t="str">
        <f>'Базовый (ДШИ)'!A58</f>
        <v>Гигиеническая аттестация</v>
      </c>
      <c r="B66" s="60">
        <f>'Базовый (ДШИ)'!E58</f>
        <v>0.11320754716981132</v>
      </c>
      <c r="C66" s="68">
        <f>'Базовый (ДШИ)'!G58</f>
        <v>1</v>
      </c>
      <c r="D66" s="70">
        <f>'Базовый (ДШИ)'!H58</f>
        <v>700</v>
      </c>
      <c r="E66" s="70">
        <f t="shared" ref="E66:E85" si="3">B66*D66/C66</f>
        <v>79.245283018867923</v>
      </c>
      <c r="F66" s="88"/>
      <c r="G66" s="51"/>
    </row>
    <row r="67" spans="1:7" s="56" customFormat="1" x14ac:dyDescent="0.3">
      <c r="A67" s="89" t="str">
        <f>'Базовый (ДШИ)'!A59</f>
        <v>Мед.осмотр</v>
      </c>
      <c r="B67" s="60">
        <f>'Базовый (ДШИ)'!E59</f>
        <v>0.11320754716981132</v>
      </c>
      <c r="C67" s="68">
        <f>'Базовый (ДШИ)'!G59</f>
        <v>1</v>
      </c>
      <c r="D67" s="70">
        <f>'Базовый (ДШИ)'!H59</f>
        <v>4139.34</v>
      </c>
      <c r="E67" s="70">
        <f t="shared" si="3"/>
        <v>468.60452830188683</v>
      </c>
      <c r="F67" s="88"/>
      <c r="G67" s="51"/>
    </row>
    <row r="68" spans="1:7" s="56" customFormat="1" ht="52" x14ac:dyDescent="0.3">
      <c r="A68" s="89" t="str">
        <f>'Базовый (ДШИ)'!A60</f>
        <v>Обучение формирование профессиональных компетенций преподавателя теоретических дисциплин</v>
      </c>
      <c r="B68" s="60">
        <f>'Базовый (ДШИ)'!E60</f>
        <v>3.4305317324185248E-3</v>
      </c>
      <c r="C68" s="68">
        <f>'Базовый (ДШИ)'!G60</f>
        <v>1</v>
      </c>
      <c r="D68" s="70">
        <f>'Базовый (ДШИ)'!H60</f>
        <v>11900</v>
      </c>
      <c r="E68" s="70">
        <f t="shared" si="3"/>
        <v>40.823327615780443</v>
      </c>
      <c r="F68" s="88"/>
      <c r="G68" s="51"/>
    </row>
    <row r="69" spans="1:7" s="56" customFormat="1" ht="52" x14ac:dyDescent="0.3">
      <c r="A69" s="89" t="str">
        <f>'Базовый (ДШИ)'!A61</f>
        <v>Обучение форимрование профессиональных компетенций преподавателя по классу гитары</v>
      </c>
      <c r="B69" s="60">
        <f>'Базовый (ДШИ)'!E61</f>
        <v>3.4305317324185248E-3</v>
      </c>
      <c r="C69" s="68">
        <f>'Базовый (ДШИ)'!G61</f>
        <v>1</v>
      </c>
      <c r="D69" s="70">
        <f>'Базовый (ДШИ)'!H61</f>
        <v>11900</v>
      </c>
      <c r="E69" s="70">
        <f t="shared" si="3"/>
        <v>40.823327615780443</v>
      </c>
      <c r="F69" s="88"/>
      <c r="G69" s="51"/>
    </row>
    <row r="70" spans="1:7" s="56" customFormat="1" ht="39" x14ac:dyDescent="0.3">
      <c r="A70" s="89" t="str">
        <f>'Базовый (ДШИ)'!A62</f>
        <v>Формирование профессиональных компетенций концертмейстера</v>
      </c>
      <c r="B70" s="60">
        <f>'Базовый (ДШИ)'!E62</f>
        <v>3.4305317324185248E-3</v>
      </c>
      <c r="C70" s="68">
        <f>'Базовый (ДШИ)'!G62</f>
        <v>1</v>
      </c>
      <c r="D70" s="70">
        <f>'Базовый (ДШИ)'!H62</f>
        <v>11900</v>
      </c>
      <c r="E70" s="70">
        <f t="shared" si="3"/>
        <v>40.823327615780443</v>
      </c>
      <c r="F70" s="88"/>
      <c r="G70" s="51"/>
    </row>
    <row r="71" spans="1:7" s="56" customFormat="1" ht="65" x14ac:dyDescent="0.3">
      <c r="A71" s="89" t="str">
        <f>'Базовый (ДШИ)'!A63</f>
        <v>Курсы повышения квалификации в рамках 11 международного конурса-ффестиваля для музыкантов по направлению специальностей</v>
      </c>
      <c r="B71" s="60">
        <f>'Базовый (ДШИ)'!E63</f>
        <v>1.7152658662092624E-3</v>
      </c>
      <c r="C71" s="68">
        <f>'Базовый (ДШИ)'!G63</f>
        <v>1</v>
      </c>
      <c r="D71" s="70">
        <f>'Базовый (ДШИ)'!H63</f>
        <v>2800</v>
      </c>
      <c r="E71" s="70">
        <f t="shared" si="3"/>
        <v>4.802744425385935</v>
      </c>
      <c r="F71" s="88"/>
      <c r="G71" s="51"/>
    </row>
    <row r="72" spans="1:7" s="56" customFormat="1" ht="39" x14ac:dyDescent="0.3">
      <c r="A72" s="89" t="str">
        <f>'Базовый (ДШИ)'!A64</f>
        <v>Академический подход в препододавании курса: живопись,рисунок,композиция</v>
      </c>
      <c r="B72" s="60">
        <f>'Базовый (ДШИ)'!E64</f>
        <v>3.4305317324185248E-3</v>
      </c>
      <c r="C72" s="68">
        <f>'Базовый (ДШИ)'!G64</f>
        <v>1</v>
      </c>
      <c r="D72" s="70">
        <f>'Базовый (ДШИ)'!H64</f>
        <v>3500</v>
      </c>
      <c r="E72" s="70">
        <f t="shared" si="3"/>
        <v>12.006861063464838</v>
      </c>
      <c r="F72" s="88"/>
      <c r="G72" s="51"/>
    </row>
    <row r="73" spans="1:7" s="56" customFormat="1" ht="26" x14ac:dyDescent="0.3">
      <c r="A73" s="89" t="str">
        <f>'Базовый (ДШИ)'!A65</f>
        <v>Курсы оценка и анализ конкурсных выступлений</v>
      </c>
      <c r="B73" s="60">
        <f>'Базовый (ДШИ)'!E65</f>
        <v>1.7152658662092624E-3</v>
      </c>
      <c r="C73" s="68">
        <f>'Базовый (ДШИ)'!G65</f>
        <v>1</v>
      </c>
      <c r="D73" s="70">
        <f>'Базовый (ДШИ)'!H65</f>
        <v>2800</v>
      </c>
      <c r="E73" s="70">
        <f t="shared" si="3"/>
        <v>4.802744425385935</v>
      </c>
      <c r="F73" s="88"/>
      <c r="G73" s="51"/>
    </row>
    <row r="74" spans="1:7" s="56" customFormat="1" ht="52" x14ac:dyDescent="0.3">
      <c r="A74" s="89" t="str">
        <f>'Базовый (ДШИ)'!A66</f>
        <v>Курсы повышения квалификации по теплоустановкам в Ростехнадзоре</v>
      </c>
      <c r="B74" s="60">
        <f>'Базовый (ДШИ)'!E66</f>
        <v>5.1457975986277868E-3</v>
      </c>
      <c r="C74" s="68">
        <f>'Базовый (ДШИ)'!G66</f>
        <v>1</v>
      </c>
      <c r="D74" s="70">
        <f>'Базовый (ДШИ)'!H66</f>
        <v>7200</v>
      </c>
      <c r="E74" s="70">
        <f t="shared" si="3"/>
        <v>37.049742710120064</v>
      </c>
      <c r="F74" s="88"/>
      <c r="G74" s="51"/>
    </row>
    <row r="75" spans="1:7" s="56" customFormat="1" ht="39" x14ac:dyDescent="0.3">
      <c r="A75" s="89" t="str">
        <f>'Базовый (ДШИ)'!A67</f>
        <v>Проверка знаний в ростехнадзоре по теплоустановкам</v>
      </c>
      <c r="B75" s="60">
        <f>'Базовый (ДШИ)'!E67</f>
        <v>5.1457975986277868E-3</v>
      </c>
      <c r="C75" s="68">
        <f>'Базовый (ДШИ)'!G67</f>
        <v>1</v>
      </c>
      <c r="D75" s="70">
        <f>'Базовый (ДШИ)'!H67</f>
        <v>1400</v>
      </c>
      <c r="E75" s="70">
        <f t="shared" si="3"/>
        <v>7.2041166380789017</v>
      </c>
      <c r="F75" s="88"/>
      <c r="G75" s="51"/>
    </row>
    <row r="76" spans="1:7" s="56" customFormat="1" ht="39" x14ac:dyDescent="0.3">
      <c r="A76" s="89" t="str">
        <f>'Базовый (ДШИ)'!A68</f>
        <v>Проверка знаний в Ростехнадзоре по электроустановкам</v>
      </c>
      <c r="B76" s="60">
        <f>'Базовый (ДШИ)'!E68</f>
        <v>5.1457975986277868E-3</v>
      </c>
      <c r="C76" s="68">
        <f>'Базовый (ДШИ)'!G68</f>
        <v>1</v>
      </c>
      <c r="D76" s="70">
        <f>'Базовый (ДШИ)'!H68</f>
        <v>1400</v>
      </c>
      <c r="E76" s="70">
        <f t="shared" si="3"/>
        <v>7.2041166380789017</v>
      </c>
      <c r="F76" s="88"/>
      <c r="G76" s="51"/>
    </row>
    <row r="77" spans="1:7" s="56" customFormat="1" ht="52" x14ac:dyDescent="0.3">
      <c r="A77" s="89" t="str">
        <f>'Базовый (ДШИ)'!A69</f>
        <v>Предаттестационная подготовка по теплоустановкам  в Ростехнадзоре</v>
      </c>
      <c r="B77" s="60">
        <f>'Базовый (ДШИ)'!E69</f>
        <v>3.4305317324185248E-3</v>
      </c>
      <c r="C77" s="68">
        <f>'Базовый (ДШИ)'!G69</f>
        <v>1</v>
      </c>
      <c r="D77" s="70">
        <f>'Базовый (ДШИ)'!H69</f>
        <v>6700</v>
      </c>
      <c r="E77" s="70">
        <f t="shared" si="3"/>
        <v>22.984562607204115</v>
      </c>
      <c r="F77" s="88"/>
      <c r="G77" s="51"/>
    </row>
    <row r="78" spans="1:7" s="56" customFormat="1" ht="52" x14ac:dyDescent="0.3">
      <c r="A78" s="89" t="str">
        <f>'Базовый (ДШИ)'!A70</f>
        <v>Предаттестационная подготовка по электробезопасности  в Ростехнадзоре</v>
      </c>
      <c r="B78" s="60">
        <f>'Базовый (ДШИ)'!E70</f>
        <v>5.1457975986277868E-3</v>
      </c>
      <c r="C78" s="68">
        <f>'Базовый (ДШИ)'!G70</f>
        <v>1</v>
      </c>
      <c r="D78" s="70">
        <f>'Базовый (ДШИ)'!H70</f>
        <v>4466.67</v>
      </c>
      <c r="E78" s="70">
        <f t="shared" si="3"/>
        <v>22.984579759862775</v>
      </c>
      <c r="F78" s="88"/>
      <c r="G78" s="51"/>
    </row>
    <row r="79" spans="1:7" s="56" customFormat="1" ht="52" x14ac:dyDescent="0.3">
      <c r="A79" s="89" t="str">
        <f>'Базовый (ДШИ)'!A71</f>
        <v>Предаттестационная подготовка по электробезопасности  в Ростехнадзоре</v>
      </c>
      <c r="B79" s="60">
        <f>'Базовый (ДШИ)'!E71</f>
        <v>5.1457975986277868E-3</v>
      </c>
      <c r="C79" s="68">
        <f>'Базовый (ДШИ)'!G71</f>
        <v>1</v>
      </c>
      <c r="D79" s="70">
        <f>'Базовый (ДШИ)'!H71</f>
        <v>4466.67</v>
      </c>
      <c r="E79" s="70">
        <f t="shared" si="3"/>
        <v>22.984579759862775</v>
      </c>
      <c r="F79" s="88"/>
      <c r="G79" s="51"/>
    </row>
    <row r="80" spans="1:7" s="56" customFormat="1" ht="26" x14ac:dyDescent="0.3">
      <c r="A80" s="89" t="str">
        <f>'Базовый (ДШИ)'!A72</f>
        <v>Аттестация в Ростехнадзоре по теплоустановкам</v>
      </c>
      <c r="B80" s="60">
        <f>'Базовый (ДШИ)'!E72</f>
        <v>5.1457975986277868E-3</v>
      </c>
      <c r="C80" s="68">
        <f>'Базовый (ДШИ)'!G72</f>
        <v>1</v>
      </c>
      <c r="D80" s="70">
        <f>'Базовый (ДШИ)'!H72</f>
        <v>1800</v>
      </c>
      <c r="E80" s="70">
        <f t="shared" si="3"/>
        <v>9.2624356775300161</v>
      </c>
      <c r="F80" s="88"/>
      <c r="G80" s="51"/>
    </row>
    <row r="81" spans="1:7" s="56" customFormat="1" ht="26" x14ac:dyDescent="0.3">
      <c r="A81" s="89" t="str">
        <f>'Базовый (ДШИ)'!A73</f>
        <v>Аттестация в Ростехнадзоре по электробезопасности</v>
      </c>
      <c r="B81" s="60">
        <f>'Базовый (ДШИ)'!E73</f>
        <v>5.1457975986277868E-3</v>
      </c>
      <c r="C81" s="68">
        <f>'Базовый (ДШИ)'!G73</f>
        <v>1</v>
      </c>
      <c r="D81" s="70">
        <f>'Базовый (ДШИ)'!H73</f>
        <v>1800</v>
      </c>
      <c r="E81" s="70">
        <f t="shared" si="3"/>
        <v>9.2624356775300161</v>
      </c>
      <c r="F81" s="88"/>
      <c r="G81" s="51"/>
    </row>
    <row r="82" spans="1:7" s="56" customFormat="1" ht="39" hidden="1" x14ac:dyDescent="0.3">
      <c r="A82" s="89" t="str">
        <f>'Базовый (ДШИ)'!A74</f>
        <v>Курсы "Безопасная эксплуатация тепловой энергии"</v>
      </c>
      <c r="B82" s="60">
        <f>'Базовый (ДШИ)'!E74</f>
        <v>0</v>
      </c>
      <c r="C82" s="68">
        <f>'Базовый (ДШИ)'!G74</f>
        <v>1</v>
      </c>
      <c r="D82" s="70">
        <f>'Базовый (ДШИ)'!H74</f>
        <v>0</v>
      </c>
      <c r="E82" s="70">
        <f t="shared" si="3"/>
        <v>0</v>
      </c>
      <c r="F82" s="88"/>
      <c r="G82" s="51"/>
    </row>
    <row r="83" spans="1:7" s="56" customFormat="1" x14ac:dyDescent="0.3">
      <c r="A83" s="89" t="str">
        <f>'Базовый (ДШИ)'!A75</f>
        <v>Курсы по охране труда</v>
      </c>
      <c r="B83" s="60">
        <f>'Базовый (ДШИ)'!E75</f>
        <v>5.1457975986277868E-3</v>
      </c>
      <c r="C83" s="68">
        <f>'Базовый (ДШИ)'!G75</f>
        <v>1</v>
      </c>
      <c r="D83" s="70">
        <f>'Базовый (ДШИ)'!H75</f>
        <v>3304</v>
      </c>
      <c r="E83" s="70">
        <f t="shared" si="3"/>
        <v>17.001715265866206</v>
      </c>
      <c r="F83" s="88"/>
      <c r="G83" s="51"/>
    </row>
    <row r="84" spans="1:7" s="56" customFormat="1" x14ac:dyDescent="0.3">
      <c r="A84" s="89" t="str">
        <f>'Базовый (ДШИ)'!A76</f>
        <v>Курсы по ГО и ЧС</v>
      </c>
      <c r="B84" s="60">
        <f>'Базовый (ДШИ)'!E76</f>
        <v>6.8610634648370496E-3</v>
      </c>
      <c r="C84" s="68">
        <f>'Базовый (ДШИ)'!G76</f>
        <v>1</v>
      </c>
      <c r="D84" s="70">
        <f>'Базовый (ДШИ)'!H76</f>
        <v>1250</v>
      </c>
      <c r="E84" s="70">
        <f t="shared" si="3"/>
        <v>8.5763293310463116</v>
      </c>
      <c r="F84" s="88"/>
      <c r="G84" s="51"/>
    </row>
    <row r="85" spans="1:7" s="56" customFormat="1" ht="26" x14ac:dyDescent="0.3">
      <c r="A85" s="89" t="str">
        <f>'Базовый (ДШИ)'!A77</f>
        <v>Обучение контрактных управляющих по 44-ФЗ</v>
      </c>
      <c r="B85" s="60">
        <f>'Базовый (ДШИ)'!E77</f>
        <v>5.1457975986277868E-3</v>
      </c>
      <c r="C85" s="68">
        <f>'Базовый (ДШИ)'!G77</f>
        <v>1</v>
      </c>
      <c r="D85" s="70">
        <f>'Базовый (ДШИ)'!H77</f>
        <v>0</v>
      </c>
      <c r="E85" s="70">
        <f t="shared" si="3"/>
        <v>0</v>
      </c>
      <c r="F85" s="88"/>
      <c r="G85" s="51"/>
    </row>
    <row r="86" spans="1:7" s="56" customFormat="1" x14ac:dyDescent="0.3">
      <c r="A86" s="89" t="str">
        <f>'Базовый (ДШИ)'!A78</f>
        <v>Канцелярские товары</v>
      </c>
      <c r="B86" s="60" t="str">
        <f>'Базовый (ДШИ)'!D78</f>
        <v>х</v>
      </c>
      <c r="C86" s="68" t="str">
        <f>'Базовый (ДШИ)'!G78</f>
        <v>х</v>
      </c>
      <c r="D86" s="70" t="str">
        <f>'Базовый (ДШИ)'!H78</f>
        <v>х</v>
      </c>
      <c r="E86" s="70">
        <f>SUM(E87:E137)</f>
        <v>200.37425385934822</v>
      </c>
      <c r="F86" s="88"/>
      <c r="G86" s="51" t="s">
        <v>3</v>
      </c>
    </row>
    <row r="87" spans="1:7" s="56" customFormat="1" x14ac:dyDescent="0.3">
      <c r="A87" s="89" t="str">
        <f>'Базовый (ДШИ)'!A79</f>
        <v>Скобы для степлера №24/6</v>
      </c>
      <c r="B87" s="60">
        <f>'Базовый (ДШИ)'!E79</f>
        <v>3.430531732418525E-2</v>
      </c>
      <c r="C87" s="68">
        <f>'Базовый (ДШИ)'!G79</f>
        <v>1</v>
      </c>
      <c r="D87" s="70">
        <f>'Базовый (ДШИ)'!H79</f>
        <v>35.549999999999997</v>
      </c>
      <c r="E87" s="70">
        <f t="shared" ref="E87:E137" si="4">B87*D87/C87</f>
        <v>1.2195540308747856</v>
      </c>
      <c r="F87" s="88"/>
      <c r="G87" s="51"/>
    </row>
    <row r="88" spans="1:7" s="56" customFormat="1" x14ac:dyDescent="0.3">
      <c r="A88" s="89" t="str">
        <f>'Базовый (ДШИ)'!A80</f>
        <v>Скобы для степлера №10</v>
      </c>
      <c r="B88" s="60">
        <f>'Базовый (ДШИ)'!E80</f>
        <v>3.430531732418525E-2</v>
      </c>
      <c r="C88" s="68">
        <f>'Базовый (ДШИ)'!G80</f>
        <v>1</v>
      </c>
      <c r="D88" s="70">
        <f>'Базовый (ДШИ)'!H80</f>
        <v>12.98</v>
      </c>
      <c r="E88" s="70">
        <f t="shared" si="4"/>
        <v>0.44528301886792454</v>
      </c>
      <c r="F88" s="88"/>
      <c r="G88" s="51"/>
    </row>
    <row r="89" spans="1:7" s="56" customFormat="1" x14ac:dyDescent="0.3">
      <c r="A89" s="89" t="str">
        <f>'Базовый (ДШИ)'!A81</f>
        <v xml:space="preserve">Скоросшиватель картонный </v>
      </c>
      <c r="B89" s="60">
        <f>'Базовый (ДШИ)'!E81</f>
        <v>0.17152658662092624</v>
      </c>
      <c r="C89" s="68">
        <f>'Базовый (ДШИ)'!G81</f>
        <v>1</v>
      </c>
      <c r="D89" s="70">
        <f>'Базовый (ДШИ)'!H81</f>
        <v>8.51</v>
      </c>
      <c r="E89" s="70">
        <f t="shared" si="4"/>
        <v>1.4596912521440821</v>
      </c>
      <c r="F89" s="88"/>
      <c r="G89" s="51"/>
    </row>
    <row r="90" spans="1:7" s="56" customFormat="1" x14ac:dyDescent="0.3">
      <c r="A90" s="89" t="str">
        <f>'Базовый (ДШИ)'!A82</f>
        <v>Скоросшиватель пластиковый</v>
      </c>
      <c r="B90" s="60">
        <f>'Базовый (ДШИ)'!E82</f>
        <v>8.5763293310463118E-2</v>
      </c>
      <c r="C90" s="68">
        <f>'Базовый (ДШИ)'!G82</f>
        <v>1</v>
      </c>
      <c r="D90" s="70">
        <f>'Базовый (ДШИ)'!H82</f>
        <v>11.8</v>
      </c>
      <c r="E90" s="70">
        <f t="shared" si="4"/>
        <v>1.0120068610634649</v>
      </c>
      <c r="F90" s="88"/>
      <c r="G90" s="51"/>
    </row>
    <row r="91" spans="1:7" s="56" customFormat="1" x14ac:dyDescent="0.3">
      <c r="A91" s="89" t="str">
        <f>'Базовый (ДШИ)'!A83</f>
        <v xml:space="preserve">Скрепки с цветные </v>
      </c>
      <c r="B91" s="60">
        <f>'Базовый (ДШИ)'!E83</f>
        <v>1.7152658662092625E-2</v>
      </c>
      <c r="C91" s="68">
        <f>'Базовый (ДШИ)'!G83</f>
        <v>1</v>
      </c>
      <c r="D91" s="70">
        <f>'Базовый (ДШИ)'!H83</f>
        <v>43.16</v>
      </c>
      <c r="E91" s="70">
        <f t="shared" si="4"/>
        <v>0.7403087478559176</v>
      </c>
      <c r="F91" s="88"/>
      <c r="G91" s="51"/>
    </row>
    <row r="92" spans="1:7" s="56" customFormat="1" x14ac:dyDescent="0.3">
      <c r="A92" s="89" t="str">
        <f>'Базовый (ДШИ)'!A84</f>
        <v>Скрепки</v>
      </c>
      <c r="B92" s="60">
        <f>'Базовый (ДШИ)'!E84</f>
        <v>1.7152658662092625E-2</v>
      </c>
      <c r="C92" s="68">
        <f>'Базовый (ДШИ)'!G84</f>
        <v>1</v>
      </c>
      <c r="D92" s="70">
        <f>'Базовый (ДШИ)'!H84</f>
        <v>21.08</v>
      </c>
      <c r="E92" s="70">
        <f t="shared" si="4"/>
        <v>0.36157804459691251</v>
      </c>
      <c r="F92" s="88"/>
      <c r="G92" s="51"/>
    </row>
    <row r="93" spans="1:7" s="56" customFormat="1" x14ac:dyDescent="0.3">
      <c r="A93" s="89" t="str">
        <f>'Базовый (ДШИ)'!A85</f>
        <v xml:space="preserve">Текст-маркер </v>
      </c>
      <c r="B93" s="60">
        <f>'Базовый (ДШИ)'!E85</f>
        <v>1.7152658662092625E-2</v>
      </c>
      <c r="C93" s="68">
        <f>'Базовый (ДШИ)'!G85</f>
        <v>1</v>
      </c>
      <c r="D93" s="70">
        <f>'Базовый (ДШИ)'!H85</f>
        <v>56.67</v>
      </c>
      <c r="E93" s="70">
        <f t="shared" si="4"/>
        <v>0.97204116638078908</v>
      </c>
      <c r="F93" s="88"/>
      <c r="G93" s="51"/>
    </row>
    <row r="94" spans="1:7" s="56" customFormat="1" x14ac:dyDescent="0.3">
      <c r="A94" s="89" t="str">
        <f>'Базовый (ДШИ)'!A86</f>
        <v>Фломастер Пифагор 18 цветов.</v>
      </c>
      <c r="B94" s="60">
        <f>'Базовый (ДШИ)'!E86</f>
        <v>5.1457975986277875E-2</v>
      </c>
      <c r="C94" s="68">
        <f>'Базовый (ДШИ)'!G86</f>
        <v>1</v>
      </c>
      <c r="D94" s="70">
        <f>'Базовый (ДШИ)'!H86</f>
        <v>225.53</v>
      </c>
      <c r="E94" s="70">
        <f t="shared" si="4"/>
        <v>11.605317324185249</v>
      </c>
      <c r="F94" s="88"/>
      <c r="G94" s="51"/>
    </row>
    <row r="95" spans="1:7" s="56" customFormat="1" x14ac:dyDescent="0.3">
      <c r="A95" s="89" t="str">
        <f>'Базовый (ДШИ)'!A87</f>
        <v>Тетрадь 48 лист.</v>
      </c>
      <c r="B95" s="60">
        <f>'Базовый (ДШИ)'!E87</f>
        <v>5.1457975986277875E-2</v>
      </c>
      <c r="C95" s="68">
        <f>'Базовый (ДШИ)'!G87</f>
        <v>1</v>
      </c>
      <c r="D95" s="70">
        <f>'Базовый (ДШИ)'!H87</f>
        <v>29.11</v>
      </c>
      <c r="E95" s="70">
        <f t="shared" si="4"/>
        <v>1.4979416809605488</v>
      </c>
      <c r="F95" s="88"/>
      <c r="G95" s="51"/>
    </row>
    <row r="96" spans="1:7" s="56" customFormat="1" x14ac:dyDescent="0.3">
      <c r="A96" s="89" t="str">
        <f>'Базовый (ДШИ)'!A88</f>
        <v>Тетрадь 96 лист. А4</v>
      </c>
      <c r="B96" s="60">
        <f>'Базовый (ДШИ)'!E88</f>
        <v>1.7152658662092625E-2</v>
      </c>
      <c r="C96" s="68">
        <f>'Базовый (ДШИ)'!G88</f>
        <v>1</v>
      </c>
      <c r="D96" s="70">
        <f>'Базовый (ДШИ)'!H88</f>
        <v>90.32</v>
      </c>
      <c r="E96" s="70">
        <f t="shared" si="4"/>
        <v>1.5492281303602058</v>
      </c>
      <c r="F96" s="88"/>
      <c r="G96" s="51"/>
    </row>
    <row r="97" spans="1:7" s="56" customFormat="1" x14ac:dyDescent="0.3">
      <c r="A97" s="89" t="str">
        <f>'Базовый (ДШИ)'!A89</f>
        <v>Тетрадь 96 лист.</v>
      </c>
      <c r="B97" s="60">
        <f>'Базовый (ДШИ)'!E89</f>
        <v>1.7152658662092625E-2</v>
      </c>
      <c r="C97" s="68">
        <f>'Базовый (ДШИ)'!G89</f>
        <v>1</v>
      </c>
      <c r="D97" s="70">
        <f>'Базовый (ДШИ)'!H89</f>
        <v>48.71</v>
      </c>
      <c r="E97" s="70">
        <f t="shared" si="4"/>
        <v>0.83550600343053183</v>
      </c>
      <c r="F97" s="88"/>
      <c r="G97" s="51"/>
    </row>
    <row r="98" spans="1:7" s="56" customFormat="1" x14ac:dyDescent="0.3">
      <c r="A98" s="89" t="str">
        <f>'Базовый (ДШИ)'!A90</f>
        <v>Цветной картон</v>
      </c>
      <c r="B98" s="60">
        <f>'Базовый (ДШИ)'!E90</f>
        <v>3.430531732418525E-2</v>
      </c>
      <c r="C98" s="68">
        <f>'Базовый (ДШИ)'!G90</f>
        <v>1</v>
      </c>
      <c r="D98" s="70">
        <f>'Базовый (ДШИ)'!H90</f>
        <v>48.74</v>
      </c>
      <c r="E98" s="70">
        <f t="shared" si="4"/>
        <v>1.6720411663807893</v>
      </c>
      <c r="F98" s="88"/>
      <c r="G98" s="51"/>
    </row>
    <row r="99" spans="1:7" s="56" customFormat="1" x14ac:dyDescent="0.3">
      <c r="A99" s="89" t="str">
        <f>'Базовый (ДШИ)'!A91</f>
        <v>Белый картон</v>
      </c>
      <c r="B99" s="60">
        <f>'Базовый (ДШИ)'!E91</f>
        <v>1.7152658662092625E-2</v>
      </c>
      <c r="C99" s="68">
        <f>'Базовый (ДШИ)'!G91</f>
        <v>1</v>
      </c>
      <c r="D99" s="70">
        <f>'Базовый (ДШИ)'!H91</f>
        <v>65.88</v>
      </c>
      <c r="E99" s="70">
        <f t="shared" si="4"/>
        <v>1.130017152658662</v>
      </c>
      <c r="F99" s="88"/>
      <c r="G99" s="51"/>
    </row>
    <row r="100" spans="1:7" s="56" customFormat="1" x14ac:dyDescent="0.3">
      <c r="A100" s="89" t="str">
        <f>'Базовый (ДШИ)'!A92</f>
        <v>Точилка</v>
      </c>
      <c r="B100" s="60">
        <f>'Базовый (ДШИ)'!E92</f>
        <v>5.1457975986277868E-3</v>
      </c>
      <c r="C100" s="68">
        <f>'Базовый (ДШИ)'!G92</f>
        <v>1</v>
      </c>
      <c r="D100" s="70">
        <f>'Базовый (ДШИ)'!H92</f>
        <v>341.45</v>
      </c>
      <c r="E100" s="70">
        <f t="shared" si="4"/>
        <v>1.7570325900514578</v>
      </c>
      <c r="F100" s="88"/>
      <c r="G100" s="51"/>
    </row>
    <row r="101" spans="1:7" s="56" customFormat="1" x14ac:dyDescent="0.3">
      <c r="A101" s="89" t="str">
        <f>'Базовый (ДШИ)'!A93</f>
        <v>Ручка гелевая</v>
      </c>
      <c r="B101" s="60">
        <f>'Базовый (ДШИ)'!E93</f>
        <v>1.7152658662092625E-2</v>
      </c>
      <c r="C101" s="68">
        <f>'Базовый (ДШИ)'!G93</f>
        <v>1</v>
      </c>
      <c r="D101" s="70">
        <f>'Базовый (ДШИ)'!H93</f>
        <v>120.24</v>
      </c>
      <c r="E101" s="70">
        <f t="shared" si="4"/>
        <v>2.0624356775300172</v>
      </c>
      <c r="F101" s="88"/>
      <c r="G101" s="51"/>
    </row>
    <row r="102" spans="1:7" s="56" customFormat="1" x14ac:dyDescent="0.3">
      <c r="A102" s="89" t="str">
        <f>'Базовый (ДШИ)'!A94</f>
        <v xml:space="preserve">Ручка шариковая </v>
      </c>
      <c r="B102" s="60">
        <f>'Базовый (ДШИ)'!E94</f>
        <v>8.5763293310463118E-2</v>
      </c>
      <c r="C102" s="68">
        <f>'Базовый (ДШИ)'!G94</f>
        <v>1</v>
      </c>
      <c r="D102" s="70">
        <f>'Базовый (ДШИ)'!H94</f>
        <v>30.7</v>
      </c>
      <c r="E102" s="70">
        <f t="shared" si="4"/>
        <v>2.6329331046312179</v>
      </c>
      <c r="F102" s="88"/>
      <c r="G102" s="51"/>
    </row>
    <row r="103" spans="1:7" s="56" customFormat="1" x14ac:dyDescent="0.3">
      <c r="A103" s="89" t="str">
        <f>'Базовый (ДШИ)'!A95</f>
        <v>Бумага А4</v>
      </c>
      <c r="B103" s="60">
        <f>'Базовый (ДШИ)'!E95</f>
        <v>0.137221269296741</v>
      </c>
      <c r="C103" s="68">
        <f>'Базовый (ДШИ)'!G95</f>
        <v>1</v>
      </c>
      <c r="D103" s="70">
        <f>'Базовый (ДШИ)'!H95</f>
        <v>226.67</v>
      </c>
      <c r="E103" s="70">
        <f t="shared" si="4"/>
        <v>31.10394511149228</v>
      </c>
      <c r="F103" s="88"/>
      <c r="G103" s="51"/>
    </row>
    <row r="104" spans="1:7" s="56" customFormat="1" x14ac:dyDescent="0.3">
      <c r="A104" s="89" t="str">
        <f>'Базовый (ДШИ)'!A96</f>
        <v>Карандаши ч/графит</v>
      </c>
      <c r="B104" s="60">
        <f>'Базовый (ДШИ)'!E96</f>
        <v>8.5763293310463118E-2</v>
      </c>
      <c r="C104" s="68">
        <f>'Базовый (ДШИ)'!G96</f>
        <v>1</v>
      </c>
      <c r="D104" s="70">
        <f>'Базовый (ДШИ)'!H96</f>
        <v>23.33</v>
      </c>
      <c r="E104" s="70">
        <f t="shared" si="4"/>
        <v>2.0008576329331045</v>
      </c>
      <c r="F104" s="88"/>
      <c r="G104" s="51"/>
    </row>
    <row r="105" spans="1:7" s="56" customFormat="1" x14ac:dyDescent="0.3">
      <c r="A105" s="89" t="str">
        <f>'Базовый (ДШИ)'!A97</f>
        <v>Карандаши Восковые</v>
      </c>
      <c r="B105" s="60">
        <f>'Базовый (ДШИ)'!E97</f>
        <v>6.1749571183533442E-2</v>
      </c>
      <c r="C105" s="68">
        <f>'Базовый (ДШИ)'!G97</f>
        <v>1</v>
      </c>
      <c r="D105" s="70">
        <f>'Базовый (ДШИ)'!H97</f>
        <v>163.09</v>
      </c>
      <c r="E105" s="70">
        <f t="shared" si="4"/>
        <v>10.070737564322469</v>
      </c>
      <c r="F105" s="88"/>
      <c r="G105" s="51"/>
    </row>
    <row r="106" spans="1:7" s="56" customFormat="1" x14ac:dyDescent="0.3">
      <c r="A106" s="89" t="str">
        <f>'Базовый (ДШИ)'!A98</f>
        <v>Мелки восковые</v>
      </c>
      <c r="B106" s="60">
        <f>'Базовый (ДШИ)'!E98</f>
        <v>5.1457975986277875E-2</v>
      </c>
      <c r="C106" s="68">
        <f>'Базовый (ДШИ)'!G98</f>
        <v>1</v>
      </c>
      <c r="D106" s="70">
        <f>'Базовый (ДШИ)'!H98</f>
        <v>152.94</v>
      </c>
      <c r="E106" s="70">
        <f t="shared" si="4"/>
        <v>7.8699828473413378</v>
      </c>
      <c r="F106" s="88"/>
      <c r="G106" s="51"/>
    </row>
    <row r="107" spans="1:7" s="56" customFormat="1" x14ac:dyDescent="0.3">
      <c r="A107" s="89" t="str">
        <f>'Базовый (ДШИ)'!A99</f>
        <v>Клей-карандаш 15 г.</v>
      </c>
      <c r="B107" s="60">
        <f>'Базовый (ДШИ)'!E99</f>
        <v>1.7152658662092625E-2</v>
      </c>
      <c r="C107" s="68">
        <f>'Базовый (ДШИ)'!G99</f>
        <v>1</v>
      </c>
      <c r="D107" s="70">
        <f>'Базовый (ДШИ)'!H99</f>
        <v>80.17</v>
      </c>
      <c r="E107" s="70">
        <f t="shared" si="4"/>
        <v>1.3751286449399658</v>
      </c>
      <c r="F107" s="88"/>
      <c r="G107" s="51"/>
    </row>
    <row r="108" spans="1:7" s="56" customFormat="1" x14ac:dyDescent="0.3">
      <c r="A108" s="89" t="str">
        <f>'Базовый (ДШИ)'!A100</f>
        <v>Скотч</v>
      </c>
      <c r="B108" s="60">
        <f>'Базовый (ДШИ)'!E100</f>
        <v>1.7152658662092625E-2</v>
      </c>
      <c r="C108" s="68">
        <f>'Базовый (ДШИ)'!G100</f>
        <v>1</v>
      </c>
      <c r="D108" s="70">
        <f>'Базовый (ДШИ)'!H100</f>
        <v>30.12</v>
      </c>
      <c r="E108" s="70">
        <f t="shared" si="4"/>
        <v>0.5166380789022299</v>
      </c>
      <c r="F108" s="88"/>
      <c r="G108" s="51"/>
    </row>
    <row r="109" spans="1:7" s="56" customFormat="1" ht="26" x14ac:dyDescent="0.3">
      <c r="A109" s="89" t="str">
        <f>'Базовый (ДШИ)'!A101</f>
        <v>Маркер перманентный(нестираемый)</v>
      </c>
      <c r="B109" s="60">
        <f>'Базовый (ДШИ)'!E101</f>
        <v>8.5763293310463125E-3</v>
      </c>
      <c r="C109" s="68">
        <f>'Базовый (ДШИ)'!G101</f>
        <v>1</v>
      </c>
      <c r="D109" s="70">
        <f>'Базовый (ДШИ)'!H101</f>
        <v>120.49</v>
      </c>
      <c r="E109" s="70">
        <f t="shared" si="4"/>
        <v>1.0333619210977703</v>
      </c>
      <c r="F109" s="88"/>
      <c r="G109" s="51"/>
    </row>
    <row r="110" spans="1:7" s="56" customFormat="1" ht="26" x14ac:dyDescent="0.3">
      <c r="A110" s="89" t="str">
        <f>'Базовый (ДШИ)'!A102</f>
        <v xml:space="preserve">Маркер перманентный Brauberg </v>
      </c>
      <c r="B110" s="60">
        <f>'Базовый (ДШИ)'!E102</f>
        <v>8.5763293310463125E-3</v>
      </c>
      <c r="C110" s="68">
        <f>'Базовый (ДШИ)'!G102</f>
        <v>1</v>
      </c>
      <c r="D110" s="70">
        <f>'Базовый (ДШИ)'!H102</f>
        <v>51.86</v>
      </c>
      <c r="E110" s="70">
        <f t="shared" si="4"/>
        <v>0.44476843910806174</v>
      </c>
      <c r="F110" s="88"/>
      <c r="G110" s="51"/>
    </row>
    <row r="111" spans="1:7" s="56" customFormat="1" x14ac:dyDescent="0.3">
      <c r="A111" s="89" t="str">
        <f>'Базовый (ДШИ)'!A103</f>
        <v>Корректирующая лента</v>
      </c>
      <c r="B111" s="60">
        <f>'Базовый (ДШИ)'!E103</f>
        <v>1.7152658662092625E-2</v>
      </c>
      <c r="C111" s="68">
        <f>'Базовый (ДШИ)'!G103</f>
        <v>1</v>
      </c>
      <c r="D111" s="70">
        <f>'Базовый (ДШИ)'!H103</f>
        <v>31.87</v>
      </c>
      <c r="E111" s="70">
        <f t="shared" si="4"/>
        <v>0.54665523156089202</v>
      </c>
      <c r="F111" s="88"/>
      <c r="G111" s="51"/>
    </row>
    <row r="112" spans="1:7" s="56" customFormat="1" x14ac:dyDescent="0.3">
      <c r="A112" s="89" t="str">
        <f>'Базовый (ДШИ)'!A104</f>
        <v>Клей ПВА</v>
      </c>
      <c r="B112" s="60">
        <f>'Базовый (ДШИ)'!E104</f>
        <v>2.5728987993138937E-2</v>
      </c>
      <c r="C112" s="68">
        <f>'Базовый (ДШИ)'!G104</f>
        <v>1</v>
      </c>
      <c r="D112" s="70">
        <f>'Базовый (ДШИ)'!H104</f>
        <v>20.309999999999999</v>
      </c>
      <c r="E112" s="70">
        <f t="shared" si="4"/>
        <v>0.52255574614065181</v>
      </c>
      <c r="F112" s="88"/>
      <c r="G112" s="51"/>
    </row>
    <row r="113" spans="1:7" s="56" customFormat="1" ht="39" x14ac:dyDescent="0.3">
      <c r="A113" s="89" t="str">
        <f>'Базовый (ДШИ)'!A105</f>
        <v>Клей ПВА для склеивания изделий из бумаги,ткани,картона 1 кг</v>
      </c>
      <c r="B113" s="60">
        <f>'Базовый (ДШИ)'!E105</f>
        <v>1.7152658662092625E-2</v>
      </c>
      <c r="C113" s="68">
        <f>'Базовый (ДШИ)'!G105</f>
        <v>1</v>
      </c>
      <c r="D113" s="70">
        <f>'Базовый (ДШИ)'!H105</f>
        <v>222.92</v>
      </c>
      <c r="E113" s="70">
        <f t="shared" si="4"/>
        <v>3.8236706689536879</v>
      </c>
      <c r="F113" s="88"/>
      <c r="G113" s="51"/>
    </row>
    <row r="114" spans="1:7" s="56" customFormat="1" x14ac:dyDescent="0.3">
      <c r="A114" s="89" t="str">
        <f>'Базовый (ДШИ)'!A106</f>
        <v>Набор зажимов для бумаги</v>
      </c>
      <c r="B114" s="60">
        <f>'Базовый (ДШИ)'!E106</f>
        <v>8.5763293310463125E-3</v>
      </c>
      <c r="C114" s="68">
        <f>'Базовый (ДШИ)'!G106</f>
        <v>1</v>
      </c>
      <c r="D114" s="70">
        <f>'Базовый (ДШИ)'!H106</f>
        <v>216</v>
      </c>
      <c r="E114" s="70">
        <f t="shared" si="4"/>
        <v>1.8524871355060035</v>
      </c>
      <c r="F114" s="88"/>
      <c r="G114" s="51"/>
    </row>
    <row r="115" spans="1:7" s="56" customFormat="1" x14ac:dyDescent="0.3">
      <c r="A115" s="89" t="str">
        <f>'Базовый (ДШИ)'!A107</f>
        <v>Кисти для рисования белка №6</v>
      </c>
      <c r="B115" s="60">
        <f>'Базовый (ДШИ)'!E107</f>
        <v>3.430531732418525E-2</v>
      </c>
      <c r="C115" s="68">
        <f>'Базовый (ДШИ)'!G107</f>
        <v>1</v>
      </c>
      <c r="D115" s="70">
        <f>'Базовый (ДШИ)'!H107</f>
        <v>63.66</v>
      </c>
      <c r="E115" s="70">
        <f t="shared" si="4"/>
        <v>2.1838765008576329</v>
      </c>
      <c r="F115" s="88"/>
      <c r="G115" s="51"/>
    </row>
    <row r="116" spans="1:7" s="56" customFormat="1" x14ac:dyDescent="0.3">
      <c r="A116" s="89" t="str">
        <f>'Базовый (ДШИ)'!A108</f>
        <v>Кисти для рисования белка №8</v>
      </c>
      <c r="B116" s="60">
        <f>'Базовый (ДШИ)'!E108</f>
        <v>3.430531732418525E-2</v>
      </c>
      <c r="C116" s="68">
        <f>'Базовый (ДШИ)'!G108</f>
        <v>1</v>
      </c>
      <c r="D116" s="70">
        <f>'Базовый (ДШИ)'!H108</f>
        <v>132.1</v>
      </c>
      <c r="E116" s="70">
        <f t="shared" si="4"/>
        <v>4.5317324185248715</v>
      </c>
      <c r="F116" s="88"/>
      <c r="G116" s="51"/>
    </row>
    <row r="117" spans="1:7" s="56" customFormat="1" ht="26" x14ac:dyDescent="0.3">
      <c r="A117" s="89" t="str">
        <f>'Базовый (ДШИ)'!A109</f>
        <v>Кисти для рисования  щетина №14</v>
      </c>
      <c r="B117" s="60">
        <f>'Базовый (ДШИ)'!E109</f>
        <v>3.430531732418525E-2</v>
      </c>
      <c r="C117" s="68">
        <f>'Базовый (ДШИ)'!G109</f>
        <v>1</v>
      </c>
      <c r="D117" s="70">
        <f>'Базовый (ДШИ)'!H109</f>
        <v>25.57</v>
      </c>
      <c r="E117" s="70">
        <f t="shared" si="4"/>
        <v>0.87718696397941687</v>
      </c>
      <c r="F117" s="88"/>
      <c r="G117" s="51"/>
    </row>
    <row r="118" spans="1:7" s="56" customFormat="1" x14ac:dyDescent="0.3">
      <c r="A118" s="89" t="str">
        <f>'Базовый (ДШИ)'!A110</f>
        <v>Цветная бумага</v>
      </c>
      <c r="B118" s="60">
        <f>'Базовый (ДШИ)'!E110</f>
        <v>1.7152658662092625E-2</v>
      </c>
      <c r="C118" s="68">
        <f>'Базовый (ДШИ)'!G110</f>
        <v>1</v>
      </c>
      <c r="D118" s="70">
        <f>'Базовый (ДШИ)'!H110</f>
        <v>149.13999999999999</v>
      </c>
      <c r="E118" s="70">
        <f t="shared" si="4"/>
        <v>2.5581475128644939</v>
      </c>
      <c r="F118" s="88"/>
      <c r="G118" s="51"/>
    </row>
    <row r="119" spans="1:7" s="56" customFormat="1" x14ac:dyDescent="0.3">
      <c r="A119" s="89" t="str">
        <f>'Базовый (ДШИ)'!A111</f>
        <v>Цветная бумага</v>
      </c>
      <c r="B119" s="60">
        <f>'Базовый (ДШИ)'!E111</f>
        <v>8.5763293310463125E-3</v>
      </c>
      <c r="C119" s="68">
        <f>'Базовый (ДШИ)'!G111</f>
        <v>1</v>
      </c>
      <c r="D119" s="70">
        <f>'Базовый (ДШИ)'!H111</f>
        <v>446.15</v>
      </c>
      <c r="E119" s="70">
        <f t="shared" si="4"/>
        <v>3.826329331046312</v>
      </c>
      <c r="F119" s="88"/>
      <c r="G119" s="51"/>
    </row>
    <row r="120" spans="1:7" s="56" customFormat="1" x14ac:dyDescent="0.3">
      <c r="A120" s="89" t="str">
        <f>'Базовый (ДШИ)'!A112</f>
        <v>Пластилин 12 цв.</v>
      </c>
      <c r="B120" s="60">
        <f>'Базовый (ДШИ)'!E112</f>
        <v>5.1457975986277875E-2</v>
      </c>
      <c r="C120" s="68">
        <f>'Базовый (ДШИ)'!G112</f>
        <v>1</v>
      </c>
      <c r="D120" s="70">
        <f>'Базовый (ДШИ)'!H112</f>
        <v>67.78</v>
      </c>
      <c r="E120" s="70">
        <f t="shared" si="4"/>
        <v>3.4878216123499146</v>
      </c>
      <c r="F120" s="88"/>
      <c r="G120" s="51"/>
    </row>
    <row r="121" spans="1:7" s="56" customFormat="1" ht="26" x14ac:dyDescent="0.3">
      <c r="A121" s="89" t="str">
        <f>'Базовый (ДШИ)'!A113</f>
        <v>Доска для работы с пластилином</v>
      </c>
      <c r="B121" s="60">
        <f>'Базовый (ДШИ)'!E113</f>
        <v>5.1457975986277875E-2</v>
      </c>
      <c r="C121" s="68">
        <f>'Базовый (ДШИ)'!G113</f>
        <v>1</v>
      </c>
      <c r="D121" s="70">
        <f>'Базовый (ДШИ)'!H113</f>
        <v>70.489999999999995</v>
      </c>
      <c r="E121" s="70">
        <f t="shared" si="4"/>
        <v>3.627272727272727</v>
      </c>
      <c r="F121" s="88"/>
      <c r="G121" s="51"/>
    </row>
    <row r="122" spans="1:7" s="56" customFormat="1" ht="39" x14ac:dyDescent="0.3">
      <c r="A122" s="89" t="str">
        <f>'Базовый (ДШИ)'!A114</f>
        <v>Папки-файлы перфорированные формат А-4, 100шт.</v>
      </c>
      <c r="B122" s="60">
        <f>'Базовый (ДШИ)'!E114</f>
        <v>1.7152658662092625E-2</v>
      </c>
      <c r="C122" s="68">
        <f>'Базовый (ДШИ)'!G114</f>
        <v>1</v>
      </c>
      <c r="D122" s="70">
        <f>'Базовый (ДШИ)'!H114</f>
        <v>166.78</v>
      </c>
      <c r="E122" s="70">
        <f t="shared" si="4"/>
        <v>2.8607204116638081</v>
      </c>
      <c r="F122" s="88"/>
      <c r="G122" s="51"/>
    </row>
    <row r="123" spans="1:7" s="56" customFormat="1" x14ac:dyDescent="0.3">
      <c r="A123" s="89" t="str">
        <f>'Базовый (ДШИ)'!A115</f>
        <v>Папка регистратор</v>
      </c>
      <c r="B123" s="60">
        <f>'Базовый (ДШИ)'!E115</f>
        <v>2.5728987993138937E-2</v>
      </c>
      <c r="C123" s="68">
        <f>'Базовый (ДШИ)'!G115</f>
        <v>1</v>
      </c>
      <c r="D123" s="70">
        <f>'Базовый (ДШИ)'!H115</f>
        <v>147.88999999999999</v>
      </c>
      <c r="E123" s="70">
        <f t="shared" si="4"/>
        <v>3.8050600343053169</v>
      </c>
      <c r="F123" s="88"/>
      <c r="G123" s="51"/>
    </row>
    <row r="124" spans="1:7" s="56" customFormat="1" ht="39" x14ac:dyDescent="0.3">
      <c r="A124" s="89" t="str">
        <f>'Базовый (ДШИ)'!A116</f>
        <v>Папка скоросшиватель классический картонный скоросшиватель А4</v>
      </c>
      <c r="B124" s="60">
        <f>'Базовый (ДШИ)'!E116</f>
        <v>0.17152658662092624</v>
      </c>
      <c r="C124" s="68">
        <f>'Базовый (ДШИ)'!G116</f>
        <v>1</v>
      </c>
      <c r="D124" s="70">
        <f>'Базовый (ДШИ)'!H116</f>
        <v>8.51</v>
      </c>
      <c r="E124" s="70">
        <f t="shared" si="4"/>
        <v>1.4596912521440821</v>
      </c>
      <c r="F124" s="88"/>
      <c r="G124" s="51"/>
    </row>
    <row r="125" spans="1:7" s="56" customFormat="1" x14ac:dyDescent="0.3">
      <c r="A125" s="89" t="str">
        <f>'Базовый (ДШИ)'!A117</f>
        <v>Краски акварель</v>
      </c>
      <c r="B125" s="60">
        <f>'Базовый (ДШИ)'!E117</f>
        <v>8.5763293310463118E-2</v>
      </c>
      <c r="C125" s="68">
        <f>'Базовый (ДШИ)'!G117</f>
        <v>1</v>
      </c>
      <c r="D125" s="70">
        <f>'Базовый (ДШИ)'!H117</f>
        <v>56.4</v>
      </c>
      <c r="E125" s="70">
        <f t="shared" si="4"/>
        <v>4.8370497427101196</v>
      </c>
      <c r="F125" s="88"/>
      <c r="G125" s="51"/>
    </row>
    <row r="126" spans="1:7" s="56" customFormat="1" x14ac:dyDescent="0.3">
      <c r="A126" s="89" t="str">
        <f>'Базовый (ДШИ)'!A118</f>
        <v>Краски акриловые</v>
      </c>
      <c r="B126" s="60">
        <f>'Базовый (ДШИ)'!E118</f>
        <v>3.430531732418525E-2</v>
      </c>
      <c r="C126" s="68">
        <f>'Базовый (ДШИ)'!G118</f>
        <v>1</v>
      </c>
      <c r="D126" s="70">
        <f>'Базовый (ДШИ)'!H118</f>
        <v>604</v>
      </c>
      <c r="E126" s="70">
        <f t="shared" si="4"/>
        <v>20.720411663807891</v>
      </c>
      <c r="F126" s="88"/>
      <c r="G126" s="51"/>
    </row>
    <row r="127" spans="1:7" s="56" customFormat="1" x14ac:dyDescent="0.3">
      <c r="A127" s="89" t="str">
        <f>'Базовый (ДШИ)'!A119</f>
        <v>Стакан-непроливайка(0,25л)</v>
      </c>
      <c r="B127" s="60">
        <f>'Базовый (ДШИ)'!E119</f>
        <v>6.86106346483705E-2</v>
      </c>
      <c r="C127" s="68">
        <f>'Базовый (ДШИ)'!G119</f>
        <v>1</v>
      </c>
      <c r="D127" s="70">
        <f>'Базовый (ДШИ)'!H119</f>
        <v>15.32</v>
      </c>
      <c r="E127" s="70">
        <f t="shared" si="4"/>
        <v>1.0511149228130361</v>
      </c>
      <c r="F127" s="88"/>
      <c r="G127" s="51"/>
    </row>
    <row r="128" spans="1:7" s="56" customFormat="1" x14ac:dyDescent="0.3">
      <c r="A128" s="89" t="str">
        <f>'Базовый (ДШИ)'!A120</f>
        <v>Сангина(пастель)24 цвета</v>
      </c>
      <c r="B128" s="60">
        <f>'Базовый (ДШИ)'!E120</f>
        <v>3.430531732418525E-2</v>
      </c>
      <c r="C128" s="68">
        <f>'Базовый (ДШИ)'!G120</f>
        <v>1</v>
      </c>
      <c r="D128" s="70">
        <f>'Базовый (ДШИ)'!H120</f>
        <v>195.02</v>
      </c>
      <c r="E128" s="70">
        <f t="shared" si="4"/>
        <v>6.6902229845626078</v>
      </c>
      <c r="F128" s="88"/>
      <c r="G128" s="51"/>
    </row>
    <row r="129" spans="1:7" s="56" customFormat="1" x14ac:dyDescent="0.3">
      <c r="A129" s="89" t="str">
        <f>'Базовый (ДШИ)'!A121</f>
        <v>Палитра для рисования</v>
      </c>
      <c r="B129" s="60">
        <f>'Базовый (ДШИ)'!E121</f>
        <v>6.86106346483705E-2</v>
      </c>
      <c r="C129" s="68">
        <f>'Базовый (ДШИ)'!G121</f>
        <v>1</v>
      </c>
      <c r="D129" s="70">
        <f>'Базовый (ДШИ)'!H121</f>
        <v>30.45</v>
      </c>
      <c r="E129" s="70">
        <f t="shared" si="4"/>
        <v>2.0891938250428819</v>
      </c>
      <c r="F129" s="88"/>
      <c r="G129" s="51"/>
    </row>
    <row r="130" spans="1:7" s="56" customFormat="1" x14ac:dyDescent="0.3">
      <c r="A130" s="89" t="str">
        <f>'Базовый (ДШИ)'!A122</f>
        <v>Папка с файлами на 40 файлов</v>
      </c>
      <c r="B130" s="60">
        <f>'Базовый (ДШИ)'!E122</f>
        <v>3.430531732418525E-2</v>
      </c>
      <c r="C130" s="68">
        <f>'Базовый (ДШИ)'!G122</f>
        <v>1</v>
      </c>
      <c r="D130" s="70">
        <f>'Базовый (ДШИ)'!H122</f>
        <v>122</v>
      </c>
      <c r="E130" s="70">
        <f t="shared" si="4"/>
        <v>4.1852487135506005</v>
      </c>
      <c r="F130" s="88"/>
      <c r="G130" s="51"/>
    </row>
    <row r="131" spans="1:7" s="56" customFormat="1" ht="26" x14ac:dyDescent="0.3">
      <c r="A131" s="89" t="str">
        <f>'Базовый (ДШИ)'!A123</f>
        <v>Папка на 2х кольцах Brauberg 40 мм</v>
      </c>
      <c r="B131" s="60">
        <f>'Базовый (ДШИ)'!E123</f>
        <v>3.430531732418525E-2</v>
      </c>
      <c r="C131" s="68">
        <f>'Базовый (ДШИ)'!G123</f>
        <v>1</v>
      </c>
      <c r="D131" s="70">
        <f>'Базовый (ДШИ)'!H123</f>
        <v>216.12</v>
      </c>
      <c r="E131" s="70">
        <f t="shared" si="4"/>
        <v>7.4140651801029165</v>
      </c>
      <c r="F131" s="88"/>
      <c r="G131" s="51"/>
    </row>
    <row r="132" spans="1:7" s="56" customFormat="1" ht="26" x14ac:dyDescent="0.3">
      <c r="A132" s="89" t="str">
        <f>'Базовый (ДШИ)'!A124</f>
        <v>Набор самоклеящихся закладок цветных</v>
      </c>
      <c r="B132" s="60">
        <f>'Базовый (ДШИ)'!E124</f>
        <v>8.5763293310463125E-3</v>
      </c>
      <c r="C132" s="68">
        <f>'Базовый (ДШИ)'!G124</f>
        <v>1</v>
      </c>
      <c r="D132" s="70">
        <f>'Базовый (ДШИ)'!H124</f>
        <v>97.77</v>
      </c>
      <c r="E132" s="70">
        <f t="shared" si="4"/>
        <v>0.83850771869639795</v>
      </c>
      <c r="F132" s="88"/>
      <c r="G132" s="51"/>
    </row>
    <row r="133" spans="1:7" s="56" customFormat="1" x14ac:dyDescent="0.3">
      <c r="A133" s="89" t="str">
        <f>'Базовый (ДШИ)'!A125</f>
        <v>Фотобумага 100 л.</v>
      </c>
      <c r="B133" s="60">
        <f>'Базовый (ДШИ)'!E125</f>
        <v>8.5763293310463125E-3</v>
      </c>
      <c r="C133" s="68">
        <f>'Базовый (ДШИ)'!G125</f>
        <v>1</v>
      </c>
      <c r="D133" s="70">
        <f>'Базовый (ДШИ)'!H125</f>
        <v>426.42</v>
      </c>
      <c r="E133" s="70">
        <f t="shared" si="4"/>
        <v>3.6571183533447686</v>
      </c>
      <c r="F133" s="88"/>
      <c r="G133" s="51"/>
    </row>
    <row r="134" spans="1:7" s="56" customFormat="1" x14ac:dyDescent="0.3">
      <c r="A134" s="89" t="str">
        <f>'Базовый (ДШИ)'!A126</f>
        <v>Линейка деревянная 15см</v>
      </c>
      <c r="B134" s="60">
        <f>'Базовый (ДШИ)'!E126</f>
        <v>3.430531732418525E-2</v>
      </c>
      <c r="C134" s="68">
        <f>'Базовый (ДШИ)'!G126</f>
        <v>1</v>
      </c>
      <c r="D134" s="70">
        <f>'Базовый (ДШИ)'!H126</f>
        <v>10.8</v>
      </c>
      <c r="E134" s="70">
        <f t="shared" si="4"/>
        <v>0.3704974271012007</v>
      </c>
      <c r="F134" s="88"/>
      <c r="G134" s="51"/>
    </row>
    <row r="135" spans="1:7" s="56" customFormat="1" ht="39" x14ac:dyDescent="0.3">
      <c r="A135" s="89" t="str">
        <f>'Базовый (ДШИ)'!A127</f>
        <v>Пленка-заготовка для ламинирования, комплект А5-75мкм</v>
      </c>
      <c r="B135" s="60">
        <f>'Базовый (ДШИ)'!E127</f>
        <v>8.5763293310463125E-3</v>
      </c>
      <c r="C135" s="68">
        <f>'Базовый (ДШИ)'!G127</f>
        <v>1</v>
      </c>
      <c r="D135" s="70">
        <f>'Базовый (ДШИ)'!H127</f>
        <v>684.48</v>
      </c>
      <c r="E135" s="70">
        <f t="shared" si="4"/>
        <v>5.8703259005145805</v>
      </c>
      <c r="F135" s="88"/>
      <c r="G135" s="51"/>
    </row>
    <row r="136" spans="1:7" s="56" customFormat="1" ht="39" x14ac:dyDescent="0.3">
      <c r="A136" s="89" t="str">
        <f>'Базовый (ДШИ)'!A128</f>
        <v>Пленка-заготовка для ламинирования, комплект А4-175 мкм</v>
      </c>
      <c r="B136" s="60">
        <f>'Базовый (ДШИ)'!E128</f>
        <v>8.5763293310463125E-3</v>
      </c>
      <c r="C136" s="68">
        <f>'Базовый (ДШИ)'!G128</f>
        <v>1</v>
      </c>
      <c r="D136" s="70">
        <f>'Базовый (ДШИ)'!H128</f>
        <v>2429.4499999999998</v>
      </c>
      <c r="E136" s="70">
        <f t="shared" si="4"/>
        <v>20.835763293310464</v>
      </c>
      <c r="F136" s="88"/>
      <c r="G136" s="51"/>
    </row>
    <row r="137" spans="1:7" s="56" customFormat="1" x14ac:dyDescent="0.3">
      <c r="A137" s="89" t="str">
        <f>'Базовый (ДШИ)'!A129</f>
        <v>Резинка (ластик)</v>
      </c>
      <c r="B137" s="60">
        <f>'Базовый (ДШИ)'!E129</f>
        <v>1.7152658662092625E-2</v>
      </c>
      <c r="C137" s="68">
        <f>'Базовый (ДШИ)'!G129</f>
        <v>1</v>
      </c>
      <c r="D137" s="70">
        <f>'Базовый (ДШИ)'!H129</f>
        <v>28.17</v>
      </c>
      <c r="E137" s="70">
        <f t="shared" si="4"/>
        <v>0.48319039451114926</v>
      </c>
      <c r="F137" s="88"/>
      <c r="G137" s="51"/>
    </row>
    <row r="138" spans="1:7" ht="30" customHeight="1" x14ac:dyDescent="0.3">
      <c r="A138" s="220" t="s">
        <v>12</v>
      </c>
      <c r="B138" s="220"/>
      <c r="C138" s="220"/>
      <c r="D138" s="220"/>
      <c r="E138" s="68">
        <f>E139+E148+E168+E171+E177+E180+E185</f>
        <v>17040.399787169808</v>
      </c>
      <c r="F138" s="67"/>
      <c r="G138" s="51" t="s">
        <v>3</v>
      </c>
    </row>
    <row r="139" spans="1:7" ht="21" customHeight="1" x14ac:dyDescent="0.3">
      <c r="A139" s="222" t="s">
        <v>13</v>
      </c>
      <c r="B139" s="223"/>
      <c r="C139" s="223"/>
      <c r="D139" s="224"/>
      <c r="E139" s="68">
        <f>SUM(E140:E147)</f>
        <v>4403.5500686106334</v>
      </c>
      <c r="F139" s="67"/>
      <c r="G139" s="51" t="s">
        <v>3</v>
      </c>
    </row>
    <row r="140" spans="1:7" x14ac:dyDescent="0.3">
      <c r="A140" s="89" t="str">
        <f>'Базовый (ДШИ)'!A132</f>
        <v>Теплоэнергия (город)</v>
      </c>
      <c r="B140" s="60">
        <f>'Базовый (ДШИ)'!E132</f>
        <v>1.068010291595197</v>
      </c>
      <c r="C140" s="68">
        <f>'Базовый (ДШИ)'!G132</f>
        <v>1</v>
      </c>
      <c r="D140" s="70">
        <f>'Базовый (ДШИ)'!H132</f>
        <v>3089.6887657592547</v>
      </c>
      <c r="E140" s="70">
        <f t="shared" ref="E140:E147" si="5">B140*D140/C140</f>
        <v>3299.8193996569457</v>
      </c>
      <c r="F140" s="67"/>
    </row>
    <row r="141" spans="1:7" hidden="1" x14ac:dyDescent="0.3">
      <c r="A141" s="89" t="str">
        <f>'Базовый (ДШИ)'!A133</f>
        <v>Теплоэнергия (п. Коашва)</v>
      </c>
      <c r="B141" s="60">
        <f>'Базовый (ДШИ)'!E133</f>
        <v>0</v>
      </c>
      <c r="C141" s="68">
        <f>'Базовый (ДШИ)'!G133</f>
        <v>1</v>
      </c>
      <c r="D141" s="70">
        <f>'Базовый (ДШИ)'!H133</f>
        <v>3901.4103725046307</v>
      </c>
      <c r="E141" s="70">
        <f t="shared" si="5"/>
        <v>0</v>
      </c>
      <c r="F141" s="67"/>
    </row>
    <row r="142" spans="1:7" x14ac:dyDescent="0.3">
      <c r="A142" s="89" t="str">
        <f>'Базовый (ДШИ)'!A134</f>
        <v>Теплоноситель</v>
      </c>
      <c r="B142" s="60">
        <f>'Базовый (ДШИ)'!E134</f>
        <v>0.3046483704974271</v>
      </c>
      <c r="C142" s="68">
        <f>'Базовый (ДШИ)'!G134</f>
        <v>1</v>
      </c>
      <c r="D142" s="70">
        <f>'Базовый (ДШИ)'!H134</f>
        <v>19.36996790721243</v>
      </c>
      <c r="E142" s="70">
        <f t="shared" si="5"/>
        <v>5.9010291595197248</v>
      </c>
      <c r="F142" s="67"/>
    </row>
    <row r="143" spans="1:7" x14ac:dyDescent="0.3">
      <c r="A143" s="89" t="str">
        <f>'Базовый (ДШИ)'!A135</f>
        <v xml:space="preserve">Электроэнергия (до 150 кВт) </v>
      </c>
      <c r="B143" s="60">
        <f>'Базовый (ДШИ)'!E135</f>
        <v>177.66380789022298</v>
      </c>
      <c r="C143" s="68">
        <f>'Базовый (ДШИ)'!G135</f>
        <v>1</v>
      </c>
      <c r="D143" s="70">
        <f>'Базовый (ДШИ)'!H135</f>
        <v>5.2299999999999995</v>
      </c>
      <c r="E143" s="70">
        <f t="shared" si="5"/>
        <v>929.18171526586616</v>
      </c>
      <c r="F143" s="67"/>
    </row>
    <row r="144" spans="1:7" x14ac:dyDescent="0.3">
      <c r="A144" s="89" t="str">
        <f>'Базовый (ДШИ)'!A136</f>
        <v>Электроэнергия (от 150 кВт)</v>
      </c>
      <c r="B144" s="60">
        <f>'Базовый (ДШИ)'!E136</f>
        <v>24.442538593481988</v>
      </c>
      <c r="C144" s="68">
        <f>'Базовый (ДШИ)'!G136</f>
        <v>1</v>
      </c>
      <c r="D144" s="70">
        <f>'Базовый (ДШИ)'!H136</f>
        <v>5.19</v>
      </c>
      <c r="E144" s="70">
        <f t="shared" si="5"/>
        <v>126.85677530017152</v>
      </c>
      <c r="F144" s="67"/>
    </row>
    <row r="145" spans="1:7" x14ac:dyDescent="0.3">
      <c r="A145" s="89" t="str">
        <f>'Базовый (ДШИ)'!A137</f>
        <v>Холодное водоснабжение</v>
      </c>
      <c r="B145" s="60">
        <f>'Базовый (ДШИ)'!E137</f>
        <v>0.84562607204116635</v>
      </c>
      <c r="C145" s="68">
        <f>'Базовый (ДШИ)'!G137</f>
        <v>1</v>
      </c>
      <c r="D145" s="70">
        <f>'Базовый (ДШИ)'!H137</f>
        <v>47.936673427991899</v>
      </c>
      <c r="E145" s="70">
        <f t="shared" si="5"/>
        <v>40.536500857632944</v>
      </c>
      <c r="F145" s="67"/>
    </row>
    <row r="146" spans="1:7" ht="26" hidden="1" x14ac:dyDescent="0.3">
      <c r="A146" s="89" t="str">
        <f>'Базовый (ДШИ)'!A138</f>
        <v>Холодное водоснабжение (п. Коашва)</v>
      </c>
      <c r="B146" s="60">
        <f>'Базовый (ДШИ)'!E138</f>
        <v>0</v>
      </c>
      <c r="C146" s="68">
        <f>'Базовый (ДШИ)'!G138</f>
        <v>1</v>
      </c>
      <c r="D146" s="70">
        <f>'Базовый (ДШИ)'!H138</f>
        <v>44.561362509737272</v>
      </c>
      <c r="E146" s="70">
        <f t="shared" si="5"/>
        <v>0</v>
      </c>
      <c r="F146" s="67"/>
    </row>
    <row r="147" spans="1:7" x14ac:dyDescent="0.3">
      <c r="A147" s="89" t="str">
        <f>'Базовый (ДШИ)'!A139</f>
        <v>Сбросы загрязнений</v>
      </c>
      <c r="B147" s="60">
        <f>'Базовый (ДШИ)'!E139</f>
        <v>0.75128644939965694</v>
      </c>
      <c r="C147" s="68">
        <f>'Базовый (ДШИ)'!G139</f>
        <v>1</v>
      </c>
      <c r="D147" s="70">
        <f>'Базовый (ДШИ)'!H139</f>
        <v>1.6700000000000002</v>
      </c>
      <c r="E147" s="70">
        <f t="shared" si="5"/>
        <v>1.2546483704974272</v>
      </c>
      <c r="F147" s="67"/>
    </row>
    <row r="148" spans="1:7" ht="30" customHeight="1" x14ac:dyDescent="0.3">
      <c r="A148" s="220" t="s">
        <v>14</v>
      </c>
      <c r="B148" s="220"/>
      <c r="C148" s="220"/>
      <c r="D148" s="220"/>
      <c r="E148" s="68">
        <f>SUM(E149:E167)</f>
        <v>1200.7351183533447</v>
      </c>
      <c r="F148" s="67"/>
      <c r="G148" s="51" t="s">
        <v>3</v>
      </c>
    </row>
    <row r="149" spans="1:7" x14ac:dyDescent="0.3">
      <c r="A149" s="89" t="str">
        <f>'Базовый (ДШИ)'!A141</f>
        <v>Дератизация</v>
      </c>
      <c r="B149" s="60">
        <f>'Базовый (ДШИ)'!E141</f>
        <v>1.6825042881646655</v>
      </c>
      <c r="C149" s="68">
        <f>'Базовый (ДШИ)'!G141</f>
        <v>1</v>
      </c>
      <c r="D149" s="70">
        <f>'Базовый (ДШИ)'!H141</f>
        <v>1.65</v>
      </c>
      <c r="E149" s="70">
        <f t="shared" ref="E149:E167" si="6">B149*D149/C149</f>
        <v>2.7761320754716978</v>
      </c>
      <c r="F149" s="67"/>
    </row>
    <row r="150" spans="1:7" x14ac:dyDescent="0.3">
      <c r="A150" s="89" t="str">
        <f>'Базовый (ДШИ)'!A142</f>
        <v>Дезинсекция</v>
      </c>
      <c r="B150" s="60">
        <f>'Базовый (ДШИ)'!E142</f>
        <v>1.6825042881646655</v>
      </c>
      <c r="C150" s="68">
        <f>'Базовый (ДШИ)'!G142</f>
        <v>1</v>
      </c>
      <c r="D150" s="70">
        <f>'Базовый (ДШИ)'!H142</f>
        <v>3.64</v>
      </c>
      <c r="E150" s="70">
        <f t="shared" si="6"/>
        <v>6.1243156089193826</v>
      </c>
      <c r="F150" s="67"/>
    </row>
    <row r="151" spans="1:7" x14ac:dyDescent="0.3">
      <c r="A151" s="89" t="str">
        <f>'Базовый (ДШИ)'!A143</f>
        <v>ТО КТС</v>
      </c>
      <c r="B151" s="60">
        <f>'Базовый (ДШИ)'!E143</f>
        <v>2.0583190394511147E-2</v>
      </c>
      <c r="C151" s="68">
        <f>'Базовый (ДШИ)'!G143</f>
        <v>1</v>
      </c>
      <c r="D151" s="70">
        <f>'Базовый (ДШИ)'!H143</f>
        <v>1459.44</v>
      </c>
      <c r="E151" s="70">
        <f t="shared" si="6"/>
        <v>30.03993138936535</v>
      </c>
      <c r="F151" s="67"/>
    </row>
    <row r="152" spans="1:7" ht="26" x14ac:dyDescent="0.3">
      <c r="A152" s="89" t="str">
        <f>'Базовый (ДШИ)'!A144</f>
        <v>Охрана обьекта при помощи КТС</v>
      </c>
      <c r="B152" s="60">
        <f>'Базовый (ДШИ)'!E144</f>
        <v>2.0583190394511147E-2</v>
      </c>
      <c r="C152" s="68">
        <f>'Базовый (ДШИ)'!G144</f>
        <v>1</v>
      </c>
      <c r="D152" s="70">
        <f>'Базовый (ДШИ)'!H144</f>
        <v>4482.67</v>
      </c>
      <c r="E152" s="70">
        <f t="shared" si="6"/>
        <v>92.267650085763279</v>
      </c>
      <c r="F152" s="67"/>
    </row>
    <row r="153" spans="1:7" x14ac:dyDescent="0.3">
      <c r="A153" s="89" t="str">
        <f>'Базовый (ДШИ)'!A145</f>
        <v>Пожарная сигнализация</v>
      </c>
      <c r="B153" s="60">
        <f>'Базовый (ДШИ)'!E145</f>
        <v>2.0583190394511147E-2</v>
      </c>
      <c r="C153" s="68">
        <f>'Базовый (ДШИ)'!G145</f>
        <v>1</v>
      </c>
      <c r="D153" s="70">
        <f>'Базовый (ДШИ)'!H145</f>
        <v>7847.4</v>
      </c>
      <c r="E153" s="70">
        <f t="shared" si="6"/>
        <v>161.52452830188676</v>
      </c>
      <c r="F153" s="67"/>
    </row>
    <row r="154" spans="1:7" x14ac:dyDescent="0.3">
      <c r="A154" s="89" t="str">
        <f>'Базовый (ДШИ)'!A146</f>
        <v>ТО пожарной сигнализации</v>
      </c>
      <c r="B154" s="60">
        <f>'Базовый (ДШИ)'!E146</f>
        <v>2.0583190394511147E-2</v>
      </c>
      <c r="C154" s="68">
        <f>'Базовый (ДШИ)'!G146</f>
        <v>1</v>
      </c>
      <c r="D154" s="70">
        <f>'Базовый (ДШИ)'!H146</f>
        <v>2562.92</v>
      </c>
      <c r="E154" s="70">
        <f t="shared" si="6"/>
        <v>52.753070325900509</v>
      </c>
      <c r="F154" s="67"/>
    </row>
    <row r="155" spans="1:7" ht="26" x14ac:dyDescent="0.3">
      <c r="A155" s="89" t="str">
        <f>'Базовый (ДШИ)'!A147</f>
        <v>ТО автоматизированного теплового пункта</v>
      </c>
      <c r="B155" s="60">
        <f>'Базовый (ДШИ)'!E147</f>
        <v>2.0583190394511147E-2</v>
      </c>
      <c r="C155" s="68">
        <f>'Базовый (ДШИ)'!G147</f>
        <v>1</v>
      </c>
      <c r="D155" s="70">
        <f>'Базовый (ДШИ)'!H147</f>
        <v>1469.31</v>
      </c>
      <c r="E155" s="70">
        <f t="shared" si="6"/>
        <v>30.243087478559172</v>
      </c>
      <c r="F155" s="67"/>
    </row>
    <row r="156" spans="1:7" ht="26" x14ac:dyDescent="0.3">
      <c r="A156" s="89" t="str">
        <f>'Базовый (ДШИ)'!A148</f>
        <v>ТО приборов  учета тепловой энергии</v>
      </c>
      <c r="B156" s="60">
        <f>'Базовый (ДШИ)'!E148</f>
        <v>4.1166380789022294E-2</v>
      </c>
      <c r="C156" s="68">
        <f>'Базовый (ДШИ)'!G148</f>
        <v>1</v>
      </c>
      <c r="D156" s="70">
        <f>'Базовый (ДШИ)'!H148</f>
        <v>1460.47</v>
      </c>
      <c r="E156" s="70">
        <f t="shared" si="6"/>
        <v>60.122264150943394</v>
      </c>
      <c r="F156" s="67"/>
    </row>
    <row r="157" spans="1:7" x14ac:dyDescent="0.3">
      <c r="A157" s="89" t="str">
        <f>'Базовый (ДШИ)'!A149</f>
        <v>Вывоз ТКО</v>
      </c>
      <c r="B157" s="60">
        <f>'Базовый (ДШИ)'!E149</f>
        <v>8.2332761578044589E-2</v>
      </c>
      <c r="C157" s="68">
        <f>'Базовый (ДШИ)'!G149</f>
        <v>1</v>
      </c>
      <c r="D157" s="70">
        <f>'Базовый (ДШИ)'!H149</f>
        <v>651</v>
      </c>
      <c r="E157" s="70">
        <f t="shared" si="6"/>
        <v>53.598627787307031</v>
      </c>
      <c r="F157" s="67"/>
    </row>
    <row r="158" spans="1:7" ht="39" x14ac:dyDescent="0.3">
      <c r="A158" s="89" t="str">
        <f>'Базовый (ДШИ)'!A150</f>
        <v>Огнезащитная обработка тканей и деревянных конструкций</v>
      </c>
      <c r="B158" s="60">
        <f>'Базовый (ДШИ)'!E150</f>
        <v>3.1488850771869639</v>
      </c>
      <c r="C158" s="68">
        <f>'Базовый (ДШИ)'!G150</f>
        <v>1</v>
      </c>
      <c r="D158" s="70">
        <f>'Базовый (ДШИ)'!H150</f>
        <v>43.34</v>
      </c>
      <c r="E158" s="70">
        <f t="shared" si="6"/>
        <v>136.47267924528302</v>
      </c>
      <c r="F158" s="67"/>
    </row>
    <row r="159" spans="1:7" ht="26" x14ac:dyDescent="0.3">
      <c r="A159" s="89" t="str">
        <f>'Базовый (ДШИ)'!A151</f>
        <v>Проверка качества огнезащитной обработки</v>
      </c>
      <c r="B159" s="60">
        <f>'Базовый (ДШИ)'!E151</f>
        <v>3.4305317324185248E-3</v>
      </c>
      <c r="C159" s="68">
        <f>'Базовый (ДШИ)'!G151</f>
        <v>1</v>
      </c>
      <c r="D159" s="70">
        <f>'Базовый (ДШИ)'!H151</f>
        <v>9651.64</v>
      </c>
      <c r="E159" s="70">
        <f t="shared" si="6"/>
        <v>33.110257289879932</v>
      </c>
      <c r="F159" s="67"/>
    </row>
    <row r="160" spans="1:7" ht="26" x14ac:dyDescent="0.3">
      <c r="A160" s="89" t="str">
        <f>'Базовый (ДШИ)'!A152</f>
        <v>Поверка приборов учета тепловой энергии</v>
      </c>
      <c r="B160" s="60">
        <f>'Базовый (ДШИ)'!E152</f>
        <v>1.7152658662092624E-3</v>
      </c>
      <c r="C160" s="68">
        <f>'Базовый (ДШИ)'!G152</f>
        <v>1</v>
      </c>
      <c r="D160" s="70">
        <f>'Базовый (ДШИ)'!H152</f>
        <v>12666.67</v>
      </c>
      <c r="E160" s="70">
        <f t="shared" si="6"/>
        <v>21.726706689536879</v>
      </c>
      <c r="F160" s="67"/>
    </row>
    <row r="161" spans="1:7" ht="52" x14ac:dyDescent="0.3">
      <c r="A161" s="89" t="str">
        <f>'Базовый (ДШИ)'!A153</f>
        <v>Замеры сопротивления изоляции сетей и связи заземлитель-заземленный элемент</v>
      </c>
      <c r="B161" s="60">
        <f>'Базовый (ДШИ)'!E153</f>
        <v>5.1457975986277868E-3</v>
      </c>
      <c r="C161" s="68">
        <f>'Базовый (ДШИ)'!G153</f>
        <v>1</v>
      </c>
      <c r="D161" s="70">
        <f>'Базовый (ДШИ)'!H153</f>
        <v>13548</v>
      </c>
      <c r="E161" s="70">
        <f t="shared" si="6"/>
        <v>69.715265866209251</v>
      </c>
      <c r="F161" s="67"/>
    </row>
    <row r="162" spans="1:7" ht="26" hidden="1" x14ac:dyDescent="0.3">
      <c r="A162" s="89" t="str">
        <f>'Базовый (ДШИ)'!A154</f>
        <v>Уборка территории погрузчиком</v>
      </c>
      <c r="B162" s="60">
        <f>'Базовый (ДШИ)'!E154</f>
        <v>0</v>
      </c>
      <c r="C162" s="68">
        <f>'Базовый (ДШИ)'!G154</f>
        <v>1</v>
      </c>
      <c r="D162" s="70">
        <f>'Базовый (ДШИ)'!H154</f>
        <v>2600</v>
      </c>
      <c r="E162" s="70">
        <f t="shared" si="6"/>
        <v>0</v>
      </c>
      <c r="F162" s="67"/>
    </row>
    <row r="163" spans="1:7" ht="26" hidden="1" x14ac:dyDescent="0.3">
      <c r="A163" s="89" t="str">
        <f>'Базовый (ДШИ)'!A155</f>
        <v>Чистка кровли от снега и наледи</v>
      </c>
      <c r="B163" s="60">
        <f>'Базовый (ДШИ)'!E155</f>
        <v>0</v>
      </c>
      <c r="C163" s="68">
        <f>'Базовый (ДШИ)'!G155</f>
        <v>1</v>
      </c>
      <c r="D163" s="70">
        <f>'Базовый (ДШИ)'!H155</f>
        <v>15000</v>
      </c>
      <c r="E163" s="70">
        <f t="shared" si="6"/>
        <v>0</v>
      </c>
      <c r="F163" s="67"/>
    </row>
    <row r="164" spans="1:7" ht="26" x14ac:dyDescent="0.3">
      <c r="A164" s="89" t="str">
        <f>'Базовый (ДШИ)'!A156</f>
        <v>ТО внутридомовых электрических сетей</v>
      </c>
      <c r="B164" s="60">
        <f>'Базовый (ДШИ)'!E156</f>
        <v>1.7152658662092624E-3</v>
      </c>
      <c r="C164" s="68">
        <f>'Базовый (ДШИ)'!G156</f>
        <v>1</v>
      </c>
      <c r="D164" s="70">
        <f>'Базовый (ДШИ)'!H156</f>
        <v>23582.16</v>
      </c>
      <c r="E164" s="70">
        <f t="shared" si="6"/>
        <v>40.449674099485421</v>
      </c>
      <c r="F164" s="67"/>
    </row>
    <row r="165" spans="1:7" ht="26" x14ac:dyDescent="0.3">
      <c r="A165" s="89" t="str">
        <f>'Базовый (ДШИ)'!A157</f>
        <v xml:space="preserve">Содержание и текущий ремонт имущества </v>
      </c>
      <c r="B165" s="60">
        <f>'Базовый (ДШИ)'!E157</f>
        <v>9.1615780445969133</v>
      </c>
      <c r="C165" s="68">
        <f>'Базовый (ДШИ)'!G157</f>
        <v>1</v>
      </c>
      <c r="D165" s="70">
        <f>'Базовый (ДШИ)'!H157</f>
        <v>25.48</v>
      </c>
      <c r="E165" s="70">
        <f t="shared" si="6"/>
        <v>233.43700857632936</v>
      </c>
      <c r="F165" s="67"/>
    </row>
    <row r="166" spans="1:7" x14ac:dyDescent="0.3">
      <c r="A166" s="89" t="str">
        <f>'Базовый (ДШИ)'!A158</f>
        <v>Содержание помещений</v>
      </c>
      <c r="B166" s="60">
        <f>'Базовый (ДШИ)'!E158</f>
        <v>0.76346483704974277</v>
      </c>
      <c r="C166" s="68">
        <f>'Базовый (ДШИ)'!G158</f>
        <v>1</v>
      </c>
      <c r="D166" s="70">
        <f>'Базовый (ДШИ)'!H158</f>
        <v>19.45</v>
      </c>
      <c r="E166" s="70">
        <f t="shared" si="6"/>
        <v>14.849391080617496</v>
      </c>
      <c r="F166" s="67"/>
    </row>
    <row r="167" spans="1:7" ht="26" x14ac:dyDescent="0.3">
      <c r="A167" s="89" t="str">
        <f>'Базовый (ДШИ)'!A159</f>
        <v>Обеспечение вывода тревожных сигналов( 3 здания)</v>
      </c>
      <c r="B167" s="60">
        <f>'Базовый (ДШИ)'!E159</f>
        <v>2.0583190394511147E-2</v>
      </c>
      <c r="C167" s="68">
        <f>'Базовый (ДШИ)'!G159</f>
        <v>1</v>
      </c>
      <c r="D167" s="70">
        <f>'Базовый (ДШИ)'!H159</f>
        <v>7847.4</v>
      </c>
      <c r="E167" s="70">
        <f t="shared" si="6"/>
        <v>161.52452830188676</v>
      </c>
      <c r="F167" s="67"/>
    </row>
    <row r="168" spans="1:7" ht="30" customHeight="1" x14ac:dyDescent="0.3">
      <c r="A168" s="220" t="s">
        <v>15</v>
      </c>
      <c r="B168" s="220"/>
      <c r="C168" s="220"/>
      <c r="D168" s="220"/>
      <c r="E168" s="68">
        <f>SUM(E169:E170)</f>
        <v>0</v>
      </c>
      <c r="F168" s="67"/>
      <c r="G168" s="51" t="s">
        <v>3</v>
      </c>
    </row>
    <row r="169" spans="1:7" x14ac:dyDescent="0.3">
      <c r="A169" s="89"/>
      <c r="B169" s="60"/>
      <c r="C169" s="68"/>
      <c r="D169" s="70"/>
      <c r="E169" s="70"/>
      <c r="F169" s="67"/>
    </row>
    <row r="170" spans="1:7" x14ac:dyDescent="0.3">
      <c r="A170" s="89"/>
      <c r="B170" s="60"/>
      <c r="C170" s="68"/>
      <c r="D170" s="70"/>
      <c r="E170" s="70"/>
      <c r="F170" s="67"/>
    </row>
    <row r="171" spans="1:7" ht="30" customHeight="1" x14ac:dyDescent="0.3">
      <c r="A171" s="220" t="s">
        <v>16</v>
      </c>
      <c r="B171" s="220"/>
      <c r="C171" s="220"/>
      <c r="D171" s="220"/>
      <c r="E171" s="68">
        <f>SUM(E172:E176)</f>
        <v>170.93295025728986</v>
      </c>
      <c r="F171" s="67"/>
      <c r="G171" s="51" t="s">
        <v>3</v>
      </c>
    </row>
    <row r="172" spans="1:7" x14ac:dyDescent="0.3">
      <c r="A172" s="89" t="str">
        <f>'Базовый (ДШИ)'!A164</f>
        <v>МГ/МН связь</v>
      </c>
      <c r="B172" s="60">
        <f>'Базовый (ДШИ)'!E164</f>
        <v>1.7152658662092624E-3</v>
      </c>
      <c r="C172" s="68">
        <f>'Базовый (ДШИ)'!G164</f>
        <v>1</v>
      </c>
      <c r="D172" s="70">
        <f>'Базовый (ДШИ)'!H164</f>
        <v>5359.56</v>
      </c>
      <c r="E172" s="70">
        <f>B172*D172/C172</f>
        <v>9.193070325900516</v>
      </c>
      <c r="F172" s="67"/>
    </row>
    <row r="173" spans="1:7" x14ac:dyDescent="0.3">
      <c r="A173" s="89" t="str">
        <f>'Базовый (ДШИ)'!A165</f>
        <v>Интернет (ДШИ 1)</v>
      </c>
      <c r="B173" s="60">
        <f>'Базовый (ДШИ)'!E165</f>
        <v>1.7152658662092624E-3</v>
      </c>
      <c r="C173" s="68">
        <f>'Базовый (ДШИ)'!G165</f>
        <v>1</v>
      </c>
      <c r="D173" s="70">
        <f>'Базовый (ДШИ)'!H165</f>
        <v>35618.400000000001</v>
      </c>
      <c r="E173" s="70">
        <f>B173*D173/C173</f>
        <v>61.095025728987991</v>
      </c>
      <c r="F173" s="67"/>
    </row>
    <row r="174" spans="1:7" hidden="1" x14ac:dyDescent="0.3">
      <c r="A174" s="89" t="str">
        <f>'Базовый (ДШИ)'!A166</f>
        <v>Интернет (ДШИ 2)</v>
      </c>
      <c r="B174" s="60">
        <f>'Базовый (ДШИ)'!E166</f>
        <v>0</v>
      </c>
      <c r="C174" s="68">
        <f>'Базовый (ДШИ)'!G166</f>
        <v>1</v>
      </c>
      <c r="D174" s="70">
        <f>'Базовый (ДШИ)'!H166</f>
        <v>7434</v>
      </c>
      <c r="E174" s="70">
        <f>B174*D174/C174</f>
        <v>0</v>
      </c>
      <c r="F174" s="67"/>
    </row>
    <row r="175" spans="1:7" x14ac:dyDescent="0.3">
      <c r="A175" s="89" t="str">
        <f>'Базовый (ДШИ)'!A167</f>
        <v>Местная связь (ДШИ 1)</v>
      </c>
      <c r="B175" s="60">
        <f>'Базовый (ДШИ)'!E167</f>
        <v>1.7152658662092624E-3</v>
      </c>
      <c r="C175" s="68">
        <f>'Базовый (ДШИ)'!G167</f>
        <v>1</v>
      </c>
      <c r="D175" s="70">
        <f>'Базовый (ДШИ)'!H167</f>
        <v>58675.95</v>
      </c>
      <c r="E175" s="70">
        <f>B175*D175/C175</f>
        <v>100.64485420240136</v>
      </c>
      <c r="F175" s="67"/>
    </row>
    <row r="176" spans="1:7" hidden="1" x14ac:dyDescent="0.3">
      <c r="A176" s="89" t="str">
        <f>'Базовый (ДШИ)'!A168</f>
        <v>Местная связь (ДШИ 2)</v>
      </c>
      <c r="B176" s="60">
        <f>'Базовый (ДШИ)'!D168</f>
        <v>0</v>
      </c>
      <c r="C176" s="68">
        <f>'Базовый (ДШИ)'!G168</f>
        <v>1</v>
      </c>
      <c r="D176" s="70">
        <f>'Базовый (ДШИ)'!H168</f>
        <v>14160</v>
      </c>
      <c r="E176" s="70">
        <f>B176*D176/C176</f>
        <v>0</v>
      </c>
      <c r="F176" s="67"/>
    </row>
    <row r="177" spans="1:7" ht="30" customHeight="1" x14ac:dyDescent="0.3">
      <c r="A177" s="220" t="s">
        <v>17</v>
      </c>
      <c r="B177" s="220"/>
      <c r="C177" s="220"/>
      <c r="D177" s="220"/>
      <c r="E177" s="68">
        <f>SUM(E178:E179)</f>
        <v>0</v>
      </c>
      <c r="F177" s="67"/>
      <c r="G177" s="51" t="s">
        <v>3</v>
      </c>
    </row>
    <row r="178" spans="1:7" x14ac:dyDescent="0.3">
      <c r="A178" s="89"/>
      <c r="B178" s="60"/>
      <c r="C178" s="68"/>
      <c r="D178" s="70"/>
      <c r="E178" s="70"/>
      <c r="F178" s="67"/>
    </row>
    <row r="179" spans="1:7" x14ac:dyDescent="0.3">
      <c r="A179" s="89"/>
      <c r="B179" s="60"/>
      <c r="C179" s="68"/>
      <c r="D179" s="70"/>
      <c r="E179" s="70"/>
      <c r="F179" s="67"/>
    </row>
    <row r="180" spans="1:7" ht="30" customHeight="1" x14ac:dyDescent="0.3">
      <c r="A180" s="220" t="s">
        <v>18</v>
      </c>
      <c r="B180" s="220"/>
      <c r="C180" s="220"/>
      <c r="D180" s="220"/>
      <c r="E180" s="68">
        <f>SUM(E181:E184)</f>
        <v>10808.314548747856</v>
      </c>
      <c r="F180" s="67"/>
      <c r="G180" s="51" t="s">
        <v>3</v>
      </c>
    </row>
    <row r="181" spans="1:7" ht="39" x14ac:dyDescent="0.3">
      <c r="A181" s="89" t="str">
        <f>'Базовый (ДШИ)'!A173</f>
        <v>Административно-управленческий персонал
(ДШИ 1)</v>
      </c>
      <c r="B181" s="60">
        <f>'Базовый (ДШИ)'!E173</f>
        <v>3.4305317324185248E-3</v>
      </c>
      <c r="C181" s="68">
        <f>'Базовый (ДШИ)'!G173</f>
        <v>1</v>
      </c>
      <c r="D181" s="70">
        <f>'Базовый (ДШИ)'!H173</f>
        <v>762316.78676000005</v>
      </c>
      <c r="E181" s="70">
        <f>B181*D181/C181</f>
        <v>2615.151927135506</v>
      </c>
      <c r="F181" s="67"/>
    </row>
    <row r="182" spans="1:7" ht="39" hidden="1" x14ac:dyDescent="0.3">
      <c r="A182" s="89" t="str">
        <f>'Базовый (ДШИ)'!A174</f>
        <v>Административно-управленческий персонал
(ДШИ 2)</v>
      </c>
      <c r="B182" s="60">
        <f>'Базовый (ДШИ)'!E174</f>
        <v>0</v>
      </c>
      <c r="C182" s="68">
        <f>'Базовый (ДШИ)'!G174</f>
        <v>1</v>
      </c>
      <c r="D182" s="70">
        <f>'Базовый (ДШИ)'!H174</f>
        <v>649974.33667530003</v>
      </c>
      <c r="E182" s="70">
        <f>B182*D182/C182</f>
        <v>0</v>
      </c>
      <c r="F182" s="67"/>
    </row>
    <row r="183" spans="1:7" ht="26" x14ac:dyDescent="0.3">
      <c r="A183" s="89" t="str">
        <f>'Базовый (ДШИ)'!A175</f>
        <v>Обслуживающий персонал
(ДШИ 1)</v>
      </c>
      <c r="B183" s="60">
        <f>'Базовый (ДШИ)'!E175</f>
        <v>3.687821612349914E-2</v>
      </c>
      <c r="C183" s="68">
        <f>'Базовый (ДШИ)'!G175</f>
        <v>1</v>
      </c>
      <c r="D183" s="70">
        <f>'Базовый (ДШИ)'!H175</f>
        <v>222168.08411162792</v>
      </c>
      <c r="E183" s="70">
        <f>B183*D183/C183</f>
        <v>8193.1626216123495</v>
      </c>
      <c r="F183" s="67"/>
    </row>
    <row r="184" spans="1:7" ht="26" hidden="1" x14ac:dyDescent="0.3">
      <c r="A184" s="89" t="str">
        <f>'Базовый (ДШИ)'!A176</f>
        <v>Обслуживающий персонал
(ДШИ 2)</v>
      </c>
      <c r="B184" s="60">
        <f>'Базовый (ДШИ)'!D176</f>
        <v>0</v>
      </c>
      <c r="C184" s="68">
        <f>'Базовый (ДШИ)'!G176</f>
        <v>1</v>
      </c>
      <c r="D184" s="70">
        <f>'Базовый (ДШИ)'!H176</f>
        <v>213267.59999999998</v>
      </c>
      <c r="E184" s="70">
        <f>B184*D184/C184</f>
        <v>0</v>
      </c>
      <c r="F184" s="67"/>
    </row>
    <row r="185" spans="1:7" ht="16.5" customHeight="1" x14ac:dyDescent="0.3">
      <c r="A185" s="220" t="s">
        <v>19</v>
      </c>
      <c r="B185" s="220"/>
      <c r="C185" s="220"/>
      <c r="D185" s="220"/>
      <c r="E185" s="68">
        <f>E186+E196+E197+E198+E199+E200+E201+E209+E219+E228</f>
        <v>456.86710120068608</v>
      </c>
      <c r="F185" s="67"/>
      <c r="G185" s="51" t="s">
        <v>3</v>
      </c>
    </row>
    <row r="186" spans="1:7" ht="39" x14ac:dyDescent="0.3">
      <c r="A186" s="89" t="str">
        <f>'Базовый (ДШИ)'!A178</f>
        <v>Чистящие, моющие, дезинфицирующие средства, прочие</v>
      </c>
      <c r="B186" s="60" t="str">
        <f>'Базовый (ДШИ)'!D178</f>
        <v>х</v>
      </c>
      <c r="C186" s="68" t="str">
        <f>'Базовый (ДШИ)'!G178</f>
        <v>х</v>
      </c>
      <c r="D186" s="70" t="str">
        <f>'Базовый (ДШИ)'!H178</f>
        <v>х</v>
      </c>
      <c r="E186" s="68">
        <f>SUM(E187:E195)</f>
        <v>53.319073756432239</v>
      </c>
      <c r="F186" s="67"/>
      <c r="G186" s="51" t="s">
        <v>3</v>
      </c>
    </row>
    <row r="187" spans="1:7" x14ac:dyDescent="0.3">
      <c r="A187" s="89" t="str">
        <f>'Базовый (ДШИ)'!A179</f>
        <v>Мыло хозяйственное 65%</v>
      </c>
      <c r="B187" s="60">
        <f>'Базовый (ДШИ)'!E179</f>
        <v>6.0034305317324177E-2</v>
      </c>
      <c r="C187" s="68">
        <f>'Базовый (ДШИ)'!G179</f>
        <v>1</v>
      </c>
      <c r="D187" s="70">
        <f>'Базовый (ДШИ)'!H179</f>
        <v>31.34</v>
      </c>
      <c r="E187" s="70">
        <f t="shared" ref="E187:E200" si="7">B187*D187/C187</f>
        <v>1.8814751286449396</v>
      </c>
      <c r="F187" s="67"/>
    </row>
    <row r="188" spans="1:7" x14ac:dyDescent="0.3">
      <c r="A188" s="89" t="str">
        <f>'Базовый (ДШИ)'!A180</f>
        <v>Мыло туалетное</v>
      </c>
      <c r="B188" s="60">
        <f>'Базовый (ДШИ)'!E180</f>
        <v>7.5471698113207544E-2</v>
      </c>
      <c r="C188" s="68">
        <f>'Базовый (ДШИ)'!G180</f>
        <v>1</v>
      </c>
      <c r="D188" s="70">
        <f>'Базовый (ДШИ)'!H180</f>
        <v>48</v>
      </c>
      <c r="E188" s="70">
        <f t="shared" si="7"/>
        <v>3.6226415094339623</v>
      </c>
      <c r="F188" s="67"/>
    </row>
    <row r="189" spans="1:7" ht="26" x14ac:dyDescent="0.3">
      <c r="A189" s="89" t="str">
        <f>'Базовый (ДШИ)'!A181</f>
        <v>Средство для мытья стекол распылитель 0,5 л.</v>
      </c>
      <c r="B189" s="60">
        <f>'Базовый (ДШИ)'!E181</f>
        <v>2.0583190394511147E-2</v>
      </c>
      <c r="C189" s="68">
        <f>'Базовый (ДШИ)'!G181</f>
        <v>1</v>
      </c>
      <c r="D189" s="70">
        <f>'Базовый (ДШИ)'!H181</f>
        <v>86.34</v>
      </c>
      <c r="E189" s="70">
        <f t="shared" si="7"/>
        <v>1.7771526586620925</v>
      </c>
      <c r="F189" s="67"/>
    </row>
    <row r="190" spans="1:7" x14ac:dyDescent="0.3">
      <c r="A190" s="89" t="str">
        <f>'Базовый (ДШИ)'!A182</f>
        <v>Стиральный порошок 0,4 кг</v>
      </c>
      <c r="B190" s="60">
        <f>'Базовый (ДШИ)'!E182</f>
        <v>0.14236706689536877</v>
      </c>
      <c r="C190" s="68">
        <f>'Базовый (ДШИ)'!G182</f>
        <v>1</v>
      </c>
      <c r="D190" s="70">
        <f>'Базовый (ДШИ)'!H182</f>
        <v>43.34</v>
      </c>
      <c r="E190" s="70">
        <f t="shared" si="7"/>
        <v>6.1701886792452827</v>
      </c>
      <c r="F190" s="67"/>
    </row>
    <row r="191" spans="1:7" x14ac:dyDescent="0.3">
      <c r="A191" s="89" t="str">
        <f>'Базовый (ДШИ)'!A183</f>
        <v>Чистящее средство  180 гр.</v>
      </c>
      <c r="B191" s="60">
        <f>'Базовый (ДШИ)'!E183</f>
        <v>8.5763293310463118E-2</v>
      </c>
      <c r="C191" s="68">
        <f>'Базовый (ДШИ)'!G183</f>
        <v>1</v>
      </c>
      <c r="D191" s="70">
        <f>'Базовый (ДШИ)'!H183</f>
        <v>87.67</v>
      </c>
      <c r="E191" s="70">
        <f t="shared" si="7"/>
        <v>7.5188679245283021</v>
      </c>
      <c r="F191" s="67"/>
    </row>
    <row r="192" spans="1:7" x14ac:dyDescent="0.3">
      <c r="A192" s="89" t="str">
        <f>'Базовый (ДШИ)'!A184</f>
        <v>Жавель-Солид</v>
      </c>
      <c r="B192" s="60">
        <f>'Базовый (ДШИ)'!E184</f>
        <v>2.4013722126929673E-2</v>
      </c>
      <c r="C192" s="68">
        <f>'Базовый (ДШИ)'!G184</f>
        <v>1</v>
      </c>
      <c r="D192" s="70">
        <f>'Базовый (ДШИ)'!H184</f>
        <v>766.95</v>
      </c>
      <c r="E192" s="70">
        <f t="shared" si="7"/>
        <v>18.417324185248713</v>
      </c>
      <c r="F192" s="67"/>
    </row>
    <row r="193" spans="1:7" x14ac:dyDescent="0.3">
      <c r="A193" s="89" t="str">
        <f>'Базовый (ДШИ)'!A185</f>
        <v>Белизна</v>
      </c>
      <c r="B193" s="60">
        <f>'Базовый (ДШИ)'!E185</f>
        <v>0.10291595197255575</v>
      </c>
      <c r="C193" s="68">
        <f>'Базовый (ДШИ)'!G185</f>
        <v>1</v>
      </c>
      <c r="D193" s="70">
        <f>'Базовый (ДШИ)'!H185</f>
        <v>32.340000000000003</v>
      </c>
      <c r="E193" s="70">
        <f t="shared" si="7"/>
        <v>3.3283018867924534</v>
      </c>
      <c r="F193" s="67"/>
    </row>
    <row r="194" spans="1:7" x14ac:dyDescent="0.3">
      <c r="A194" s="89" t="str">
        <f>'Базовый (ДШИ)'!A186</f>
        <v>Белизна гель</v>
      </c>
      <c r="B194" s="60">
        <f>'Базовый (ДШИ)'!E186</f>
        <v>8.2332761578044589E-2</v>
      </c>
      <c r="C194" s="68">
        <f>'Базовый (ДШИ)'!G186</f>
        <v>1</v>
      </c>
      <c r="D194" s="70">
        <f>'Базовый (ДШИ)'!H186</f>
        <v>59.34</v>
      </c>
      <c r="E194" s="70">
        <f t="shared" si="7"/>
        <v>4.8856260720411662</v>
      </c>
      <c r="F194" s="67"/>
    </row>
    <row r="195" spans="1:7" x14ac:dyDescent="0.3">
      <c r="A195" s="89" t="str">
        <f>'Базовый (ДШИ)'!A187</f>
        <v>Дез средство Оптимакс</v>
      </c>
      <c r="B195" s="60">
        <f>'Базовый (ДШИ)'!E187</f>
        <v>1.7152658662092625E-2</v>
      </c>
      <c r="C195" s="68">
        <f>'Базовый (ДШИ)'!G187</f>
        <v>1</v>
      </c>
      <c r="D195" s="70">
        <f>'Базовый (ДШИ)'!H187</f>
        <v>333.33</v>
      </c>
      <c r="E195" s="70">
        <f t="shared" si="7"/>
        <v>5.7174957118353342</v>
      </c>
      <c r="F195" s="67"/>
    </row>
    <row r="196" spans="1:7" x14ac:dyDescent="0.3">
      <c r="A196" s="89" t="str">
        <f>'Базовый (ДШИ)'!A188</f>
        <v>Подставка для книг А4</v>
      </c>
      <c r="B196" s="60">
        <f>'Базовый (ДШИ)'!E188</f>
        <v>8.5763293310463125E-3</v>
      </c>
      <c r="C196" s="68">
        <f>'Базовый (ДШИ)'!G188</f>
        <v>1</v>
      </c>
      <c r="D196" s="70">
        <f>'Базовый (ДШИ)'!H188</f>
        <v>697.27</v>
      </c>
      <c r="E196" s="70">
        <f t="shared" si="7"/>
        <v>5.9800171526586618</v>
      </c>
      <c r="F196" s="67"/>
    </row>
    <row r="197" spans="1:7" hidden="1" x14ac:dyDescent="0.3">
      <c r="A197" s="89" t="str">
        <f>'Базовый (ДШИ)'!A189</f>
        <v>Бензин АИ-92</v>
      </c>
      <c r="B197" s="60">
        <f>'Базовый (ДШИ)'!E189</f>
        <v>0</v>
      </c>
      <c r="C197" s="68">
        <f>'Базовый (ДШИ)'!G189</f>
        <v>1</v>
      </c>
      <c r="D197" s="70">
        <f>'Базовый (ДШИ)'!H189</f>
        <v>38</v>
      </c>
      <c r="E197" s="70">
        <f t="shared" si="7"/>
        <v>0</v>
      </c>
      <c r="F197" s="67"/>
    </row>
    <row r="198" spans="1:7" ht="26" hidden="1" x14ac:dyDescent="0.3">
      <c r="A198" s="89" t="str">
        <f>'Базовый (ДШИ)'!A190</f>
        <v>Масло для двухтактных двигателей</v>
      </c>
      <c r="B198" s="60">
        <f>'Базовый (ДШИ)'!E190</f>
        <v>0</v>
      </c>
      <c r="C198" s="68">
        <f>'Базовый (ДШИ)'!G190</f>
        <v>1</v>
      </c>
      <c r="D198" s="70">
        <f>'Базовый (ДШИ)'!H190</f>
        <v>180</v>
      </c>
      <c r="E198" s="70">
        <f t="shared" si="7"/>
        <v>0</v>
      </c>
      <c r="F198" s="67"/>
    </row>
    <row r="199" spans="1:7" ht="26" x14ac:dyDescent="0.3">
      <c r="A199" s="89" t="str">
        <f>'Базовый (ДШИ)'!A191</f>
        <v>Накопитель документов стойка-угол(зеленые) из гофрокартона</v>
      </c>
      <c r="B199" s="60">
        <f>'Базовый (ДШИ)'!E191</f>
        <v>6.86106346483705E-2</v>
      </c>
      <c r="C199" s="68">
        <f>'Базовый (ДШИ)'!G191</f>
        <v>1</v>
      </c>
      <c r="D199" s="70">
        <f>'Базовый (ДШИ)'!H191</f>
        <v>45.12</v>
      </c>
      <c r="E199" s="70">
        <f t="shared" si="7"/>
        <v>3.0957118353344768</v>
      </c>
      <c r="F199" s="67"/>
    </row>
    <row r="200" spans="1:7" x14ac:dyDescent="0.3">
      <c r="A200" s="89" t="str">
        <f>'Базовый (ДШИ)'!A192</f>
        <v>Стира,глажка,сушка белья</v>
      </c>
      <c r="B200" s="60">
        <f>'Базовый (ДШИ)'!E192</f>
        <v>0.16295025728987991</v>
      </c>
      <c r="C200" s="68">
        <f>'Базовый (ДШИ)'!G192</f>
        <v>1</v>
      </c>
      <c r="D200" s="70">
        <f>'Базовый (ДШИ)'!H192</f>
        <v>68</v>
      </c>
      <c r="E200" s="70">
        <f t="shared" si="7"/>
        <v>11.080617495711834</v>
      </c>
      <c r="F200" s="67"/>
    </row>
    <row r="201" spans="1:7" x14ac:dyDescent="0.3">
      <c r="A201" s="89" t="str">
        <f>'Базовый (ДШИ)'!A193</f>
        <v>Услуги сторонних организаций</v>
      </c>
      <c r="B201" s="60" t="str">
        <f>'Базовый (ДШИ)'!D193</f>
        <v>х</v>
      </c>
      <c r="C201" s="68" t="str">
        <f>'Базовый (ДШИ)'!G193</f>
        <v>х</v>
      </c>
      <c r="D201" s="70" t="str">
        <f>'Базовый (ДШИ)'!H193</f>
        <v>х</v>
      </c>
      <c r="E201" s="68">
        <f>SUM(E202:E208)</f>
        <v>320.91284734133791</v>
      </c>
      <c r="F201" s="67"/>
      <c r="G201" s="51" t="s">
        <v>3</v>
      </c>
    </row>
    <row r="202" spans="1:7" ht="26" x14ac:dyDescent="0.3">
      <c r="A202" s="89" t="str">
        <f>'Базовый (ДШИ)'!A194</f>
        <v>Замеры искуственной освещенности</v>
      </c>
      <c r="B202" s="60">
        <f>'Базовый (ДШИ)'!E194</f>
        <v>0.29845626072041165</v>
      </c>
      <c r="C202" s="68">
        <f>'Базовый (ДШИ)'!G194</f>
        <v>1</v>
      </c>
      <c r="D202" s="70">
        <f>'Базовый (ДШИ)'!H194</f>
        <v>363.57</v>
      </c>
      <c r="E202" s="70">
        <f t="shared" ref="E202:E208" si="8">B202*D202/C202</f>
        <v>108.50974271012007</v>
      </c>
      <c r="F202" s="67"/>
    </row>
    <row r="203" spans="1:7" x14ac:dyDescent="0.3">
      <c r="A203" s="89" t="str">
        <f>'Базовый (ДШИ)'!A195</f>
        <v>Замеры влажности воздуха</v>
      </c>
      <c r="B203" s="60">
        <f>'Базовый (ДШИ)'!E195</f>
        <v>0.17667238421955403</v>
      </c>
      <c r="C203" s="68">
        <f>'Базовый (ДШИ)'!G195</f>
        <v>1</v>
      </c>
      <c r="D203" s="70">
        <f>'Базовый (ДШИ)'!H195</f>
        <v>398.52</v>
      </c>
      <c r="E203" s="70">
        <f t="shared" si="8"/>
        <v>70.407478559176667</v>
      </c>
      <c r="F203" s="67"/>
    </row>
    <row r="204" spans="1:7" x14ac:dyDescent="0.3">
      <c r="A204" s="89" t="str">
        <f>'Базовый (ДШИ)'!A196</f>
        <v>Замеры температуры воздуха</v>
      </c>
      <c r="B204" s="60">
        <f>'Базовый (ДШИ)'!E196</f>
        <v>0.17667238421955403</v>
      </c>
      <c r="C204" s="68">
        <f>'Базовый (ДШИ)'!G196</f>
        <v>1</v>
      </c>
      <c r="D204" s="70">
        <f>'Базовый (ДШИ)'!H196</f>
        <v>398.52</v>
      </c>
      <c r="E204" s="70">
        <f t="shared" si="8"/>
        <v>70.407478559176667</v>
      </c>
      <c r="F204" s="67"/>
    </row>
    <row r="205" spans="1:7" ht="39" x14ac:dyDescent="0.3">
      <c r="A205" s="89" t="str">
        <f>'Базовый (ДШИ)'!A197</f>
        <v>Гигиеническая оценка результатов лабораторных измерений</v>
      </c>
      <c r="B205" s="60">
        <f>'Базовый (ДШИ)'!E197</f>
        <v>1.0291595197255574E-2</v>
      </c>
      <c r="C205" s="68">
        <f>'Базовый (ДШИ)'!G197</f>
        <v>1</v>
      </c>
      <c r="D205" s="70">
        <f>'Базовый (ДШИ)'!H197</f>
        <v>4158.66</v>
      </c>
      <c r="E205" s="70">
        <f t="shared" si="8"/>
        <v>42.799245283018863</v>
      </c>
      <c r="F205" s="67"/>
    </row>
    <row r="206" spans="1:7" ht="26" x14ac:dyDescent="0.3">
      <c r="A206" s="89" t="str">
        <f>'Базовый (ДШИ)'!A198</f>
        <v>Исследование воды после гидропромывки</v>
      </c>
      <c r="B206" s="60">
        <f>'Базовый (ДШИ)'!E198</f>
        <v>3.4305317324185248E-3</v>
      </c>
      <c r="C206" s="68">
        <f>'Базовый (ДШИ)'!G198</f>
        <v>1</v>
      </c>
      <c r="D206" s="70">
        <f>'Базовый (ДШИ)'!H198</f>
        <v>2795.78</v>
      </c>
      <c r="E206" s="70">
        <f t="shared" si="8"/>
        <v>9.5910120068610638</v>
      </c>
      <c r="F206" s="67"/>
    </row>
    <row r="207" spans="1:7" x14ac:dyDescent="0.3">
      <c r="A207" s="89" t="str">
        <f>'Базовый (ДШИ)'!A199</f>
        <v>Анализ воды питьевой</v>
      </c>
      <c r="B207" s="60">
        <f>'Базовый (ДШИ)'!E199</f>
        <v>5.1457975986277868E-3</v>
      </c>
      <c r="C207" s="68">
        <f>'Базовый (ДШИ)'!G199</f>
        <v>1</v>
      </c>
      <c r="D207" s="70">
        <f>'Базовый (ДШИ)'!H199</f>
        <v>2795.79</v>
      </c>
      <c r="E207" s="70">
        <f t="shared" si="8"/>
        <v>14.386569468267579</v>
      </c>
      <c r="F207" s="67"/>
    </row>
    <row r="208" spans="1:7" x14ac:dyDescent="0.3">
      <c r="A208" s="89" t="str">
        <f>'Базовый (ДШИ)'!A200</f>
        <v>Поверка манометров</v>
      </c>
      <c r="B208" s="60">
        <f>'Базовый (ДШИ)'!E200</f>
        <v>3.430531732418525E-2</v>
      </c>
      <c r="C208" s="68">
        <f>'Базовый (ДШИ)'!G200</f>
        <v>1</v>
      </c>
      <c r="D208" s="70">
        <f>'Базовый (ДШИ)'!H200</f>
        <v>140.25</v>
      </c>
      <c r="E208" s="70">
        <f t="shared" si="8"/>
        <v>4.8113207547169816</v>
      </c>
      <c r="F208" s="67"/>
    </row>
    <row r="209" spans="1:7" ht="26" x14ac:dyDescent="0.3">
      <c r="A209" s="89" t="str">
        <f>'Базовый (ДШИ)'!A201</f>
        <v>Противопожарные мероприятия</v>
      </c>
      <c r="B209" s="60" t="str">
        <f>'Базовый (ДШИ)'!D201</f>
        <v>х</v>
      </c>
      <c r="C209" s="68" t="str">
        <f>'Базовый (ДШИ)'!G201</f>
        <v>х</v>
      </c>
      <c r="D209" s="70" t="str">
        <f>'Базовый (ДШИ)'!H201</f>
        <v>х</v>
      </c>
      <c r="E209" s="68">
        <f>SUM(E210:E218)</f>
        <v>25.900600343053174</v>
      </c>
      <c r="F209" s="67"/>
      <c r="G209" s="51" t="s">
        <v>3</v>
      </c>
    </row>
    <row r="210" spans="1:7" ht="26" x14ac:dyDescent="0.3">
      <c r="A210" s="89" t="str">
        <f>'Базовый (ДШИ)'!A202</f>
        <v>Перемотка рукава на другое ребро</v>
      </c>
      <c r="B210" s="60">
        <f>'Базовый (ДШИ)'!E202</f>
        <v>8.5763293310463125E-3</v>
      </c>
      <c r="C210" s="68">
        <f>'Базовый (ДШИ)'!G202</f>
        <v>1</v>
      </c>
      <c r="D210" s="70">
        <f>'Базовый (ДШИ)'!H202</f>
        <v>433.34</v>
      </c>
      <c r="E210" s="70">
        <f t="shared" ref="E210:E218" si="9">B210*D210/C210</f>
        <v>3.7164665523156089</v>
      </c>
      <c r="F210" s="67"/>
    </row>
    <row r="211" spans="1:7" hidden="1" x14ac:dyDescent="0.3">
      <c r="A211" s="89" t="str">
        <f>'Базовый (ДШИ)'!A203</f>
        <v>Зарядка огнетушителей ОП-5</v>
      </c>
      <c r="B211" s="60">
        <f>'Базовый (ДШИ)'!E203</f>
        <v>0</v>
      </c>
      <c r="C211" s="68">
        <f>'Базовый (ДШИ)'!G203</f>
        <v>1</v>
      </c>
      <c r="D211" s="70">
        <f>'Базовый (ДШИ)'!H203</f>
        <v>439</v>
      </c>
      <c r="E211" s="70">
        <f t="shared" si="9"/>
        <v>0</v>
      </c>
      <c r="F211" s="67"/>
    </row>
    <row r="212" spans="1:7" hidden="1" x14ac:dyDescent="0.3">
      <c r="A212" s="89" t="str">
        <f>'Базовый (ДШИ)'!A204</f>
        <v>Зарядка огнетушителей ОУ-3</v>
      </c>
      <c r="B212" s="60">
        <f>'Базовый (ДШИ)'!E204</f>
        <v>0</v>
      </c>
      <c r="C212" s="68">
        <f>'Базовый (ДШИ)'!G204</f>
        <v>1</v>
      </c>
      <c r="D212" s="70">
        <f>'Базовый (ДШИ)'!H204</f>
        <v>454</v>
      </c>
      <c r="E212" s="70">
        <f t="shared" si="9"/>
        <v>0</v>
      </c>
      <c r="F212" s="67"/>
    </row>
    <row r="213" spans="1:7" hidden="1" x14ac:dyDescent="0.3">
      <c r="A213" s="89" t="str">
        <f>'Базовый (ДШИ)'!A205</f>
        <v>Зарядка огнетушителей ОУ-5</v>
      </c>
      <c r="B213" s="60">
        <f>'Базовый (ДШИ)'!E205</f>
        <v>0</v>
      </c>
      <c r="C213" s="68">
        <f>'Базовый (ДШИ)'!G205</f>
        <v>1</v>
      </c>
      <c r="D213" s="70">
        <f>'Базовый (ДШИ)'!H205</f>
        <v>491.67</v>
      </c>
      <c r="E213" s="70">
        <f t="shared" si="9"/>
        <v>0</v>
      </c>
      <c r="F213" s="67"/>
    </row>
    <row r="214" spans="1:7" hidden="1" x14ac:dyDescent="0.3">
      <c r="A214" s="89" t="str">
        <f>'Базовый (ДШИ)'!A206</f>
        <v>Зарядка огнетушителей ОУ-2</v>
      </c>
      <c r="B214" s="60">
        <f>'Базовый (ДШИ)'!E206</f>
        <v>0</v>
      </c>
      <c r="C214" s="68">
        <f>'Базовый (ДШИ)'!G206</f>
        <v>1</v>
      </c>
      <c r="D214" s="70">
        <f>'Базовый (ДШИ)'!H206</f>
        <v>397</v>
      </c>
      <c r="E214" s="70">
        <f t="shared" si="9"/>
        <v>0</v>
      </c>
      <c r="F214" s="67"/>
    </row>
    <row r="215" spans="1:7" hidden="1" x14ac:dyDescent="0.3">
      <c r="A215" s="89" t="str">
        <f>'Базовый (ДШИ)'!A207</f>
        <v>Зарядка огнетушителей ОП-2</v>
      </c>
      <c r="B215" s="60">
        <f>'Базовый (ДШИ)'!E207</f>
        <v>0</v>
      </c>
      <c r="C215" s="68">
        <f>'Базовый (ДШИ)'!G207</f>
        <v>1</v>
      </c>
      <c r="D215" s="70">
        <f>'Базовый (ДШИ)'!H207</f>
        <v>328.34</v>
      </c>
      <c r="E215" s="70">
        <f t="shared" si="9"/>
        <v>0</v>
      </c>
      <c r="F215" s="67"/>
    </row>
    <row r="216" spans="1:7" ht="26" hidden="1" x14ac:dyDescent="0.3">
      <c r="A216" s="89" t="str">
        <f>'Базовый (ДШИ)'!A208</f>
        <v>Зарядка огнетушителя углекислотного ОП-10</v>
      </c>
      <c r="B216" s="60">
        <f>'Базовый (ДШИ)'!E208</f>
        <v>0</v>
      </c>
      <c r="C216" s="68">
        <f>'Базовый (ДШИ)'!G208</f>
        <v>1</v>
      </c>
      <c r="D216" s="70">
        <f>'Базовый (ДШИ)'!H208</f>
        <v>481</v>
      </c>
      <c r="E216" s="70">
        <f t="shared" si="9"/>
        <v>0</v>
      </c>
      <c r="F216" s="67"/>
    </row>
    <row r="217" spans="1:7" x14ac:dyDescent="0.3">
      <c r="A217" s="89" t="str">
        <f>'Базовый (ДШИ)'!A209</f>
        <v>Испытание пожарного крана</v>
      </c>
      <c r="B217" s="60">
        <f>'Базовый (ДШИ)'!E209</f>
        <v>1.7152658662092625E-2</v>
      </c>
      <c r="C217" s="68">
        <f>'Базовый (ДШИ)'!G209</f>
        <v>1</v>
      </c>
      <c r="D217" s="70">
        <f>'Базовый (ДШИ)'!H209</f>
        <v>910</v>
      </c>
      <c r="E217" s="70">
        <f t="shared" si="9"/>
        <v>15.608919382504288</v>
      </c>
      <c r="F217" s="67"/>
    </row>
    <row r="218" spans="1:7" x14ac:dyDescent="0.3">
      <c r="A218" s="89" t="str">
        <f>'Базовый (ДШИ)'!A210</f>
        <v>Испытание пожарного рукава</v>
      </c>
      <c r="B218" s="60">
        <f>'Базовый (ДШИ)'!E210</f>
        <v>8.5763293310463125E-3</v>
      </c>
      <c r="C218" s="68">
        <f>'Базовый (ДШИ)'!G210</f>
        <v>1</v>
      </c>
      <c r="D218" s="70">
        <f>'Базовый (ДШИ)'!H210</f>
        <v>766.67</v>
      </c>
      <c r="E218" s="70">
        <f t="shared" si="9"/>
        <v>6.5752144082332764</v>
      </c>
      <c r="F218" s="67"/>
    </row>
    <row r="219" spans="1:7" ht="26" x14ac:dyDescent="0.3">
      <c r="A219" s="89" t="str">
        <f>'Базовый (ДШИ)'!A211</f>
        <v>Прочие хозяйственные расходы</v>
      </c>
      <c r="B219" s="60" t="str">
        <f>'Базовый (ДШИ)'!D211</f>
        <v>х</v>
      </c>
      <c r="C219" s="68" t="str">
        <f>'Базовый (ДШИ)'!G211</f>
        <v>х</v>
      </c>
      <c r="D219" s="70" t="str">
        <f>'Базовый (ДШИ)'!H211</f>
        <v>х</v>
      </c>
      <c r="E219" s="68">
        <f>SUM(E220:E227)</f>
        <v>36.578233276157803</v>
      </c>
      <c r="F219" s="67"/>
      <c r="G219" s="51" t="s">
        <v>3</v>
      </c>
    </row>
    <row r="220" spans="1:7" x14ac:dyDescent="0.3">
      <c r="A220" s="89" t="str">
        <f>'Базовый (ДШИ)'!A212</f>
        <v>Мешки для мусора 60 л</v>
      </c>
      <c r="B220" s="60">
        <f>'Базовый (ДШИ)'!E212</f>
        <v>5.1457975986277875E-2</v>
      </c>
      <c r="C220" s="68">
        <f>'Базовый (ДШИ)'!G212</f>
        <v>1</v>
      </c>
      <c r="D220" s="70">
        <f>'Базовый (ДШИ)'!H212</f>
        <v>51.35</v>
      </c>
      <c r="E220" s="70">
        <f t="shared" ref="E220:E228" si="10">B220*D220/C220</f>
        <v>2.6423670668953689</v>
      </c>
      <c r="F220" s="67"/>
    </row>
    <row r="221" spans="1:7" x14ac:dyDescent="0.3">
      <c r="A221" s="89" t="str">
        <f>'Базовый (ДШИ)'!A213</f>
        <v>Перчатки хозяйственные</v>
      </c>
      <c r="B221" s="60">
        <f>'Базовый (ДШИ)'!E213</f>
        <v>2.4013722126929673E-2</v>
      </c>
      <c r="C221" s="68">
        <f>'Базовый (ДШИ)'!G213</f>
        <v>1</v>
      </c>
      <c r="D221" s="70">
        <f>'Базовый (ДШИ)'!H213</f>
        <v>30</v>
      </c>
      <c r="E221" s="70">
        <f t="shared" si="10"/>
        <v>0.72041166380789023</v>
      </c>
      <c r="F221" s="67"/>
    </row>
    <row r="222" spans="1:7" ht="26" x14ac:dyDescent="0.3">
      <c r="A222" s="89" t="str">
        <f>'Базовый (ДШИ)'!A214</f>
        <v>Перчатки хозяйственные латексные</v>
      </c>
      <c r="B222" s="60">
        <f>'Базовый (ДШИ)'!E214</f>
        <v>5.1457975986277875E-2</v>
      </c>
      <c r="C222" s="68">
        <f>'Базовый (ДШИ)'!G214</f>
        <v>1</v>
      </c>
      <c r="D222" s="70">
        <f>'Базовый (ДШИ)'!H214</f>
        <v>57.34</v>
      </c>
      <c r="E222" s="70">
        <f t="shared" si="10"/>
        <v>2.9506003430531735</v>
      </c>
      <c r="F222" s="67"/>
    </row>
    <row r="223" spans="1:7" x14ac:dyDescent="0.3">
      <c r="A223" s="89" t="str">
        <f>'Базовый (ДШИ)'!A215</f>
        <v>Тряпки для мытья пола</v>
      </c>
      <c r="B223" s="60">
        <f>'Базовый (ДШИ)'!E215</f>
        <v>4.2881646655231559E-2</v>
      </c>
      <c r="C223" s="68">
        <f>'Базовый (ДШИ)'!G215</f>
        <v>1</v>
      </c>
      <c r="D223" s="70">
        <f>'Базовый (ДШИ)'!H215</f>
        <v>122.34</v>
      </c>
      <c r="E223" s="70">
        <f t="shared" si="10"/>
        <v>5.2461406518010287</v>
      </c>
      <c r="F223" s="67"/>
    </row>
    <row r="224" spans="1:7" x14ac:dyDescent="0.3">
      <c r="A224" s="89" t="str">
        <f>'Базовый (ДШИ)'!A216</f>
        <v>Ведро</v>
      </c>
      <c r="B224" s="60">
        <f>'Базовый (ДШИ)'!E216</f>
        <v>6.8610634648370496E-3</v>
      </c>
      <c r="C224" s="68">
        <f>'Базовый (ДШИ)'!G216</f>
        <v>1</v>
      </c>
      <c r="D224" s="70">
        <f>'Базовый (ДШИ)'!H216</f>
        <v>148</v>
      </c>
      <c r="E224" s="70">
        <f t="shared" si="10"/>
        <v>1.0154373927958833</v>
      </c>
      <c r="F224" s="67"/>
    </row>
    <row r="225" spans="1:7" x14ac:dyDescent="0.3">
      <c r="A225" s="89" t="str">
        <f>'Базовый (ДШИ)'!A217</f>
        <v>Лампа ЛБ 18Вт</v>
      </c>
      <c r="B225" s="60">
        <f>'Базовый (ДШИ)'!E217</f>
        <v>4.2881646655231559E-2</v>
      </c>
      <c r="C225" s="68">
        <f>'Базовый (ДШИ)'!G217</f>
        <v>1</v>
      </c>
      <c r="D225" s="70">
        <f>'Базовый (ДШИ)'!H217</f>
        <v>67.67</v>
      </c>
      <c r="E225" s="70">
        <f t="shared" si="10"/>
        <v>2.9018010291595195</v>
      </c>
      <c r="F225" s="67"/>
    </row>
    <row r="226" spans="1:7" x14ac:dyDescent="0.3">
      <c r="A226" s="89" t="str">
        <f>'Базовый (ДШИ)'!A218</f>
        <v>Лампа ЛБ 36Вт</v>
      </c>
      <c r="B226" s="60">
        <f>'Базовый (ДШИ)'!E218</f>
        <v>0.18524871355060032</v>
      </c>
      <c r="C226" s="68">
        <f>'Базовый (ДШИ)'!G218</f>
        <v>1</v>
      </c>
      <c r="D226" s="70">
        <f>'Базовый (ДШИ)'!H218</f>
        <v>108.97</v>
      </c>
      <c r="E226" s="70">
        <f t="shared" si="10"/>
        <v>20.186552315608917</v>
      </c>
      <c r="F226" s="67"/>
    </row>
    <row r="227" spans="1:7" x14ac:dyDescent="0.3">
      <c r="A227" s="89" t="str">
        <f>'Базовый (ДШИ)'!A219</f>
        <v>Лампа  накаливания 60Вт</v>
      </c>
      <c r="B227" s="60">
        <f>'Базовый (ДШИ)'!E219</f>
        <v>3.430531732418525E-2</v>
      </c>
      <c r="C227" s="68">
        <f>'Базовый (ДШИ)'!G219</f>
        <v>1</v>
      </c>
      <c r="D227" s="70">
        <f>'Базовый (ДШИ)'!H219</f>
        <v>26.67</v>
      </c>
      <c r="E227" s="70">
        <f t="shared" si="10"/>
        <v>0.91492281303602063</v>
      </c>
      <c r="F227" s="67"/>
    </row>
    <row r="228" spans="1:7" ht="26" hidden="1" x14ac:dyDescent="0.3">
      <c r="A228" s="89" t="str">
        <f>'Базовый (ДШИ)'!A220</f>
        <v xml:space="preserve">Проектная документация для здания </v>
      </c>
      <c r="B228" s="60">
        <f>'Базовый (ДШИ)'!D220</f>
        <v>0</v>
      </c>
      <c r="C228" s="68">
        <f>'Базовый (ДШИ)'!G220</f>
        <v>1</v>
      </c>
      <c r="D228" s="70">
        <f>'Базовый (ДШИ)'!H220</f>
        <v>138333.34</v>
      </c>
      <c r="E228" s="70">
        <f t="shared" si="10"/>
        <v>0</v>
      </c>
      <c r="F228" s="67"/>
    </row>
    <row r="229" spans="1:7" x14ac:dyDescent="0.3">
      <c r="A229" s="221" t="s">
        <v>88</v>
      </c>
      <c r="B229" s="221"/>
      <c r="C229" s="221"/>
      <c r="D229" s="221"/>
      <c r="E229" s="68">
        <f>E11+E138</f>
        <v>64215.038106660373</v>
      </c>
      <c r="F229" s="67"/>
      <c r="G229" s="51" t="s">
        <v>3</v>
      </c>
    </row>
  </sheetData>
  <autoFilter ref="A8:F168">
    <filterColumn colId="1">
      <filters blank="1">
        <filter val="0,00172"/>
        <filter val="0,00343"/>
        <filter val="0,00515"/>
        <filter val="0,00686"/>
        <filter val="0,00858"/>
        <filter val="0,01201"/>
        <filter val="0,01544"/>
        <filter val="0,01715"/>
        <filter val="0,02058"/>
        <filter val="0,02573"/>
        <filter val="0,03431"/>
        <filter val="0,04117"/>
        <filter val="0,04288"/>
        <filter val="0,05146"/>
        <filter val="0,05660"/>
        <filter val="0,06175"/>
        <filter val="0,06861"/>
        <filter val="0,08233"/>
        <filter val="0,08576"/>
        <filter val="0,11321"/>
        <filter val="0,13722"/>
        <filter val="0,17153"/>
        <filter val="0,30465"/>
        <filter val="0,58319"/>
        <filter val="0,75129"/>
        <filter val="0,76346"/>
        <filter val="0,84563"/>
        <filter val="1,06801"/>
        <filter val="1,68250"/>
        <filter val="177,66381"/>
        <filter val="24,44254"/>
        <filter val="3,14889"/>
        <filter val="9,16158"/>
        <filter val="х"/>
      </filters>
    </filterColumn>
  </autoFilter>
  <mergeCells count="17">
    <mergeCell ref="A177:D177"/>
    <mergeCell ref="A180:D180"/>
    <mergeCell ref="A138:D138"/>
    <mergeCell ref="A229:D229"/>
    <mergeCell ref="A168:D168"/>
    <mergeCell ref="A4:F4"/>
    <mergeCell ref="A5:F5"/>
    <mergeCell ref="A9:F9"/>
    <mergeCell ref="A10:F10"/>
    <mergeCell ref="A139:D139"/>
    <mergeCell ref="A148:D148"/>
    <mergeCell ref="A11:D11"/>
    <mergeCell ref="A185:D185"/>
    <mergeCell ref="A12:D12"/>
    <mergeCell ref="A16:D16"/>
    <mergeCell ref="A45:D45"/>
    <mergeCell ref="A171:D171"/>
  </mergeCells>
  <phoneticPr fontId="0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zoomScale="85" zoomScaleNormal="81" zoomScaleSheetLayoutView="85" workbookViewId="0">
      <selection activeCell="H2" sqref="H2"/>
    </sheetView>
  </sheetViews>
  <sheetFormatPr defaultColWidth="9.1796875" defaultRowHeight="14.5" x14ac:dyDescent="0.35"/>
  <cols>
    <col min="1" max="1" width="20.7265625" style="5" customWidth="1"/>
    <col min="2" max="2" width="25.54296875" style="5" customWidth="1"/>
    <col min="3" max="8" width="20.7265625" style="5" customWidth="1"/>
    <col min="9" max="16384" width="9.1796875" style="5"/>
  </cols>
  <sheetData>
    <row r="1" spans="1:8" x14ac:dyDescent="0.35">
      <c r="A1" s="4"/>
      <c r="G1" s="7"/>
      <c r="H1" s="181" t="s">
        <v>400</v>
      </c>
    </row>
    <row r="2" spans="1:8" ht="84" customHeight="1" x14ac:dyDescent="0.35">
      <c r="A2" s="4"/>
      <c r="G2" s="8"/>
      <c r="H2" s="184" t="s">
        <v>401</v>
      </c>
    </row>
    <row r="3" spans="1:8" x14ac:dyDescent="0.35">
      <c r="A3" s="6"/>
    </row>
    <row r="4" spans="1:8" x14ac:dyDescent="0.35">
      <c r="B4" s="1"/>
      <c r="C4" s="1"/>
      <c r="D4" s="1"/>
      <c r="E4" s="1"/>
      <c r="F4" s="1"/>
      <c r="G4" s="230" t="s">
        <v>89</v>
      </c>
      <c r="H4" s="230"/>
    </row>
    <row r="5" spans="1:8" ht="25.15" customHeight="1" x14ac:dyDescent="0.35">
      <c r="B5" s="1"/>
      <c r="C5" s="1"/>
      <c r="D5" s="1"/>
      <c r="E5" s="1"/>
      <c r="F5" s="1"/>
      <c r="G5" s="231"/>
      <c r="H5" s="231"/>
    </row>
    <row r="6" spans="1:8" ht="25.15" customHeight="1" x14ac:dyDescent="0.35">
      <c r="B6" s="1"/>
      <c r="C6" s="1"/>
      <c r="D6" s="1"/>
      <c r="E6" s="1"/>
      <c r="F6" s="1"/>
      <c r="G6" s="9"/>
      <c r="H6" s="10"/>
    </row>
    <row r="7" spans="1:8" x14ac:dyDescent="0.35">
      <c r="B7" s="1"/>
      <c r="C7" s="1"/>
      <c r="D7" s="1"/>
      <c r="E7" s="1"/>
      <c r="F7" s="1"/>
      <c r="G7" s="232" t="s">
        <v>378</v>
      </c>
      <c r="H7" s="232"/>
    </row>
    <row r="8" spans="1:8" x14ac:dyDescent="0.35">
      <c r="B8" s="1"/>
      <c r="C8" s="1"/>
      <c r="D8" s="1"/>
      <c r="E8" s="1"/>
      <c r="F8" s="1"/>
      <c r="G8" s="233" t="s">
        <v>90</v>
      </c>
      <c r="H8" s="233"/>
    </row>
    <row r="9" spans="1:8" x14ac:dyDescent="0.35">
      <c r="B9" s="1"/>
      <c r="C9" s="1"/>
      <c r="D9" s="1"/>
      <c r="E9" s="1"/>
      <c r="F9" s="1"/>
      <c r="G9" s="233" t="s">
        <v>91</v>
      </c>
      <c r="H9" s="233"/>
    </row>
    <row r="10" spans="1:8" x14ac:dyDescent="0.35">
      <c r="B10" s="1"/>
      <c r="C10" s="1"/>
      <c r="D10" s="1"/>
      <c r="E10" s="1"/>
      <c r="F10" s="1"/>
      <c r="G10" s="1"/>
      <c r="H10" s="11"/>
    </row>
    <row r="11" spans="1:8" x14ac:dyDescent="0.35">
      <c r="B11" s="1"/>
      <c r="C11" s="1"/>
      <c r="D11" s="1"/>
      <c r="E11" s="1"/>
      <c r="F11" s="1"/>
      <c r="G11" s="1"/>
      <c r="H11" s="11" t="s">
        <v>92</v>
      </c>
    </row>
    <row r="12" spans="1:8" x14ac:dyDescent="0.35">
      <c r="A12" s="3"/>
      <c r="B12" s="1"/>
      <c r="C12" s="1"/>
      <c r="D12" s="1"/>
      <c r="E12" s="1"/>
      <c r="F12" s="1"/>
      <c r="G12" s="1"/>
      <c r="H12" s="1"/>
    </row>
    <row r="13" spans="1:8" x14ac:dyDescent="0.35">
      <c r="A13" s="227" t="s">
        <v>93</v>
      </c>
      <c r="B13" s="227"/>
      <c r="C13" s="227"/>
      <c r="D13" s="227"/>
      <c r="E13" s="227"/>
      <c r="F13" s="227"/>
      <c r="G13" s="227"/>
      <c r="H13" s="227"/>
    </row>
    <row r="14" spans="1:8" x14ac:dyDescent="0.35">
      <c r="A14" s="227" t="s">
        <v>397</v>
      </c>
      <c r="B14" s="227"/>
      <c r="C14" s="227"/>
      <c r="D14" s="227"/>
      <c r="E14" s="227"/>
      <c r="F14" s="227"/>
      <c r="G14" s="227"/>
      <c r="H14" s="227"/>
    </row>
    <row r="15" spans="1:8" x14ac:dyDescent="0.35">
      <c r="A15" s="3"/>
      <c r="B15" s="1"/>
      <c r="C15" s="1"/>
      <c r="D15" s="1"/>
      <c r="E15" s="1"/>
      <c r="F15" s="1"/>
      <c r="G15" s="1"/>
      <c r="H15" s="1"/>
    </row>
    <row r="16" spans="1:8" x14ac:dyDescent="0.35">
      <c r="B16" s="1"/>
      <c r="C16" s="1"/>
      <c r="D16" s="1"/>
      <c r="E16" s="1"/>
      <c r="F16" s="1"/>
      <c r="G16" s="1"/>
      <c r="H16" s="12" t="s">
        <v>94</v>
      </c>
    </row>
    <row r="17" spans="1:8" ht="22.15" customHeight="1" x14ac:dyDescent="0.35">
      <c r="A17" s="228" t="s">
        <v>95</v>
      </c>
      <c r="B17" s="228" t="s">
        <v>96</v>
      </c>
      <c r="C17" s="228" t="s">
        <v>97</v>
      </c>
      <c r="D17" s="228"/>
      <c r="E17" s="228"/>
      <c r="F17" s="228"/>
      <c r="G17" s="228"/>
      <c r="H17" s="228"/>
    </row>
    <row r="18" spans="1:8" x14ac:dyDescent="0.35">
      <c r="A18" s="228"/>
      <c r="B18" s="228"/>
      <c r="C18" s="228" t="s">
        <v>98</v>
      </c>
      <c r="D18" s="228" t="s">
        <v>99</v>
      </c>
      <c r="E18" s="228"/>
      <c r="F18" s="228"/>
      <c r="G18" s="228"/>
      <c r="H18" s="228"/>
    </row>
    <row r="19" spans="1:8" ht="50.5" customHeight="1" x14ac:dyDescent="0.35">
      <c r="A19" s="228"/>
      <c r="B19" s="228"/>
      <c r="C19" s="228"/>
      <c r="D19" s="228" t="s">
        <v>100</v>
      </c>
      <c r="E19" s="228"/>
      <c r="F19" s="228" t="s">
        <v>101</v>
      </c>
      <c r="G19" s="228"/>
      <c r="H19" s="228"/>
    </row>
    <row r="20" spans="1:8" ht="17" x14ac:dyDescent="0.35">
      <c r="A20" s="228"/>
      <c r="B20" s="228"/>
      <c r="C20" s="228"/>
      <c r="D20" s="14" t="s">
        <v>102</v>
      </c>
      <c r="E20" s="14" t="s">
        <v>103</v>
      </c>
      <c r="F20" s="14" t="s">
        <v>102</v>
      </c>
      <c r="G20" s="14" t="s">
        <v>104</v>
      </c>
      <c r="H20" s="14" t="s">
        <v>105</v>
      </c>
    </row>
    <row r="21" spans="1:8" x14ac:dyDescent="0.35">
      <c r="A21" s="14">
        <v>1</v>
      </c>
      <c r="B21" s="14">
        <v>2</v>
      </c>
      <c r="C21" s="14">
        <v>3</v>
      </c>
      <c r="D21" s="14">
        <v>4</v>
      </c>
      <c r="E21" s="14">
        <v>5</v>
      </c>
      <c r="F21" s="14">
        <v>6</v>
      </c>
      <c r="G21" s="14">
        <v>7</v>
      </c>
      <c r="H21" s="14">
        <v>8</v>
      </c>
    </row>
    <row r="22" spans="1:8" ht="56" x14ac:dyDescent="0.35">
      <c r="A22" s="16" t="s">
        <v>331</v>
      </c>
      <c r="B22" s="90" t="s">
        <v>392</v>
      </c>
      <c r="C22" s="80">
        <f>D22+F22</f>
        <v>561.22531189920267</v>
      </c>
      <c r="D22" s="80">
        <f>'1.2.'!E11</f>
        <v>412.29596501387306</v>
      </c>
      <c r="E22" s="80">
        <f>'1.2.'!E12</f>
        <v>401.44637576854649</v>
      </c>
      <c r="F22" s="80">
        <f>'1.2.'!E138</f>
        <v>148.92934688532961</v>
      </c>
      <c r="G22" s="80">
        <f>'1.2.'!E139</f>
        <v>38.486059240747018</v>
      </c>
      <c r="H22" s="80">
        <f>'1.2.'!E148</f>
        <v>10.494160887779445</v>
      </c>
    </row>
    <row r="23" spans="1:8" ht="84" x14ac:dyDescent="0.35">
      <c r="A23" s="16" t="s">
        <v>332</v>
      </c>
      <c r="B23" s="90" t="s">
        <v>340</v>
      </c>
      <c r="C23" s="80">
        <f>D23+F23</f>
        <v>64215.038106660373</v>
      </c>
      <c r="D23" s="80">
        <f>'2.2.'!E11</f>
        <v>47174.638319490565</v>
      </c>
      <c r="E23" s="80">
        <f>'2.2.'!E12</f>
        <v>45933.235317775303</v>
      </c>
      <c r="F23" s="80">
        <f>'2.2.'!E138</f>
        <v>17040.399787169808</v>
      </c>
      <c r="G23" s="80">
        <f>'2.2.'!E139</f>
        <v>4403.5500686106334</v>
      </c>
      <c r="H23" s="80">
        <f>'2.2.'!E148</f>
        <v>1200.7351183533447</v>
      </c>
    </row>
    <row r="24" spans="1:8" x14ac:dyDescent="0.35">
      <c r="A24" s="3"/>
      <c r="B24" s="1"/>
      <c r="C24" s="1"/>
      <c r="D24" s="1"/>
      <c r="E24" s="1"/>
      <c r="F24" s="1"/>
      <c r="G24" s="1"/>
      <c r="H24" s="1"/>
    </row>
    <row r="25" spans="1:8" x14ac:dyDescent="0.35">
      <c r="A25" s="229" t="s">
        <v>78</v>
      </c>
      <c r="B25" s="229"/>
      <c r="C25" s="229"/>
      <c r="D25" s="229"/>
      <c r="E25" s="229"/>
      <c r="F25" s="229"/>
      <c r="G25" s="229"/>
      <c r="H25" s="229"/>
    </row>
    <row r="26" spans="1:8" ht="21.65" customHeight="1" x14ac:dyDescent="0.35">
      <c r="A26" s="226" t="s">
        <v>106</v>
      </c>
      <c r="B26" s="226"/>
      <c r="C26" s="226"/>
      <c r="D26" s="226"/>
      <c r="E26" s="226"/>
      <c r="F26" s="226"/>
      <c r="G26" s="226"/>
      <c r="H26" s="226"/>
    </row>
    <row r="27" spans="1:8" ht="19.149999999999999" customHeight="1" x14ac:dyDescent="0.35">
      <c r="A27" s="226" t="s">
        <v>107</v>
      </c>
      <c r="B27" s="226"/>
      <c r="C27" s="226"/>
      <c r="D27" s="226"/>
      <c r="E27" s="226"/>
      <c r="F27" s="226"/>
      <c r="G27" s="226"/>
      <c r="H27" s="226"/>
    </row>
    <row r="28" spans="1:8" ht="16.899999999999999" customHeight="1" x14ac:dyDescent="0.35">
      <c r="A28" s="226" t="s">
        <v>108</v>
      </c>
      <c r="B28" s="226"/>
      <c r="C28" s="226"/>
      <c r="D28" s="226"/>
      <c r="E28" s="226"/>
      <c r="F28" s="226"/>
      <c r="G28" s="226"/>
      <c r="H28" s="226"/>
    </row>
    <row r="29" spans="1:8" x14ac:dyDescent="0.35">
      <c r="A29" s="6"/>
    </row>
  </sheetData>
  <mergeCells count="18">
    <mergeCell ref="A13:H13"/>
    <mergeCell ref="A25:H25"/>
    <mergeCell ref="G4:H4"/>
    <mergeCell ref="G5:H5"/>
    <mergeCell ref="G7:H7"/>
    <mergeCell ref="G8:H8"/>
    <mergeCell ref="G9:H9"/>
    <mergeCell ref="F19:H19"/>
    <mergeCell ref="A26:H26"/>
    <mergeCell ref="A27:H27"/>
    <mergeCell ref="A28:H28"/>
    <mergeCell ref="A14:H14"/>
    <mergeCell ref="A17:A20"/>
    <mergeCell ref="B17:B20"/>
    <mergeCell ref="C17:H17"/>
    <mergeCell ref="C18:C20"/>
    <mergeCell ref="D18:H18"/>
    <mergeCell ref="D19:E1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Черновик</vt:lpstr>
      <vt:lpstr>Базовый (предв)</vt:lpstr>
      <vt:lpstr>Базовый (ДШИ)</vt:lpstr>
      <vt:lpstr>Внимание!</vt:lpstr>
      <vt:lpstr>1.1.</vt:lpstr>
      <vt:lpstr>1.2.</vt:lpstr>
      <vt:lpstr>2.1.</vt:lpstr>
      <vt:lpstr>2.2.</vt:lpstr>
      <vt:lpstr>3.</vt:lpstr>
      <vt:lpstr>4.</vt:lpstr>
      <vt:lpstr>5.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'4.'!Заголовки_для_печати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'4.'!Область_печати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Тимакова А.И.</dc:creator>
  <cp:lastModifiedBy>Тимакова А.И.</cp:lastModifiedBy>
  <cp:lastPrinted>2017-01-25T15:13:21Z</cp:lastPrinted>
  <dcterms:created xsi:type="dcterms:W3CDTF">2016-09-21T07:32:32Z</dcterms:created>
  <dcterms:modified xsi:type="dcterms:W3CDTF">2017-03-02T08:14:50Z</dcterms:modified>
</cp:coreProperties>
</file>