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7220" windowHeight="12090" firstSheet="1" activeTab="8"/>
  </bookViews>
  <sheets>
    <sheet name="(01.01.2016" sheetId="5" r:id="rId1"/>
    <sheet name="Базовая МП)" sheetId="1" r:id="rId2"/>
    <sheet name="(01.03.2016" sheetId="6" r:id="rId3"/>
    <sheet name="Февраль)" sheetId="2" r:id="rId4"/>
    <sheet name="(01.05.2016" sheetId="7" r:id="rId5"/>
    <sheet name="Апрель)" sheetId="8" r:id="rId6"/>
    <sheet name="(01.07.2016" sheetId="9" r:id="rId7"/>
    <sheet name="Июль)" sheetId="10" r:id="rId8"/>
    <sheet name="Июль (01.07.)" sheetId="11" r:id="rId9"/>
  </sheets>
  <definedNames>
    <definedName name="_xlnm._FilterDatabase" localSheetId="2" hidden="1">'(01.03.2016'!$A$3:$L$73</definedName>
    <definedName name="_xlnm._FilterDatabase" localSheetId="4" hidden="1">'(01.05.2016'!$A$3:$L$83</definedName>
    <definedName name="_xlnm._FilterDatabase" localSheetId="6" hidden="1">'(01.07.2016'!$B$6:$IS$101</definedName>
    <definedName name="_xlnm.Print_Titles" localSheetId="5">'Апрель)'!$5:$8</definedName>
    <definedName name="_xlnm.Print_Titles" localSheetId="1">'Базовая МП)'!$5:$8</definedName>
    <definedName name="_xlnm.Print_Titles" localSheetId="8">'Июль (01.07.)'!$11:$14</definedName>
    <definedName name="_xlnm.Print_Titles" localSheetId="3">'Февраль)'!$5:$8</definedName>
    <definedName name="_xlnm.Print_Area" localSheetId="6">'(01.07.2016'!$A$1:$Q$121</definedName>
    <definedName name="_xlnm.Print_Area" localSheetId="5">'Апрель)'!$A$1:$M$138</definedName>
    <definedName name="_xlnm.Print_Area" localSheetId="1">'Базовая МП)'!$A$1:$M$142</definedName>
    <definedName name="_xlnm.Print_Area" localSheetId="8">'Июль (01.07.)'!$A$3:$M$388</definedName>
    <definedName name="_xlnm.Print_Area" localSheetId="3">'Февраль)'!$A$1:$M$138</definedName>
  </definedNames>
  <calcPr calcId="152511" fullCalcOnLoad="1"/>
</workbook>
</file>

<file path=xl/calcChain.xml><?xml version="1.0" encoding="utf-8"?>
<calcChain xmlns="http://schemas.openxmlformats.org/spreadsheetml/2006/main">
  <c r="H187" i="11" l="1"/>
  <c r="H185" i="11" s="1"/>
  <c r="H181" i="11"/>
  <c r="H179" i="11"/>
  <c r="F58" i="11"/>
  <c r="H61" i="11"/>
  <c r="H60" i="11"/>
  <c r="G61" i="11"/>
  <c r="G60" i="11"/>
  <c r="F61" i="11"/>
  <c r="F60" i="11"/>
  <c r="H58" i="11"/>
  <c r="H57" i="11"/>
  <c r="G58" i="11"/>
  <c r="G57" i="11"/>
  <c r="H55" i="11"/>
  <c r="H54" i="11"/>
  <c r="G55" i="11"/>
  <c r="G54" i="11"/>
  <c r="F55" i="11"/>
  <c r="H265" i="11"/>
  <c r="H268" i="11" s="1"/>
  <c r="H266" i="11" s="1"/>
  <c r="H337" i="11"/>
  <c r="F80" i="9"/>
  <c r="I50" i="9"/>
  <c r="G50" i="9" s="1"/>
  <c r="L50" i="9" s="1"/>
  <c r="F190" i="11"/>
  <c r="G157" i="11"/>
  <c r="G148" i="11" s="1"/>
  <c r="G139" i="11" s="1"/>
  <c r="G223" i="11"/>
  <c r="G214" i="11"/>
  <c r="F223" i="11"/>
  <c r="F214" i="11"/>
  <c r="H222" i="11"/>
  <c r="H213" i="11"/>
  <c r="G222" i="11"/>
  <c r="G213" i="11"/>
  <c r="F222" i="11"/>
  <c r="F221" i="11"/>
  <c r="F220" i="11"/>
  <c r="F211" i="11"/>
  <c r="H219" i="11"/>
  <c r="H210" i="11"/>
  <c r="F219" i="11"/>
  <c r="E376" i="11"/>
  <c r="E375" i="11"/>
  <c r="H374" i="11"/>
  <c r="G374" i="11"/>
  <c r="F374" i="11"/>
  <c r="G373" i="11"/>
  <c r="E373" i="11"/>
  <c r="E372" i="11"/>
  <c r="H371" i="11"/>
  <c r="F371" i="11"/>
  <c r="H367" i="11"/>
  <c r="G365" i="11"/>
  <c r="E366" i="11"/>
  <c r="F365" i="11"/>
  <c r="G364" i="11"/>
  <c r="G362" i="11" s="1"/>
  <c r="E362" i="11" s="1"/>
  <c r="E363" i="11"/>
  <c r="F362" i="11"/>
  <c r="E358" i="11"/>
  <c r="E357" i="11"/>
  <c r="H356" i="11"/>
  <c r="G356" i="11"/>
  <c r="F356" i="11"/>
  <c r="G355" i="11"/>
  <c r="E355" i="11" s="1"/>
  <c r="E354" i="11"/>
  <c r="H353" i="11"/>
  <c r="F353" i="11"/>
  <c r="E349" i="11"/>
  <c r="E348" i="11"/>
  <c r="H347" i="11"/>
  <c r="G347" i="11"/>
  <c r="F347" i="11"/>
  <c r="E346" i="11"/>
  <c r="E345" i="11"/>
  <c r="H344" i="11"/>
  <c r="G344" i="11"/>
  <c r="F344" i="11"/>
  <c r="G338" i="11"/>
  <c r="E339" i="11"/>
  <c r="F338" i="11"/>
  <c r="H340" i="11"/>
  <c r="G337" i="11"/>
  <c r="G335" i="11"/>
  <c r="E336" i="11"/>
  <c r="F335" i="11"/>
  <c r="H331" i="11"/>
  <c r="E331" i="11"/>
  <c r="E330" i="11"/>
  <c r="G329" i="11"/>
  <c r="F329" i="11"/>
  <c r="G328" i="11"/>
  <c r="E328" i="11" s="1"/>
  <c r="E327" i="11"/>
  <c r="H326" i="11"/>
  <c r="G326" i="11"/>
  <c r="F326" i="11"/>
  <c r="H322" i="11"/>
  <c r="H320" i="11" s="1"/>
  <c r="E320" i="11" s="1"/>
  <c r="E321" i="11"/>
  <c r="G320" i="11"/>
  <c r="F320" i="11"/>
  <c r="E319" i="11"/>
  <c r="E318" i="11"/>
  <c r="H317" i="11"/>
  <c r="G317" i="11"/>
  <c r="F317" i="11"/>
  <c r="E317" i="11" s="1"/>
  <c r="E313" i="11"/>
  <c r="E312" i="11"/>
  <c r="H311" i="11"/>
  <c r="G311" i="11"/>
  <c r="F311" i="11"/>
  <c r="E310" i="11"/>
  <c r="E309" i="11"/>
  <c r="H308" i="11"/>
  <c r="G308" i="11"/>
  <c r="F308" i="11"/>
  <c r="E303" i="11"/>
  <c r="G302" i="11"/>
  <c r="F302" i="11"/>
  <c r="H301" i="11"/>
  <c r="E301" i="11"/>
  <c r="G301" i="11"/>
  <c r="G299" i="11"/>
  <c r="E300" i="11"/>
  <c r="F299" i="11"/>
  <c r="E295" i="11"/>
  <c r="E294" i="11"/>
  <c r="H293" i="11"/>
  <c r="G293" i="11"/>
  <c r="F293" i="11"/>
  <c r="E292" i="11"/>
  <c r="E291" i="11"/>
  <c r="H290" i="11"/>
  <c r="G290" i="11"/>
  <c r="F290" i="11"/>
  <c r="H286" i="11"/>
  <c r="H284" i="11"/>
  <c r="E285" i="11"/>
  <c r="G284" i="11"/>
  <c r="F284" i="11"/>
  <c r="E283" i="11"/>
  <c r="E282" i="11"/>
  <c r="H281" i="11"/>
  <c r="G281" i="11"/>
  <c r="F281" i="11"/>
  <c r="E277" i="11"/>
  <c r="E276" i="11"/>
  <c r="H275" i="11"/>
  <c r="G275" i="11"/>
  <c r="F275" i="11"/>
  <c r="E274" i="11"/>
  <c r="E273" i="11"/>
  <c r="H272" i="11"/>
  <c r="G272" i="11"/>
  <c r="F272" i="11"/>
  <c r="E267" i="11"/>
  <c r="F266" i="11"/>
  <c r="G265" i="11"/>
  <c r="E265" i="11"/>
  <c r="G264" i="11"/>
  <c r="E264" i="11"/>
  <c r="F263" i="11"/>
  <c r="E259" i="11"/>
  <c r="E258" i="11"/>
  <c r="H257" i="11"/>
  <c r="G257" i="11"/>
  <c r="F257" i="11"/>
  <c r="G256" i="11"/>
  <c r="E256" i="11" s="1"/>
  <c r="E255" i="11"/>
  <c r="H254" i="11"/>
  <c r="F254" i="11"/>
  <c r="H250" i="11"/>
  <c r="E250" i="11"/>
  <c r="H239" i="11"/>
  <c r="E249" i="11"/>
  <c r="G248" i="11"/>
  <c r="F248" i="11"/>
  <c r="E247" i="11"/>
  <c r="E246" i="11"/>
  <c r="H245" i="11"/>
  <c r="G245" i="11"/>
  <c r="F245" i="11"/>
  <c r="G239" i="11"/>
  <c r="E240" i="11"/>
  <c r="F239" i="11"/>
  <c r="G238" i="11"/>
  <c r="E238" i="11"/>
  <c r="G237" i="11"/>
  <c r="G219" i="11"/>
  <c r="H236" i="11"/>
  <c r="F236" i="11"/>
  <c r="H232" i="11"/>
  <c r="H230" i="11"/>
  <c r="E231" i="11"/>
  <c r="G230" i="11"/>
  <c r="F230" i="11"/>
  <c r="G229" i="11"/>
  <c r="G227" i="11" s="1"/>
  <c r="E227" i="11" s="1"/>
  <c r="E228" i="11"/>
  <c r="H227" i="11"/>
  <c r="F227" i="11"/>
  <c r="H196" i="11"/>
  <c r="G196" i="11"/>
  <c r="H195" i="11"/>
  <c r="H150" i="11" s="1"/>
  <c r="G195" i="11"/>
  <c r="G193" i="11"/>
  <c r="H192" i="11"/>
  <c r="G192" i="11"/>
  <c r="F193" i="11"/>
  <c r="F192" i="11"/>
  <c r="H189" i="11"/>
  <c r="G190" i="11"/>
  <c r="G189" i="11"/>
  <c r="F189" i="11"/>
  <c r="F188" i="11" s="1"/>
  <c r="E205" i="11"/>
  <c r="E204" i="11"/>
  <c r="H203" i="11"/>
  <c r="G203" i="11"/>
  <c r="E202" i="11"/>
  <c r="E201" i="11"/>
  <c r="H200" i="11"/>
  <c r="G200" i="11"/>
  <c r="F200" i="11"/>
  <c r="H197" i="11"/>
  <c r="G197" i="11"/>
  <c r="F197" i="11"/>
  <c r="H182" i="11"/>
  <c r="H176" i="11"/>
  <c r="H173" i="11"/>
  <c r="H170" i="11"/>
  <c r="H167" i="11"/>
  <c r="H164" i="11"/>
  <c r="H161" i="11"/>
  <c r="E186" i="11"/>
  <c r="G185" i="11"/>
  <c r="E185" i="11" s="1"/>
  <c r="F185" i="11"/>
  <c r="E184" i="11"/>
  <c r="E183" i="11"/>
  <c r="G182" i="11"/>
  <c r="F182" i="11"/>
  <c r="E178" i="11"/>
  <c r="E177" i="11"/>
  <c r="G176" i="11"/>
  <c r="F176" i="11"/>
  <c r="E175" i="11"/>
  <c r="E174" i="11"/>
  <c r="G173" i="11"/>
  <c r="F173" i="11"/>
  <c r="E169" i="11"/>
  <c r="E168" i="11"/>
  <c r="G167" i="11"/>
  <c r="F167" i="11"/>
  <c r="E166" i="11"/>
  <c r="E165" i="11"/>
  <c r="G164" i="11"/>
  <c r="F164" i="11"/>
  <c r="G160" i="11"/>
  <c r="F160" i="11"/>
  <c r="F151" i="11"/>
  <c r="H159" i="11"/>
  <c r="G159" i="11"/>
  <c r="F159" i="11"/>
  <c r="H157" i="11"/>
  <c r="F157" i="11"/>
  <c r="H156" i="11"/>
  <c r="G156" i="11"/>
  <c r="F156" i="11"/>
  <c r="H153" i="11"/>
  <c r="G154" i="11"/>
  <c r="G153" i="11"/>
  <c r="G144" i="11" s="1"/>
  <c r="F154" i="11"/>
  <c r="F145" i="11" s="1"/>
  <c r="E133" i="11"/>
  <c r="E132" i="11"/>
  <c r="H131" i="11"/>
  <c r="G131" i="11"/>
  <c r="F131" i="11"/>
  <c r="E130" i="11"/>
  <c r="E129" i="11"/>
  <c r="H128" i="11"/>
  <c r="G128" i="11"/>
  <c r="F128" i="11"/>
  <c r="H124" i="11"/>
  <c r="G124" i="11"/>
  <c r="F124" i="11"/>
  <c r="H123" i="11"/>
  <c r="G123" i="11"/>
  <c r="F123" i="11"/>
  <c r="H121" i="11"/>
  <c r="G121" i="11"/>
  <c r="F121" i="11"/>
  <c r="H120" i="11"/>
  <c r="G120" i="11"/>
  <c r="F120" i="11"/>
  <c r="H113" i="11"/>
  <c r="E114" i="11"/>
  <c r="G113" i="11"/>
  <c r="F113" i="11"/>
  <c r="H112" i="11"/>
  <c r="H110" i="11" s="1"/>
  <c r="E111" i="11"/>
  <c r="G110" i="11"/>
  <c r="F110" i="11"/>
  <c r="G106" i="11"/>
  <c r="F106" i="11"/>
  <c r="H105" i="11"/>
  <c r="G105" i="11"/>
  <c r="F105" i="11"/>
  <c r="G103" i="11"/>
  <c r="F103" i="11"/>
  <c r="H102" i="11"/>
  <c r="G102" i="11"/>
  <c r="F102" i="11"/>
  <c r="E97" i="11"/>
  <c r="E96" i="11"/>
  <c r="H95" i="11"/>
  <c r="G95" i="11"/>
  <c r="F95" i="11"/>
  <c r="E94" i="11"/>
  <c r="E93" i="11"/>
  <c r="H92" i="11"/>
  <c r="G92" i="11"/>
  <c r="F92" i="11"/>
  <c r="H89" i="11"/>
  <c r="H80" i="11"/>
  <c r="H83" i="11"/>
  <c r="H86" i="11"/>
  <c r="E88" i="11"/>
  <c r="F86" i="11"/>
  <c r="G86" i="11"/>
  <c r="E85" i="11"/>
  <c r="F84" i="11"/>
  <c r="F83" i="11" s="1"/>
  <c r="F57" i="11"/>
  <c r="G83" i="11"/>
  <c r="E79" i="11"/>
  <c r="E78" i="11"/>
  <c r="H77" i="11"/>
  <c r="G77" i="11"/>
  <c r="F77" i="11"/>
  <c r="E76" i="11"/>
  <c r="E75" i="11"/>
  <c r="H74" i="11"/>
  <c r="G74" i="11"/>
  <c r="F74" i="11"/>
  <c r="H71" i="11"/>
  <c r="H65" i="11"/>
  <c r="H62" i="11"/>
  <c r="H68" i="11"/>
  <c r="E70" i="11"/>
  <c r="E69" i="11"/>
  <c r="G68" i="11"/>
  <c r="F68" i="11"/>
  <c r="E67" i="11"/>
  <c r="E66" i="11"/>
  <c r="G65" i="11"/>
  <c r="F65" i="11"/>
  <c r="H34" i="11"/>
  <c r="G34" i="11"/>
  <c r="F34" i="11"/>
  <c r="H33" i="11"/>
  <c r="G33" i="11"/>
  <c r="F33" i="11"/>
  <c r="F31" i="11"/>
  <c r="H30" i="11"/>
  <c r="G30" i="11"/>
  <c r="F30" i="11"/>
  <c r="H31" i="11"/>
  <c r="G49" i="11"/>
  <c r="G31" i="11" s="1"/>
  <c r="E48" i="11"/>
  <c r="F47" i="11"/>
  <c r="E40" i="11"/>
  <c r="E39" i="11"/>
  <c r="H38" i="11"/>
  <c r="G38" i="11"/>
  <c r="F38" i="11"/>
  <c r="E52" i="11"/>
  <c r="E51" i="11"/>
  <c r="H50" i="11"/>
  <c r="G50" i="11"/>
  <c r="F50" i="11"/>
  <c r="E43" i="11"/>
  <c r="E42" i="11"/>
  <c r="H41" i="11"/>
  <c r="G41" i="11"/>
  <c r="F41" i="11"/>
  <c r="F81" i="11"/>
  <c r="E81" i="11"/>
  <c r="E91" i="11"/>
  <c r="E90" i="11"/>
  <c r="G89" i="11"/>
  <c r="F89" i="11"/>
  <c r="E82" i="11"/>
  <c r="G80" i="11"/>
  <c r="E64" i="11"/>
  <c r="E63" i="11"/>
  <c r="G62" i="11"/>
  <c r="F62" i="11"/>
  <c r="G100" i="11"/>
  <c r="F100" i="11"/>
  <c r="H99" i="11"/>
  <c r="G99" i="11"/>
  <c r="F99" i="11"/>
  <c r="H109" i="11"/>
  <c r="H100" i="11" s="1"/>
  <c r="H118" i="11"/>
  <c r="G118" i="11"/>
  <c r="H117" i="11"/>
  <c r="G117" i="11"/>
  <c r="F118" i="11"/>
  <c r="F117" i="11"/>
  <c r="H125" i="11"/>
  <c r="E127" i="11"/>
  <c r="E126" i="11"/>
  <c r="G125" i="11"/>
  <c r="F125" i="11"/>
  <c r="E108" i="11"/>
  <c r="F107" i="11"/>
  <c r="F27" i="11"/>
  <c r="H35" i="11"/>
  <c r="H129" i="8"/>
  <c r="I92" i="9"/>
  <c r="G92" i="9"/>
  <c r="F92" i="9"/>
  <c r="L92" i="9" s="1"/>
  <c r="K82" i="7"/>
  <c r="H76" i="7"/>
  <c r="F76" i="7" s="1"/>
  <c r="K76" i="7" s="1"/>
  <c r="H129" i="2"/>
  <c r="K72" i="6"/>
  <c r="H66" i="6"/>
  <c r="F66" i="6"/>
  <c r="K66" i="6" s="1"/>
  <c r="N332" i="11"/>
  <c r="N359" i="11"/>
  <c r="G370" i="11"/>
  <c r="E370" i="11" s="1"/>
  <c r="E369" i="11"/>
  <c r="H368" i="11"/>
  <c r="G368" i="11"/>
  <c r="F368" i="11"/>
  <c r="G361" i="11"/>
  <c r="G359" i="11" s="1"/>
  <c r="E360" i="11"/>
  <c r="F359" i="11"/>
  <c r="G352" i="11"/>
  <c r="E352" i="11" s="1"/>
  <c r="E351" i="11"/>
  <c r="H350" i="11"/>
  <c r="N350" i="11"/>
  <c r="F350" i="11"/>
  <c r="E343" i="11"/>
  <c r="E342" i="11"/>
  <c r="H341" i="11"/>
  <c r="N341" i="11" s="1"/>
  <c r="G341" i="11"/>
  <c r="F341" i="11"/>
  <c r="H334" i="11"/>
  <c r="G334" i="11"/>
  <c r="E333" i="11"/>
  <c r="F332" i="11"/>
  <c r="H325" i="11"/>
  <c r="H323" i="11" s="1"/>
  <c r="G325" i="11"/>
  <c r="G323" i="11" s="1"/>
  <c r="E324" i="11"/>
  <c r="F323" i="11"/>
  <c r="E316" i="11"/>
  <c r="E315" i="11"/>
  <c r="H314" i="11"/>
  <c r="G314" i="11"/>
  <c r="F314" i="11"/>
  <c r="E307" i="11"/>
  <c r="E306" i="11"/>
  <c r="H305" i="11"/>
  <c r="G305" i="11"/>
  <c r="F305" i="11"/>
  <c r="H298" i="11"/>
  <c r="G298" i="11"/>
  <c r="G296" i="11" s="1"/>
  <c r="E297" i="11"/>
  <c r="F296" i="11"/>
  <c r="E289" i="11"/>
  <c r="E288" i="11"/>
  <c r="H287" i="11"/>
  <c r="G287" i="11"/>
  <c r="F287" i="11"/>
  <c r="E280" i="11"/>
  <c r="E279" i="11"/>
  <c r="H278" i="11"/>
  <c r="G278" i="11"/>
  <c r="F278" i="11"/>
  <c r="E271" i="11"/>
  <c r="E270" i="11"/>
  <c r="H269" i="11"/>
  <c r="G269" i="11"/>
  <c r="F269" i="11"/>
  <c r="G262" i="11"/>
  <c r="G261" i="11"/>
  <c r="E261" i="11" s="1"/>
  <c r="H260" i="11"/>
  <c r="F260" i="11"/>
  <c r="G253" i="11"/>
  <c r="E253" i="11" s="1"/>
  <c r="E252" i="11"/>
  <c r="H251" i="11"/>
  <c r="F251" i="11"/>
  <c r="E244" i="11"/>
  <c r="E243" i="11"/>
  <c r="H242" i="11"/>
  <c r="G242" i="11"/>
  <c r="F242" i="11"/>
  <c r="G235" i="11"/>
  <c r="G234" i="11"/>
  <c r="E234" i="11" s="1"/>
  <c r="H233" i="11"/>
  <c r="F233" i="11"/>
  <c r="G226" i="11"/>
  <c r="E225" i="11"/>
  <c r="H224" i="11"/>
  <c r="N224" i="11"/>
  <c r="F224" i="11"/>
  <c r="F217" i="11"/>
  <c r="F208" i="11" s="1"/>
  <c r="H216" i="11"/>
  <c r="H207" i="11" s="1"/>
  <c r="F216" i="11"/>
  <c r="F207" i="11" s="1"/>
  <c r="E199" i="11"/>
  <c r="E198" i="11"/>
  <c r="E181" i="11"/>
  <c r="E180" i="11"/>
  <c r="G179" i="11"/>
  <c r="F179" i="11"/>
  <c r="E179" i="11" s="1"/>
  <c r="E172" i="11"/>
  <c r="E171" i="11"/>
  <c r="G170" i="11"/>
  <c r="F170" i="11"/>
  <c r="E163" i="11"/>
  <c r="E162" i="11"/>
  <c r="G161" i="11"/>
  <c r="F161" i="11"/>
  <c r="F153" i="11"/>
  <c r="E73" i="11"/>
  <c r="E72" i="11"/>
  <c r="G71" i="11"/>
  <c r="F71" i="11"/>
  <c r="H44" i="11"/>
  <c r="G46" i="11"/>
  <c r="G44" i="11"/>
  <c r="E45" i="11"/>
  <c r="F44" i="11"/>
  <c r="E37" i="11"/>
  <c r="E36" i="11"/>
  <c r="G35" i="11"/>
  <c r="F35" i="11"/>
  <c r="F28" i="11"/>
  <c r="H27" i="11"/>
  <c r="G27" i="11"/>
  <c r="G141" i="10"/>
  <c r="E141" i="10"/>
  <c r="E140" i="10"/>
  <c r="H139" i="10"/>
  <c r="G139" i="10"/>
  <c r="F139" i="10"/>
  <c r="E139" i="10" s="1"/>
  <c r="G138" i="10"/>
  <c r="E138" i="10"/>
  <c r="E137" i="10"/>
  <c r="F136" i="10"/>
  <c r="G135" i="10"/>
  <c r="E135" i="10"/>
  <c r="E134" i="10"/>
  <c r="H133" i="10"/>
  <c r="G133" i="10"/>
  <c r="F133" i="10"/>
  <c r="E133" i="10" s="1"/>
  <c r="E132" i="10"/>
  <c r="E131" i="10"/>
  <c r="H130" i="10"/>
  <c r="G130" i="10"/>
  <c r="F130" i="10"/>
  <c r="H129" i="10"/>
  <c r="G129" i="10"/>
  <c r="E128" i="10"/>
  <c r="G127" i="10"/>
  <c r="F127" i="10"/>
  <c r="H126" i="10"/>
  <c r="G126" i="10"/>
  <c r="E125" i="10"/>
  <c r="H124" i="10"/>
  <c r="F124" i="10"/>
  <c r="E123" i="10"/>
  <c r="E122" i="10"/>
  <c r="H121" i="10"/>
  <c r="G121" i="10"/>
  <c r="F121" i="10"/>
  <c r="E120" i="10"/>
  <c r="E119" i="10"/>
  <c r="H118" i="10"/>
  <c r="G118" i="10"/>
  <c r="F118" i="10"/>
  <c r="E118" i="10" s="1"/>
  <c r="H117" i="10"/>
  <c r="G117" i="10"/>
  <c r="E116" i="10"/>
  <c r="H115" i="10"/>
  <c r="F115" i="10"/>
  <c r="E114" i="10"/>
  <c r="E113" i="10"/>
  <c r="H112" i="10"/>
  <c r="G112" i="10"/>
  <c r="F112" i="10"/>
  <c r="E111" i="10"/>
  <c r="E110" i="10"/>
  <c r="H109" i="10"/>
  <c r="G109" i="10"/>
  <c r="F109" i="10"/>
  <c r="E109" i="10"/>
  <c r="E108" i="10"/>
  <c r="E107" i="10"/>
  <c r="H106" i="10"/>
  <c r="G106" i="10"/>
  <c r="F106" i="10"/>
  <c r="G105" i="10"/>
  <c r="E105" i="10"/>
  <c r="G104" i="10"/>
  <c r="H103" i="10"/>
  <c r="F103" i="10"/>
  <c r="G102" i="10"/>
  <c r="E102" i="10" s="1"/>
  <c r="E101" i="10"/>
  <c r="H100" i="10"/>
  <c r="G100" i="10"/>
  <c r="F100" i="10"/>
  <c r="E99" i="10"/>
  <c r="E98" i="10"/>
  <c r="H97" i="10"/>
  <c r="G97" i="10"/>
  <c r="F97" i="10"/>
  <c r="G96" i="10"/>
  <c r="E96" i="10" s="1"/>
  <c r="G95" i="10"/>
  <c r="H94" i="10"/>
  <c r="F94" i="10"/>
  <c r="G93" i="10"/>
  <c r="E93" i="10" s="1"/>
  <c r="E92" i="10"/>
  <c r="H91" i="10"/>
  <c r="G91" i="10"/>
  <c r="F91" i="10"/>
  <c r="F90" i="10"/>
  <c r="H89" i="10"/>
  <c r="H143" i="10" s="1"/>
  <c r="F89" i="10"/>
  <c r="F88" i="10"/>
  <c r="E83" i="10"/>
  <c r="E82" i="10"/>
  <c r="G81" i="10"/>
  <c r="E81" i="10"/>
  <c r="F81" i="10"/>
  <c r="E77" i="10"/>
  <c r="E76" i="10"/>
  <c r="G75" i="10"/>
  <c r="F75" i="10"/>
  <c r="E74" i="10"/>
  <c r="E73" i="10"/>
  <c r="G72" i="10"/>
  <c r="F72" i="10"/>
  <c r="E71" i="10"/>
  <c r="E70" i="10"/>
  <c r="G69" i="10"/>
  <c r="F69" i="10"/>
  <c r="H68" i="10"/>
  <c r="G68" i="10"/>
  <c r="E68" i="10"/>
  <c r="H67" i="10"/>
  <c r="H66" i="10" s="1"/>
  <c r="G67" i="10"/>
  <c r="G64" i="10"/>
  <c r="F67" i="10"/>
  <c r="F66" i="10" s="1"/>
  <c r="H65" i="10"/>
  <c r="H86" i="10" s="1"/>
  <c r="F65" i="10"/>
  <c r="F86" i="10"/>
  <c r="E58" i="10"/>
  <c r="E57" i="10"/>
  <c r="G56" i="10"/>
  <c r="F56" i="10"/>
  <c r="H55" i="10"/>
  <c r="G55" i="10"/>
  <c r="F55" i="10"/>
  <c r="H54" i="10"/>
  <c r="G54" i="10"/>
  <c r="F54" i="10"/>
  <c r="H52" i="10"/>
  <c r="H49" i="10"/>
  <c r="E51" i="10"/>
  <c r="G50" i="10"/>
  <c r="F50" i="10"/>
  <c r="G49" i="10"/>
  <c r="F49" i="10"/>
  <c r="H48" i="10"/>
  <c r="G48" i="10"/>
  <c r="F48" i="10"/>
  <c r="E43" i="10"/>
  <c r="E42" i="10"/>
  <c r="G41" i="10"/>
  <c r="F41" i="10"/>
  <c r="E40" i="10"/>
  <c r="F39" i="10"/>
  <c r="G38" i="10"/>
  <c r="E37" i="10"/>
  <c r="E36" i="10"/>
  <c r="G35" i="10"/>
  <c r="F35" i="10"/>
  <c r="E34" i="10"/>
  <c r="E33" i="10"/>
  <c r="H32" i="10"/>
  <c r="G32" i="10"/>
  <c r="F32" i="10"/>
  <c r="H31" i="10"/>
  <c r="G31" i="10"/>
  <c r="F31" i="10"/>
  <c r="H30" i="10"/>
  <c r="G30" i="10"/>
  <c r="H28" i="10"/>
  <c r="G28" i="10"/>
  <c r="G26" i="10" s="1"/>
  <c r="E27" i="10"/>
  <c r="F26" i="10"/>
  <c r="E25" i="10"/>
  <c r="E24" i="10"/>
  <c r="G23" i="10"/>
  <c r="F23" i="10"/>
  <c r="H22" i="10"/>
  <c r="F22" i="10"/>
  <c r="H21" i="10"/>
  <c r="G21" i="10"/>
  <c r="F21" i="10"/>
  <c r="F20" i="10" s="1"/>
  <c r="F38" i="10"/>
  <c r="H37" i="9"/>
  <c r="I68" i="9"/>
  <c r="G68" i="9"/>
  <c r="L68" i="9"/>
  <c r="I48" i="9"/>
  <c r="G48" i="9" s="1"/>
  <c r="L48" i="9" s="1"/>
  <c r="I97" i="9"/>
  <c r="G97" i="9" s="1"/>
  <c r="L97" i="9" s="1"/>
  <c r="I96" i="9"/>
  <c r="G96" i="9" s="1"/>
  <c r="L96" i="9" s="1"/>
  <c r="I43" i="9"/>
  <c r="G43" i="9"/>
  <c r="L43" i="9"/>
  <c r="H52" i="9"/>
  <c r="H53" i="9"/>
  <c r="I54" i="9"/>
  <c r="G54" i="9"/>
  <c r="L54" i="9" s="1"/>
  <c r="I55" i="9"/>
  <c r="G55" i="9"/>
  <c r="L55" i="9"/>
  <c r="I66" i="9"/>
  <c r="G66" i="9" s="1"/>
  <c r="L66" i="9" s="1"/>
  <c r="I67" i="9"/>
  <c r="G67" i="9" s="1"/>
  <c r="L67" i="9" s="1"/>
  <c r="I30" i="9"/>
  <c r="G30" i="9"/>
  <c r="L30" i="9" s="1"/>
  <c r="I74" i="9"/>
  <c r="G74" i="9"/>
  <c r="L74" i="9"/>
  <c r="I34" i="9"/>
  <c r="G34" i="9" s="1"/>
  <c r="L34" i="9" s="1"/>
  <c r="F86" i="9"/>
  <c r="F85" i="9"/>
  <c r="I78" i="9"/>
  <c r="G78" i="9" s="1"/>
  <c r="L78" i="9" s="1"/>
  <c r="I79" i="9"/>
  <c r="G79" i="9"/>
  <c r="L79" i="9" s="1"/>
  <c r="I17" i="9"/>
  <c r="G17" i="9" s="1"/>
  <c r="L17" i="9" s="1"/>
  <c r="Q17" i="9" s="1"/>
  <c r="I23" i="9"/>
  <c r="G23" i="9" s="1"/>
  <c r="L23" i="9" s="1"/>
  <c r="H20" i="9"/>
  <c r="I13" i="9"/>
  <c r="I12" i="9"/>
  <c r="G12" i="9"/>
  <c r="L12" i="9" s="1"/>
  <c r="G13" i="9"/>
  <c r="L13" i="9" s="1"/>
  <c r="F9" i="9"/>
  <c r="L9" i="9" s="1"/>
  <c r="M108" i="9"/>
  <c r="I95" i="9"/>
  <c r="G95" i="9" s="1"/>
  <c r="L95" i="9"/>
  <c r="I94" i="9"/>
  <c r="G94" i="9" s="1"/>
  <c r="L94" i="9" s="1"/>
  <c r="I93" i="9"/>
  <c r="G93" i="9" s="1"/>
  <c r="L93" i="9" s="1"/>
  <c r="I91" i="9"/>
  <c r="G91" i="9"/>
  <c r="L91" i="9" s="1"/>
  <c r="I90" i="9"/>
  <c r="G90" i="9" s="1"/>
  <c r="L90" i="9"/>
  <c r="I89" i="9"/>
  <c r="H89" i="9"/>
  <c r="I88" i="9"/>
  <c r="G88" i="9"/>
  <c r="L88" i="9" s="1"/>
  <c r="L117" i="9" s="1"/>
  <c r="I87" i="9"/>
  <c r="G87" i="9"/>
  <c r="L87" i="9"/>
  <c r="L116" i="9" s="1"/>
  <c r="I86" i="9"/>
  <c r="G86" i="9"/>
  <c r="L86" i="9" s="1"/>
  <c r="I85" i="9"/>
  <c r="G85" i="9" s="1"/>
  <c r="I84" i="9"/>
  <c r="G84" i="9" s="1"/>
  <c r="L84" i="9" s="1"/>
  <c r="I83" i="9"/>
  <c r="G83" i="9"/>
  <c r="L83" i="9" s="1"/>
  <c r="I82" i="9"/>
  <c r="G82" i="9" s="1"/>
  <c r="L82" i="9" s="1"/>
  <c r="I81" i="9"/>
  <c r="G81" i="9" s="1"/>
  <c r="L81" i="9" s="1"/>
  <c r="I80" i="9"/>
  <c r="G80" i="9" s="1"/>
  <c r="L80" i="9" s="1"/>
  <c r="I77" i="9"/>
  <c r="G77" i="9"/>
  <c r="L77" i="9" s="1"/>
  <c r="I76" i="9"/>
  <c r="G76" i="9" s="1"/>
  <c r="L76" i="9" s="1"/>
  <c r="I75" i="9"/>
  <c r="G75" i="9" s="1"/>
  <c r="L75" i="9" s="1"/>
  <c r="L112" i="9" s="1"/>
  <c r="I73" i="9"/>
  <c r="G73" i="9" s="1"/>
  <c r="L73" i="9" s="1"/>
  <c r="I72" i="9"/>
  <c r="G72" i="9"/>
  <c r="L72" i="9" s="1"/>
  <c r="L110" i="9" s="1"/>
  <c r="I71" i="9"/>
  <c r="G71" i="9" s="1"/>
  <c r="L71" i="9" s="1"/>
  <c r="I70" i="9"/>
  <c r="G70" i="9"/>
  <c r="L70" i="9" s="1"/>
  <c r="I69" i="9"/>
  <c r="G69" i="9" s="1"/>
  <c r="L69" i="9" s="1"/>
  <c r="I65" i="9"/>
  <c r="G65" i="9" s="1"/>
  <c r="L65" i="9" s="1"/>
  <c r="I64" i="9"/>
  <c r="G64" i="9" s="1"/>
  <c r="L64" i="9" s="1"/>
  <c r="I63" i="9"/>
  <c r="G63" i="9"/>
  <c r="L63" i="9" s="1"/>
  <c r="I62" i="9"/>
  <c r="G62" i="9" s="1"/>
  <c r="L62" i="9" s="1"/>
  <c r="I61" i="9"/>
  <c r="G61" i="9" s="1"/>
  <c r="L61" i="9" s="1"/>
  <c r="I60" i="9"/>
  <c r="G60" i="9" s="1"/>
  <c r="L60" i="9" s="1"/>
  <c r="I59" i="9"/>
  <c r="G59" i="9"/>
  <c r="L59" i="9" s="1"/>
  <c r="I58" i="9"/>
  <c r="G58" i="9" s="1"/>
  <c r="L58" i="9" s="1"/>
  <c r="I57" i="9"/>
  <c r="G57" i="9" s="1"/>
  <c r="L57" i="9" s="1"/>
  <c r="I56" i="9"/>
  <c r="G56" i="9" s="1"/>
  <c r="L56" i="9" s="1"/>
  <c r="I53" i="9"/>
  <c r="G53" i="9"/>
  <c r="I52" i="9"/>
  <c r="G52" i="9" s="1"/>
  <c r="I51" i="9"/>
  <c r="G51" i="9"/>
  <c r="L51" i="9"/>
  <c r="I49" i="9"/>
  <c r="G49" i="9" s="1"/>
  <c r="L49" i="9" s="1"/>
  <c r="I47" i="9"/>
  <c r="G47" i="9" s="1"/>
  <c r="L47" i="9" s="1"/>
  <c r="I46" i="9"/>
  <c r="G46" i="9" s="1"/>
  <c r="L46" i="9" s="1"/>
  <c r="I45" i="9"/>
  <c r="G45" i="9"/>
  <c r="L45" i="9"/>
  <c r="I44" i="9"/>
  <c r="G44" i="9" s="1"/>
  <c r="L44" i="9" s="1"/>
  <c r="I42" i="9"/>
  <c r="G42" i="9" s="1"/>
  <c r="L42" i="9" s="1"/>
  <c r="I41" i="9"/>
  <c r="G41" i="9" s="1"/>
  <c r="L41" i="9" s="1"/>
  <c r="I40" i="9"/>
  <c r="G40" i="9"/>
  <c r="L40" i="9"/>
  <c r="L104" i="9" s="1"/>
  <c r="I39" i="9"/>
  <c r="G39" i="9"/>
  <c r="L39" i="9" s="1"/>
  <c r="I38" i="9"/>
  <c r="G38" i="9" s="1"/>
  <c r="L38" i="9" s="1"/>
  <c r="I37" i="9"/>
  <c r="G37" i="9" s="1"/>
  <c r="L37" i="9" s="1"/>
  <c r="I36" i="9"/>
  <c r="G36" i="9"/>
  <c r="L36" i="9" s="1"/>
  <c r="I35" i="9"/>
  <c r="G35" i="9"/>
  <c r="L35" i="9" s="1"/>
  <c r="I33" i="9"/>
  <c r="G33" i="9" s="1"/>
  <c r="L33" i="9" s="1"/>
  <c r="I32" i="9"/>
  <c r="G32" i="9" s="1"/>
  <c r="L32" i="9" s="1"/>
  <c r="I31" i="9"/>
  <c r="G31" i="9"/>
  <c r="L31" i="9" s="1"/>
  <c r="I29" i="9"/>
  <c r="G29" i="9"/>
  <c r="L29" i="9" s="1"/>
  <c r="I28" i="9"/>
  <c r="G28" i="9" s="1"/>
  <c r="L28" i="9" s="1"/>
  <c r="I27" i="9"/>
  <c r="G27" i="9" s="1"/>
  <c r="L27" i="9" s="1"/>
  <c r="Q27" i="9" s="1"/>
  <c r="I24" i="9"/>
  <c r="G24" i="9"/>
  <c r="L24" i="9" s="1"/>
  <c r="Q24" i="9" s="1"/>
  <c r="I22" i="9"/>
  <c r="G22" i="9" s="1"/>
  <c r="L22" i="9" s="1"/>
  <c r="I21" i="9"/>
  <c r="G21" i="9"/>
  <c r="L21" i="9" s="1"/>
  <c r="I20" i="9"/>
  <c r="I16" i="9"/>
  <c r="G16" i="9"/>
  <c r="L16" i="9" s="1"/>
  <c r="I15" i="9"/>
  <c r="G15" i="9" s="1"/>
  <c r="L15" i="9" s="1"/>
  <c r="I14" i="9"/>
  <c r="G14" i="9" s="1"/>
  <c r="L14" i="9" s="1"/>
  <c r="I11" i="9"/>
  <c r="G11" i="9" s="1"/>
  <c r="L11" i="9" s="1"/>
  <c r="I10" i="9"/>
  <c r="G10" i="9"/>
  <c r="L10" i="9" s="1"/>
  <c r="I9" i="9"/>
  <c r="G9" i="9" s="1"/>
  <c r="H81" i="8"/>
  <c r="H135" i="8" s="1"/>
  <c r="H80" i="8"/>
  <c r="F81" i="8"/>
  <c r="F79" i="8" s="1"/>
  <c r="F80" i="8"/>
  <c r="H56" i="8"/>
  <c r="F56" i="8"/>
  <c r="F58" i="8"/>
  <c r="F57" i="8" s="1"/>
  <c r="G58" i="8"/>
  <c r="G55" i="8"/>
  <c r="G59" i="8"/>
  <c r="H58" i="8"/>
  <c r="H55" i="8"/>
  <c r="H25" i="8"/>
  <c r="H24" i="8"/>
  <c r="G24" i="8"/>
  <c r="G23" i="8"/>
  <c r="G25" i="8"/>
  <c r="F25" i="8"/>
  <c r="F16" i="8"/>
  <c r="H15" i="8"/>
  <c r="H12" i="8" s="1"/>
  <c r="H51" i="8" s="1"/>
  <c r="G15" i="8"/>
  <c r="H43" i="8"/>
  <c r="F15" i="8"/>
  <c r="H22" i="8"/>
  <c r="H16" i="8" s="1"/>
  <c r="E9" i="7"/>
  <c r="H52" i="7"/>
  <c r="F52" i="7" s="1"/>
  <c r="K52" i="7" s="1"/>
  <c r="H51" i="7"/>
  <c r="F51" i="7" s="1"/>
  <c r="K51" i="7" s="1"/>
  <c r="H50" i="7"/>
  <c r="F50" i="7"/>
  <c r="K50" i="7"/>
  <c r="E69" i="7"/>
  <c r="H70" i="7"/>
  <c r="F70" i="7" s="1"/>
  <c r="K70" i="7" s="1"/>
  <c r="H69" i="7"/>
  <c r="F69" i="7"/>
  <c r="H68" i="7"/>
  <c r="F68" i="7" s="1"/>
  <c r="K68" i="7" s="1"/>
  <c r="H14" i="7"/>
  <c r="F14" i="7"/>
  <c r="K14" i="7" s="1"/>
  <c r="H33" i="7"/>
  <c r="F33" i="7"/>
  <c r="K33" i="7" s="1"/>
  <c r="H53" i="7"/>
  <c r="F53" i="7" s="1"/>
  <c r="K53" i="7" s="1"/>
  <c r="H54" i="7"/>
  <c r="F54" i="7" s="1"/>
  <c r="K54" i="7" s="1"/>
  <c r="H49" i="7"/>
  <c r="F49" i="7"/>
  <c r="K49" i="7" s="1"/>
  <c r="L90" i="7"/>
  <c r="H77" i="8"/>
  <c r="G132" i="8"/>
  <c r="E132" i="8"/>
  <c r="E131" i="8"/>
  <c r="H130" i="8"/>
  <c r="F130" i="8"/>
  <c r="G129" i="8"/>
  <c r="E129" i="8" s="1"/>
  <c r="E128" i="8"/>
  <c r="F127" i="8"/>
  <c r="G126" i="8"/>
  <c r="E126" i="8" s="1"/>
  <c r="E125" i="8"/>
  <c r="H124" i="8"/>
  <c r="G124" i="8"/>
  <c r="F124" i="8"/>
  <c r="E123" i="8"/>
  <c r="E122" i="8"/>
  <c r="H121" i="8"/>
  <c r="G121" i="8"/>
  <c r="F121" i="8"/>
  <c r="G120" i="8"/>
  <c r="E119" i="8"/>
  <c r="F118" i="8"/>
  <c r="G117" i="8"/>
  <c r="E117" i="8"/>
  <c r="E116" i="8"/>
  <c r="H115" i="8"/>
  <c r="G115" i="8"/>
  <c r="F115" i="8"/>
  <c r="E115" i="8" s="1"/>
  <c r="E114" i="8"/>
  <c r="E113" i="8"/>
  <c r="H112" i="8"/>
  <c r="G112" i="8"/>
  <c r="F112" i="8"/>
  <c r="E111" i="8"/>
  <c r="E110" i="8"/>
  <c r="H109" i="8"/>
  <c r="G109" i="8"/>
  <c r="F109" i="8"/>
  <c r="G108" i="8"/>
  <c r="E108" i="8" s="1"/>
  <c r="E107" i="8"/>
  <c r="H106" i="8"/>
  <c r="G106" i="8"/>
  <c r="E106" i="8" s="1"/>
  <c r="F106" i="8"/>
  <c r="E105" i="8"/>
  <c r="E104" i="8"/>
  <c r="H103" i="8"/>
  <c r="G103" i="8"/>
  <c r="F103" i="8"/>
  <c r="E102" i="8"/>
  <c r="E101" i="8"/>
  <c r="H100" i="8"/>
  <c r="G100" i="8"/>
  <c r="F100" i="8"/>
  <c r="E99" i="8"/>
  <c r="E98" i="8"/>
  <c r="H97" i="8"/>
  <c r="G97" i="8"/>
  <c r="F97" i="8"/>
  <c r="G96" i="8"/>
  <c r="G95" i="8"/>
  <c r="H94" i="8"/>
  <c r="F94" i="8"/>
  <c r="G93" i="8"/>
  <c r="E93" i="8" s="1"/>
  <c r="E92" i="8"/>
  <c r="H91" i="8"/>
  <c r="G91" i="8"/>
  <c r="E91" i="8" s="1"/>
  <c r="F91" i="8"/>
  <c r="E90" i="8"/>
  <c r="E89" i="8"/>
  <c r="H88" i="8"/>
  <c r="G88" i="8"/>
  <c r="F88" i="8"/>
  <c r="G87" i="8"/>
  <c r="E87" i="8" s="1"/>
  <c r="G86" i="8"/>
  <c r="H85" i="8"/>
  <c r="F85" i="8"/>
  <c r="G84" i="8"/>
  <c r="G82" i="8" s="1"/>
  <c r="E83" i="8"/>
  <c r="F82" i="8"/>
  <c r="F135" i="8"/>
  <c r="H134" i="8"/>
  <c r="E74" i="8"/>
  <c r="E73" i="8"/>
  <c r="G72" i="8"/>
  <c r="F72" i="8"/>
  <c r="E68" i="8"/>
  <c r="E67" i="8"/>
  <c r="G66" i="8"/>
  <c r="F66" i="8"/>
  <c r="E66" i="8"/>
  <c r="E65" i="8"/>
  <c r="E64" i="8"/>
  <c r="G63" i="8"/>
  <c r="F63" i="8"/>
  <c r="E63" i="8"/>
  <c r="E62" i="8"/>
  <c r="E61" i="8"/>
  <c r="G60" i="8"/>
  <c r="F60" i="8"/>
  <c r="E60" i="8" s="1"/>
  <c r="E49" i="8"/>
  <c r="E48" i="8"/>
  <c r="H47" i="8"/>
  <c r="G47" i="8"/>
  <c r="E47" i="8"/>
  <c r="F47" i="8"/>
  <c r="H46" i="8"/>
  <c r="G46" i="8"/>
  <c r="F46" i="8"/>
  <c r="F44" i="8" s="1"/>
  <c r="H45" i="8"/>
  <c r="H44" i="8" s="1"/>
  <c r="G45" i="8"/>
  <c r="E45" i="8" s="1"/>
  <c r="F45" i="8"/>
  <c r="E43" i="8"/>
  <c r="E42" i="8"/>
  <c r="G41" i="8"/>
  <c r="F41" i="8"/>
  <c r="G40" i="8"/>
  <c r="F40" i="8"/>
  <c r="F13" i="8" s="1"/>
  <c r="F52" i="8" s="1"/>
  <c r="H39" i="8"/>
  <c r="G39" i="8"/>
  <c r="G38" i="8" s="1"/>
  <c r="F39" i="8"/>
  <c r="E37" i="8"/>
  <c r="E36" i="8"/>
  <c r="G35" i="8"/>
  <c r="F35" i="8"/>
  <c r="E34" i="8"/>
  <c r="F33" i="8"/>
  <c r="G32" i="8"/>
  <c r="E31" i="8"/>
  <c r="E30" i="8"/>
  <c r="G29" i="8"/>
  <c r="F29" i="8"/>
  <c r="E29" i="8"/>
  <c r="E28" i="8"/>
  <c r="E27" i="8"/>
  <c r="H26" i="8"/>
  <c r="G26" i="8"/>
  <c r="E26" i="8" s="1"/>
  <c r="F26" i="8"/>
  <c r="G22" i="8"/>
  <c r="G16" i="8" s="1"/>
  <c r="G13" i="8" s="1"/>
  <c r="E21" i="8"/>
  <c r="F20" i="8"/>
  <c r="E19" i="8"/>
  <c r="E18" i="8"/>
  <c r="G17" i="8"/>
  <c r="E17" i="8" s="1"/>
  <c r="F17" i="8"/>
  <c r="H88" i="2"/>
  <c r="H79" i="7"/>
  <c r="F79" i="7" s="1"/>
  <c r="K79" i="7" s="1"/>
  <c r="H78" i="7"/>
  <c r="F78" i="7"/>
  <c r="K78" i="7" s="1"/>
  <c r="H77" i="7"/>
  <c r="F77" i="7" s="1"/>
  <c r="K77" i="7" s="1"/>
  <c r="H75" i="7"/>
  <c r="F75" i="7" s="1"/>
  <c r="K75" i="7" s="1"/>
  <c r="H74" i="7"/>
  <c r="F74" i="7" s="1"/>
  <c r="K74" i="7" s="1"/>
  <c r="H73" i="7"/>
  <c r="G73" i="7"/>
  <c r="H72" i="7"/>
  <c r="F72" i="7" s="1"/>
  <c r="K72" i="7" s="1"/>
  <c r="K99" i="7" s="1"/>
  <c r="H71" i="7"/>
  <c r="F71" i="7" s="1"/>
  <c r="K71" i="7" s="1"/>
  <c r="K98" i="7"/>
  <c r="H67" i="7"/>
  <c r="F67" i="7" s="1"/>
  <c r="K67" i="7" s="1"/>
  <c r="H66" i="7"/>
  <c r="F66" i="7" s="1"/>
  <c r="K66" i="7" s="1"/>
  <c r="H65" i="7"/>
  <c r="F65" i="7" s="1"/>
  <c r="K65" i="7" s="1"/>
  <c r="H64" i="7"/>
  <c r="F64" i="7"/>
  <c r="K64" i="7"/>
  <c r="H63" i="7"/>
  <c r="F63" i="7" s="1"/>
  <c r="K63" i="7" s="1"/>
  <c r="K96" i="7" s="1"/>
  <c r="H62" i="7"/>
  <c r="F62" i="7"/>
  <c r="K62" i="7"/>
  <c r="K95" i="7" s="1"/>
  <c r="H61" i="7"/>
  <c r="F61" i="7"/>
  <c r="K61" i="7"/>
  <c r="K94" i="7" s="1"/>
  <c r="L94" i="7" s="1"/>
  <c r="H60" i="7"/>
  <c r="F60" i="7"/>
  <c r="K60" i="7"/>
  <c r="K93" i="7" s="1"/>
  <c r="L93" i="7" s="1"/>
  <c r="H59" i="7"/>
  <c r="F59" i="7"/>
  <c r="K59" i="7"/>
  <c r="K92" i="7" s="1"/>
  <c r="H58" i="7"/>
  <c r="F58" i="7"/>
  <c r="K58" i="7"/>
  <c r="H57" i="7"/>
  <c r="F57" i="7" s="1"/>
  <c r="K57" i="7" s="1"/>
  <c r="H56" i="7"/>
  <c r="F56" i="7" s="1"/>
  <c r="K56" i="7" s="1"/>
  <c r="H55" i="7"/>
  <c r="F55" i="7"/>
  <c r="K55" i="7"/>
  <c r="H48" i="7"/>
  <c r="F48" i="7"/>
  <c r="K48" i="7"/>
  <c r="H47" i="7"/>
  <c r="F47" i="7" s="1"/>
  <c r="K47" i="7" s="1"/>
  <c r="H46" i="7"/>
  <c r="F46" i="7" s="1"/>
  <c r="K46" i="7" s="1"/>
  <c r="H45" i="7"/>
  <c r="F45" i="7"/>
  <c r="K45" i="7" s="1"/>
  <c r="H44" i="7"/>
  <c r="F44" i="7"/>
  <c r="K44" i="7"/>
  <c r="H43" i="7"/>
  <c r="F43" i="7" s="1"/>
  <c r="K43" i="7" s="1"/>
  <c r="H42" i="7"/>
  <c r="F42" i="7" s="1"/>
  <c r="K42" i="7" s="1"/>
  <c r="H41" i="7"/>
  <c r="F41" i="7"/>
  <c r="K41" i="7" s="1"/>
  <c r="H40" i="7"/>
  <c r="F40" i="7"/>
  <c r="K40" i="7"/>
  <c r="H39" i="7"/>
  <c r="F39" i="7"/>
  <c r="K39" i="7" s="1"/>
  <c r="H38" i="7"/>
  <c r="F38" i="7"/>
  <c r="K38" i="7"/>
  <c r="K88" i="7" s="1"/>
  <c r="H37" i="7"/>
  <c r="F37" i="7"/>
  <c r="K37" i="7"/>
  <c r="H36" i="7"/>
  <c r="F36" i="7" s="1"/>
  <c r="K36" i="7" s="1"/>
  <c r="K87" i="7" s="1"/>
  <c r="H35" i="7"/>
  <c r="F35" i="7" s="1"/>
  <c r="K35" i="7" s="1"/>
  <c r="K86" i="7"/>
  <c r="H34" i="7"/>
  <c r="F34" i="7"/>
  <c r="K34" i="7"/>
  <c r="H32" i="7"/>
  <c r="F32" i="7" s="1"/>
  <c r="K32" i="7" s="1"/>
  <c r="H31" i="7"/>
  <c r="F31" i="7" s="1"/>
  <c r="K31" i="7" s="1"/>
  <c r="H30" i="7"/>
  <c r="F30" i="7"/>
  <c r="K30" i="7" s="1"/>
  <c r="H29" i="7"/>
  <c r="F29" i="7"/>
  <c r="K29" i="7" s="1"/>
  <c r="H28" i="7"/>
  <c r="F28" i="7"/>
  <c r="K28" i="7"/>
  <c r="H27" i="7"/>
  <c r="F27" i="7" s="1"/>
  <c r="K27" i="7" s="1"/>
  <c r="H26" i="7"/>
  <c r="F26" i="7" s="1"/>
  <c r="K26" i="7" s="1"/>
  <c r="H25" i="7"/>
  <c r="F25" i="7"/>
  <c r="K25" i="7" s="1"/>
  <c r="H24" i="7"/>
  <c r="F24" i="7"/>
  <c r="K24" i="7"/>
  <c r="H21" i="7"/>
  <c r="F21" i="7" s="1"/>
  <c r="K21" i="7" s="1"/>
  <c r="H20" i="7"/>
  <c r="F20" i="7"/>
  <c r="K20" i="7" s="1"/>
  <c r="H19" i="7"/>
  <c r="F19" i="7"/>
  <c r="K19" i="7" s="1"/>
  <c r="H18" i="7"/>
  <c r="F18" i="7"/>
  <c r="K18" i="7"/>
  <c r="H15" i="7"/>
  <c r="F15" i="7"/>
  <c r="K15" i="7"/>
  <c r="H13" i="7"/>
  <c r="F13" i="7" s="1"/>
  <c r="K13" i="7" s="1"/>
  <c r="H12" i="7"/>
  <c r="F12" i="7" s="1"/>
  <c r="K12" i="7" s="1"/>
  <c r="H11" i="7"/>
  <c r="F11" i="7"/>
  <c r="K11" i="7"/>
  <c r="H10" i="7"/>
  <c r="F10" i="7"/>
  <c r="K10" i="7"/>
  <c r="H9" i="7"/>
  <c r="F9" i="7" s="1"/>
  <c r="K9" i="7" s="1"/>
  <c r="F38" i="8"/>
  <c r="E58" i="8"/>
  <c r="H23" i="8"/>
  <c r="E25" i="8"/>
  <c r="G57" i="8"/>
  <c r="E84" i="8"/>
  <c r="G127" i="8"/>
  <c r="F134" i="8"/>
  <c r="F133" i="8" s="1"/>
  <c r="H31" i="6"/>
  <c r="F31" i="6"/>
  <c r="K31" i="6" s="1"/>
  <c r="H69" i="6"/>
  <c r="H68" i="6"/>
  <c r="F68" i="6"/>
  <c r="K68" i="6" s="1"/>
  <c r="K91" i="6" s="1"/>
  <c r="H67" i="6"/>
  <c r="F67" i="6"/>
  <c r="K67" i="6" s="1"/>
  <c r="H65" i="6"/>
  <c r="H64" i="6"/>
  <c r="H63" i="6"/>
  <c r="H62" i="6"/>
  <c r="F62" i="6" s="1"/>
  <c r="K62" i="6" s="1"/>
  <c r="K89" i="6" s="1"/>
  <c r="H61" i="6"/>
  <c r="F61" i="6" s="1"/>
  <c r="K61" i="6" s="1"/>
  <c r="K88" i="6"/>
  <c r="H60" i="6"/>
  <c r="F60" i="6" s="1"/>
  <c r="K60" i="6" s="1"/>
  <c r="H59" i="6"/>
  <c r="F59" i="6" s="1"/>
  <c r="K59" i="6" s="1"/>
  <c r="H58" i="6"/>
  <c r="H57" i="6"/>
  <c r="F57" i="6" s="1"/>
  <c r="K57" i="6" s="1"/>
  <c r="H56" i="6"/>
  <c r="F56" i="6"/>
  <c r="K56" i="6" s="1"/>
  <c r="K87" i="6" s="1"/>
  <c r="H55" i="6"/>
  <c r="F55" i="6"/>
  <c r="K55" i="6"/>
  <c r="K86" i="6" s="1"/>
  <c r="H54" i="6"/>
  <c r="F54" i="6"/>
  <c r="K54" i="6" s="1"/>
  <c r="K85" i="6" s="1"/>
  <c r="H53" i="6"/>
  <c r="F53" i="6" s="1"/>
  <c r="K53" i="6" s="1"/>
  <c r="K84" i="6" s="1"/>
  <c r="H52" i="6"/>
  <c r="H51" i="6"/>
  <c r="F51" i="6" s="1"/>
  <c r="K51" i="6" s="1"/>
  <c r="K82" i="6"/>
  <c r="H50" i="6"/>
  <c r="H49" i="6"/>
  <c r="F49" i="6"/>
  <c r="K49" i="6" s="1"/>
  <c r="K81" i="6" s="1"/>
  <c r="H48" i="6"/>
  <c r="F48" i="6"/>
  <c r="K48" i="6"/>
  <c r="H47" i="6"/>
  <c r="F47" i="6"/>
  <c r="K47" i="6"/>
  <c r="H46" i="6"/>
  <c r="F46" i="6" s="1"/>
  <c r="K46" i="6" s="1"/>
  <c r="H45" i="6"/>
  <c r="F45" i="6" s="1"/>
  <c r="H44" i="6"/>
  <c r="F44" i="6" s="1"/>
  <c r="K44" i="6" s="1"/>
  <c r="H43" i="6"/>
  <c r="F43" i="6"/>
  <c r="K43" i="6" s="1"/>
  <c r="H42" i="6"/>
  <c r="F42" i="6"/>
  <c r="K42" i="6" s="1"/>
  <c r="H41" i="6"/>
  <c r="F41" i="6"/>
  <c r="K41" i="6"/>
  <c r="H40" i="6"/>
  <c r="F40" i="6" s="1"/>
  <c r="K40" i="6" s="1"/>
  <c r="H39" i="6"/>
  <c r="F39" i="6" s="1"/>
  <c r="K39" i="6" s="1"/>
  <c r="H38" i="6"/>
  <c r="F38" i="6"/>
  <c r="K38" i="6"/>
  <c r="H37" i="6"/>
  <c r="F37" i="6"/>
  <c r="K37" i="6" s="1"/>
  <c r="K79" i="6" s="1"/>
  <c r="H36" i="6"/>
  <c r="F36" i="6" s="1"/>
  <c r="K36" i="6" s="1"/>
  <c r="K78" i="6" s="1"/>
  <c r="H35" i="6"/>
  <c r="F35" i="6"/>
  <c r="K35" i="6" s="1"/>
  <c r="H34" i="6"/>
  <c r="F34" i="6" s="1"/>
  <c r="K34" i="6" s="1"/>
  <c r="K77" i="6" s="1"/>
  <c r="H33" i="6"/>
  <c r="F33" i="6" s="1"/>
  <c r="K33" i="6" s="1"/>
  <c r="K76" i="6" s="1"/>
  <c r="M104" i="9" s="1"/>
  <c r="H32" i="6"/>
  <c r="F32" i="6" s="1"/>
  <c r="K32" i="6" s="1"/>
  <c r="H30" i="6"/>
  <c r="H29" i="6"/>
  <c r="F29" i="6"/>
  <c r="K29" i="6"/>
  <c r="H28" i="6"/>
  <c r="F28" i="6" s="1"/>
  <c r="K28" i="6" s="1"/>
  <c r="H27" i="6"/>
  <c r="F27" i="6"/>
  <c r="K27" i="6" s="1"/>
  <c r="H26" i="6"/>
  <c r="F26" i="6"/>
  <c r="K26" i="6" s="1"/>
  <c r="H25" i="6"/>
  <c r="F25" i="6" s="1"/>
  <c r="K25" i="6" s="1"/>
  <c r="H24" i="6"/>
  <c r="F24" i="6" s="1"/>
  <c r="K24" i="6" s="1"/>
  <c r="F69" i="6"/>
  <c r="K69" i="6"/>
  <c r="F65" i="6"/>
  <c r="K65" i="6" s="1"/>
  <c r="F64" i="6"/>
  <c r="K64" i="6" s="1"/>
  <c r="F58" i="6"/>
  <c r="K58" i="6" s="1"/>
  <c r="F52" i="6"/>
  <c r="K52" i="6" s="1"/>
  <c r="K83" i="6" s="1"/>
  <c r="F50" i="6"/>
  <c r="K50" i="6"/>
  <c r="F30" i="6"/>
  <c r="K30" i="6" s="1"/>
  <c r="G63" i="6"/>
  <c r="F63" i="6" s="1"/>
  <c r="K63" i="6" s="1"/>
  <c r="K45" i="6"/>
  <c r="H23" i="6"/>
  <c r="F23" i="6" s="1"/>
  <c r="K23" i="6" s="1"/>
  <c r="H20" i="6"/>
  <c r="F20" i="6" s="1"/>
  <c r="K20" i="6" s="1"/>
  <c r="H19" i="6"/>
  <c r="F19" i="6" s="1"/>
  <c r="K19" i="6" s="1"/>
  <c r="H18" i="6"/>
  <c r="F18" i="6"/>
  <c r="K18" i="6" s="1"/>
  <c r="H17" i="6"/>
  <c r="F17" i="6" s="1"/>
  <c r="K17" i="6" s="1"/>
  <c r="H14" i="6"/>
  <c r="F14" i="6" s="1"/>
  <c r="K14" i="6" s="1"/>
  <c r="H13" i="6"/>
  <c r="F13" i="6" s="1"/>
  <c r="K13" i="6" s="1"/>
  <c r="H12" i="6"/>
  <c r="F12" i="6"/>
  <c r="K12" i="6" s="1"/>
  <c r="H11" i="6"/>
  <c r="F11" i="6" s="1"/>
  <c r="K11" i="6" s="1"/>
  <c r="H10" i="6"/>
  <c r="F10" i="6" s="1"/>
  <c r="K10" i="6" s="1"/>
  <c r="H9" i="6"/>
  <c r="F9" i="6" s="1"/>
  <c r="K9" i="6" s="1"/>
  <c r="H40" i="5"/>
  <c r="F40" i="5" s="1"/>
  <c r="K40" i="5" s="1"/>
  <c r="H39" i="5"/>
  <c r="F39" i="5"/>
  <c r="K39" i="5" s="1"/>
  <c r="H38" i="5"/>
  <c r="F38" i="5" s="1"/>
  <c r="K38" i="5" s="1"/>
  <c r="H37" i="5"/>
  <c r="F37" i="5" s="1"/>
  <c r="K37" i="5" s="1"/>
  <c r="H36" i="5"/>
  <c r="F36" i="5" s="1"/>
  <c r="K36" i="5" s="1"/>
  <c r="H35" i="5"/>
  <c r="F35" i="5"/>
  <c r="K35" i="5" s="1"/>
  <c r="H34" i="5"/>
  <c r="F34" i="5"/>
  <c r="K34" i="5" s="1"/>
  <c r="H30" i="5"/>
  <c r="F30" i="5" s="1"/>
  <c r="K30" i="5" s="1"/>
  <c r="H29" i="5"/>
  <c r="F29" i="5" s="1"/>
  <c r="K29" i="5" s="1"/>
  <c r="H28" i="5"/>
  <c r="F28" i="5" s="1"/>
  <c r="K28" i="5" s="1"/>
  <c r="H27" i="5"/>
  <c r="F27" i="5"/>
  <c r="K27" i="5" s="1"/>
  <c r="H26" i="5"/>
  <c r="F26" i="5" s="1"/>
  <c r="K26" i="5" s="1"/>
  <c r="H25" i="5"/>
  <c r="F25" i="5" s="1"/>
  <c r="K25" i="5" s="1"/>
  <c r="H24" i="5"/>
  <c r="F24" i="5" s="1"/>
  <c r="K24" i="5" s="1"/>
  <c r="H23" i="5"/>
  <c r="F23" i="5"/>
  <c r="K23" i="5" s="1"/>
  <c r="H33" i="5"/>
  <c r="F33" i="5" s="1"/>
  <c r="K33" i="5" s="1"/>
  <c r="K66" i="5" s="1"/>
  <c r="H46" i="5"/>
  <c r="F46" i="5" s="1"/>
  <c r="K46" i="5" s="1"/>
  <c r="K73" i="5" s="1"/>
  <c r="H56" i="5"/>
  <c r="F56" i="5"/>
  <c r="K56" i="5"/>
  <c r="H55" i="5"/>
  <c r="F55" i="5" s="1"/>
  <c r="K55" i="5" s="1"/>
  <c r="H54" i="5"/>
  <c r="F54" i="5" s="1"/>
  <c r="K54" i="5" s="1"/>
  <c r="H53" i="5"/>
  <c r="F53" i="5"/>
  <c r="K53" i="5" s="1"/>
  <c r="H47" i="5"/>
  <c r="F47" i="5"/>
  <c r="K47" i="5"/>
  <c r="K74" i="5" s="1"/>
  <c r="H50" i="5"/>
  <c r="F50" i="5"/>
  <c r="K50" i="5"/>
  <c r="H49" i="5"/>
  <c r="F49" i="5"/>
  <c r="K49" i="5"/>
  <c r="H48" i="5"/>
  <c r="F48" i="5" s="1"/>
  <c r="K48" i="5" s="1"/>
  <c r="H42" i="5"/>
  <c r="F42" i="5" s="1"/>
  <c r="K42" i="5" s="1"/>
  <c r="K69" i="5" s="1"/>
  <c r="H32" i="5"/>
  <c r="F32" i="5"/>
  <c r="K32" i="5" s="1"/>
  <c r="K65" i="5" s="1"/>
  <c r="L77" i="6" s="1"/>
  <c r="H57" i="5"/>
  <c r="F57" i="5"/>
  <c r="K57" i="5" s="1"/>
  <c r="K79" i="5"/>
  <c r="L91" i="6" s="1"/>
  <c r="H52" i="5"/>
  <c r="F52" i="5" s="1"/>
  <c r="K52" i="5"/>
  <c r="K77" i="5"/>
  <c r="H51" i="5"/>
  <c r="F51" i="5" s="1"/>
  <c r="K51" i="5" s="1"/>
  <c r="K76" i="5" s="1"/>
  <c r="L88" i="6" s="1"/>
  <c r="H45" i="5"/>
  <c r="F45" i="5" s="1"/>
  <c r="K45" i="5" s="1"/>
  <c r="K72" i="5" s="1"/>
  <c r="L84" i="6" s="1"/>
  <c r="H44" i="5"/>
  <c r="F44" i="5" s="1"/>
  <c r="K44" i="5"/>
  <c r="K71" i="5" s="1"/>
  <c r="L83" i="6" s="1"/>
  <c r="H43" i="5"/>
  <c r="F43" i="5"/>
  <c r="K43" i="5"/>
  <c r="K70" i="5" s="1"/>
  <c r="H41" i="5"/>
  <c r="F41" i="5"/>
  <c r="K41" i="5" s="1"/>
  <c r="H31" i="5"/>
  <c r="F31" i="5" s="1"/>
  <c r="K31" i="5"/>
  <c r="K64" i="5" s="1"/>
  <c r="H20" i="5"/>
  <c r="F20" i="5" s="1"/>
  <c r="K20" i="5" s="1"/>
  <c r="H19" i="5"/>
  <c r="F19" i="5"/>
  <c r="K19" i="5" s="1"/>
  <c r="H14" i="5"/>
  <c r="F14" i="5" s="1"/>
  <c r="K14" i="5" s="1"/>
  <c r="H13" i="5"/>
  <c r="F13" i="5"/>
  <c r="K13" i="5" s="1"/>
  <c r="H12" i="5"/>
  <c r="F12" i="5" s="1"/>
  <c r="K12" i="5"/>
  <c r="H11" i="5"/>
  <c r="F11" i="5" s="1"/>
  <c r="K11" i="5" s="1"/>
  <c r="H18" i="5"/>
  <c r="F18" i="5"/>
  <c r="K18" i="5" s="1"/>
  <c r="H17" i="5"/>
  <c r="F17" i="5"/>
  <c r="K17" i="5"/>
  <c r="H10" i="5"/>
  <c r="F10" i="5" s="1"/>
  <c r="K10" i="5" s="1"/>
  <c r="K15" i="5" s="1"/>
  <c r="H9" i="5"/>
  <c r="F9" i="5"/>
  <c r="K9" i="5" s="1"/>
  <c r="G132" i="2"/>
  <c r="E132" i="2" s="1"/>
  <c r="E131" i="2"/>
  <c r="H130" i="2"/>
  <c r="G130" i="2"/>
  <c r="F130" i="2"/>
  <c r="E130" i="2" s="1"/>
  <c r="G129" i="2"/>
  <c r="E129" i="2"/>
  <c r="E128" i="2"/>
  <c r="F127" i="2"/>
  <c r="G126" i="2"/>
  <c r="E126" i="2"/>
  <c r="E125" i="2"/>
  <c r="H124" i="2"/>
  <c r="G124" i="2"/>
  <c r="F124" i="2"/>
  <c r="E124" i="2" s="1"/>
  <c r="E123" i="2"/>
  <c r="E122" i="2"/>
  <c r="H121" i="2"/>
  <c r="E121" i="2" s="1"/>
  <c r="G121" i="2"/>
  <c r="F121" i="2"/>
  <c r="G120" i="2"/>
  <c r="G118" i="2" s="1"/>
  <c r="E119" i="2"/>
  <c r="F118" i="2"/>
  <c r="G117" i="2"/>
  <c r="E117" i="2" s="1"/>
  <c r="E116" i="2"/>
  <c r="H115" i="2"/>
  <c r="F115" i="2"/>
  <c r="E114" i="2"/>
  <c r="E113" i="2"/>
  <c r="H112" i="2"/>
  <c r="G112" i="2"/>
  <c r="F112" i="2"/>
  <c r="E112" i="2" s="1"/>
  <c r="E111" i="2"/>
  <c r="E110" i="2"/>
  <c r="H109" i="2"/>
  <c r="G109" i="2"/>
  <c r="F109" i="2"/>
  <c r="E109" i="2" s="1"/>
  <c r="G108" i="2"/>
  <c r="E108" i="2" s="1"/>
  <c r="E107" i="2"/>
  <c r="H106" i="2"/>
  <c r="G106" i="2"/>
  <c r="F106" i="2"/>
  <c r="E105" i="2"/>
  <c r="E104" i="2"/>
  <c r="H103" i="2"/>
  <c r="E103" i="2" s="1"/>
  <c r="G103" i="2"/>
  <c r="F103" i="2"/>
  <c r="E102" i="2"/>
  <c r="E101" i="2"/>
  <c r="H100" i="2"/>
  <c r="G100" i="2"/>
  <c r="F100" i="2"/>
  <c r="E100" i="2" s="1"/>
  <c r="E99" i="2"/>
  <c r="E98" i="2"/>
  <c r="H97" i="2"/>
  <c r="G97" i="2"/>
  <c r="F97" i="2"/>
  <c r="G96" i="2"/>
  <c r="E96" i="2"/>
  <c r="G95" i="2"/>
  <c r="G94" i="2"/>
  <c r="H94" i="2"/>
  <c r="F94" i="2"/>
  <c r="G93" i="2"/>
  <c r="E93" i="2"/>
  <c r="E92" i="2"/>
  <c r="H91" i="2"/>
  <c r="E91" i="2" s="1"/>
  <c r="G91" i="2"/>
  <c r="F91" i="2"/>
  <c r="E90" i="2"/>
  <c r="E89" i="2"/>
  <c r="G88" i="2"/>
  <c r="F88" i="2"/>
  <c r="E88" i="2" s="1"/>
  <c r="G87" i="2"/>
  <c r="E87" i="2"/>
  <c r="G86" i="2"/>
  <c r="G85" i="2"/>
  <c r="E85" i="2" s="1"/>
  <c r="H85" i="2"/>
  <c r="F85" i="2"/>
  <c r="G84" i="2"/>
  <c r="E83" i="2"/>
  <c r="F82" i="2"/>
  <c r="H81" i="2"/>
  <c r="H135" i="2"/>
  <c r="F81" i="2"/>
  <c r="H80" i="2"/>
  <c r="H79" i="2" s="1"/>
  <c r="F80" i="2"/>
  <c r="F79" i="2" s="1"/>
  <c r="E74" i="2"/>
  <c r="E73" i="2"/>
  <c r="G72" i="2"/>
  <c r="F72" i="2"/>
  <c r="E72" i="2" s="1"/>
  <c r="E68" i="2"/>
  <c r="E67" i="2"/>
  <c r="G66" i="2"/>
  <c r="E66" i="2" s="1"/>
  <c r="F66" i="2"/>
  <c r="E65" i="2"/>
  <c r="E64" i="2"/>
  <c r="G63" i="2"/>
  <c r="E63" i="2" s="1"/>
  <c r="F63" i="2"/>
  <c r="E62" i="2"/>
  <c r="E61" i="2"/>
  <c r="G60" i="2"/>
  <c r="F60" i="2"/>
  <c r="E60" i="2"/>
  <c r="G59" i="2"/>
  <c r="E59" i="2" s="1"/>
  <c r="H58" i="2"/>
  <c r="H57" i="2"/>
  <c r="G58" i="2"/>
  <c r="G55" i="2" s="1"/>
  <c r="F58" i="2"/>
  <c r="H56" i="2"/>
  <c r="H77" i="2"/>
  <c r="F56" i="2"/>
  <c r="F77" i="2" s="1"/>
  <c r="E49" i="2"/>
  <c r="E48" i="2"/>
  <c r="H47" i="2"/>
  <c r="G47" i="2"/>
  <c r="F47" i="2"/>
  <c r="E47" i="2" s="1"/>
  <c r="H46" i="2"/>
  <c r="G46" i="2"/>
  <c r="F46" i="2"/>
  <c r="H45" i="2"/>
  <c r="G45" i="2"/>
  <c r="G44" i="2" s="1"/>
  <c r="F45" i="2"/>
  <c r="E45" i="2" s="1"/>
  <c r="E43" i="2"/>
  <c r="E42" i="2"/>
  <c r="H41" i="2"/>
  <c r="G41" i="2"/>
  <c r="F41" i="2"/>
  <c r="H40" i="2"/>
  <c r="G40" i="2"/>
  <c r="F40" i="2"/>
  <c r="F38" i="2" s="1"/>
  <c r="H39" i="2"/>
  <c r="G39" i="2"/>
  <c r="F39" i="2"/>
  <c r="G38" i="2"/>
  <c r="E37" i="2"/>
  <c r="E36" i="2"/>
  <c r="G35" i="2"/>
  <c r="F35" i="2"/>
  <c r="E35" i="2" s="1"/>
  <c r="E34" i="2"/>
  <c r="F33" i="2"/>
  <c r="E33" i="2" s="1"/>
  <c r="F24" i="2"/>
  <c r="G32" i="2"/>
  <c r="E31" i="2"/>
  <c r="E30" i="2"/>
  <c r="G29" i="2"/>
  <c r="E29" i="2" s="1"/>
  <c r="F29" i="2"/>
  <c r="E28" i="2"/>
  <c r="E27" i="2"/>
  <c r="H26" i="2"/>
  <c r="G26" i="2"/>
  <c r="F26" i="2"/>
  <c r="E26" i="2" s="1"/>
  <c r="H25" i="2"/>
  <c r="G25" i="2"/>
  <c r="F25" i="2"/>
  <c r="E25" i="2" s="1"/>
  <c r="H24" i="2"/>
  <c r="H23" i="2" s="1"/>
  <c r="G24" i="2"/>
  <c r="G23" i="2"/>
  <c r="G22" i="2"/>
  <c r="G20" i="2" s="1"/>
  <c r="E21" i="2"/>
  <c r="F20" i="2"/>
  <c r="E19" i="2"/>
  <c r="E18" i="2"/>
  <c r="G17" i="2"/>
  <c r="F17" i="2"/>
  <c r="E17" i="2"/>
  <c r="H13" i="2"/>
  <c r="H52" i="2" s="1"/>
  <c r="H138" i="2" s="1"/>
  <c r="F13" i="2"/>
  <c r="H12" i="2"/>
  <c r="H51" i="2" s="1"/>
  <c r="H50" i="2" s="1"/>
  <c r="G12" i="2"/>
  <c r="F12" i="2"/>
  <c r="H11" i="2"/>
  <c r="G80" i="2"/>
  <c r="G134" i="2" s="1"/>
  <c r="E86" i="2"/>
  <c r="E95" i="2"/>
  <c r="G132" i="1"/>
  <c r="G129" i="1"/>
  <c r="E129" i="1" s="1"/>
  <c r="G126" i="1"/>
  <c r="G120" i="1"/>
  <c r="G117" i="1"/>
  <c r="G108" i="1"/>
  <c r="G106" i="1"/>
  <c r="G96" i="1"/>
  <c r="G94" i="1"/>
  <c r="G87" i="1"/>
  <c r="E87" i="1" s="1"/>
  <c r="G84" i="1"/>
  <c r="G82" i="1" s="1"/>
  <c r="G95" i="1"/>
  <c r="G80" i="1" s="1"/>
  <c r="E95" i="1"/>
  <c r="G86" i="1"/>
  <c r="G85" i="1" s="1"/>
  <c r="G93" i="1"/>
  <c r="E93" i="1" s="1"/>
  <c r="G22" i="1"/>
  <c r="G20" i="1" s="1"/>
  <c r="F81" i="1"/>
  <c r="F135" i="1" s="1"/>
  <c r="E135" i="1" s="1"/>
  <c r="H81" i="1"/>
  <c r="H135" i="1"/>
  <c r="H80" i="1"/>
  <c r="F80" i="1"/>
  <c r="E131" i="1"/>
  <c r="E128" i="1"/>
  <c r="E125" i="1"/>
  <c r="E123" i="1"/>
  <c r="E122" i="1"/>
  <c r="E119" i="1"/>
  <c r="E116" i="1"/>
  <c r="E114" i="1"/>
  <c r="E113" i="1"/>
  <c r="E111" i="1"/>
  <c r="E110" i="1"/>
  <c r="E107" i="1"/>
  <c r="E105" i="1"/>
  <c r="E104" i="1"/>
  <c r="E102" i="1"/>
  <c r="E101" i="1"/>
  <c r="E99" i="1"/>
  <c r="E98" i="1"/>
  <c r="E96" i="1"/>
  <c r="E92" i="1"/>
  <c r="E90" i="1"/>
  <c r="E89" i="1"/>
  <c r="E86" i="1"/>
  <c r="E83" i="1"/>
  <c r="H130" i="1"/>
  <c r="F130" i="1"/>
  <c r="F127" i="1"/>
  <c r="H124" i="1"/>
  <c r="F124" i="1"/>
  <c r="H121" i="1"/>
  <c r="G121" i="1"/>
  <c r="F121" i="1"/>
  <c r="E121" i="1"/>
  <c r="F118" i="1"/>
  <c r="H115" i="1"/>
  <c r="F115" i="1"/>
  <c r="H112" i="1"/>
  <c r="G112" i="1"/>
  <c r="F112" i="1"/>
  <c r="H109" i="1"/>
  <c r="G109" i="1"/>
  <c r="F109" i="1"/>
  <c r="E109" i="1" s="1"/>
  <c r="H106" i="1"/>
  <c r="F106" i="1"/>
  <c r="E106" i="1"/>
  <c r="H103" i="1"/>
  <c r="G103" i="1"/>
  <c r="F103" i="1"/>
  <c r="E103" i="1"/>
  <c r="H100" i="1"/>
  <c r="G100" i="1"/>
  <c r="F100" i="1"/>
  <c r="E100" i="1"/>
  <c r="H97" i="1"/>
  <c r="G97" i="1"/>
  <c r="F97" i="1"/>
  <c r="E97" i="1"/>
  <c r="H94" i="1"/>
  <c r="F94" i="1"/>
  <c r="H91" i="1"/>
  <c r="F91" i="1"/>
  <c r="G88" i="1"/>
  <c r="E88" i="1" s="1"/>
  <c r="F88" i="1"/>
  <c r="H85" i="1"/>
  <c r="F85" i="1"/>
  <c r="F82" i="1"/>
  <c r="E82" i="1" s="1"/>
  <c r="G58" i="1"/>
  <c r="G55" i="1"/>
  <c r="G76" i="1" s="1"/>
  <c r="G75" i="1" s="1"/>
  <c r="H58" i="1"/>
  <c r="H57" i="1" s="1"/>
  <c r="G59" i="1"/>
  <c r="E59" i="1" s="1"/>
  <c r="F56" i="1"/>
  <c r="F77" i="1" s="1"/>
  <c r="F58" i="1"/>
  <c r="G72" i="1"/>
  <c r="F72" i="1"/>
  <c r="G66" i="1"/>
  <c r="F66" i="1"/>
  <c r="E66" i="1"/>
  <c r="G63" i="1"/>
  <c r="F63" i="1"/>
  <c r="G60" i="1"/>
  <c r="F60" i="1"/>
  <c r="E74" i="1"/>
  <c r="E73" i="1"/>
  <c r="E68" i="1"/>
  <c r="E67" i="1"/>
  <c r="E65" i="1"/>
  <c r="E64" i="1"/>
  <c r="E62" i="1"/>
  <c r="E61" i="1"/>
  <c r="F33" i="1"/>
  <c r="H13" i="1"/>
  <c r="H12" i="1"/>
  <c r="H11" i="1" s="1"/>
  <c r="G12" i="1"/>
  <c r="F13" i="1"/>
  <c r="F12" i="1"/>
  <c r="E12" i="1" s="1"/>
  <c r="H25" i="1"/>
  <c r="H24" i="1"/>
  <c r="H23" i="1"/>
  <c r="G24" i="1"/>
  <c r="G25" i="1"/>
  <c r="F25" i="1"/>
  <c r="F40" i="1"/>
  <c r="H40" i="1"/>
  <c r="G40" i="1"/>
  <c r="H39" i="1"/>
  <c r="H38" i="1"/>
  <c r="G39" i="1"/>
  <c r="F39" i="1"/>
  <c r="H46" i="1"/>
  <c r="G46" i="1"/>
  <c r="E46" i="1" s="1"/>
  <c r="F46" i="1"/>
  <c r="H45" i="1"/>
  <c r="H44" i="1"/>
  <c r="G45" i="1"/>
  <c r="E45" i="1" s="1"/>
  <c r="F45" i="1"/>
  <c r="H47" i="1"/>
  <c r="G47" i="1"/>
  <c r="F47" i="1"/>
  <c r="H41" i="1"/>
  <c r="G41" i="1"/>
  <c r="E41" i="1" s="1"/>
  <c r="F41" i="1"/>
  <c r="G35" i="1"/>
  <c r="F35" i="1"/>
  <c r="E35" i="1" s="1"/>
  <c r="G32" i="1"/>
  <c r="G29" i="1"/>
  <c r="F29" i="1"/>
  <c r="E29" i="1" s="1"/>
  <c r="H26" i="1"/>
  <c r="G26" i="1"/>
  <c r="F26" i="1"/>
  <c r="E26" i="1" s="1"/>
  <c r="F20" i="1"/>
  <c r="G17" i="1"/>
  <c r="F17" i="1"/>
  <c r="E17" i="1" s="1"/>
  <c r="E18" i="1"/>
  <c r="E19" i="1"/>
  <c r="E21" i="1"/>
  <c r="E27" i="1"/>
  <c r="E28" i="1"/>
  <c r="E30" i="1"/>
  <c r="E31" i="1"/>
  <c r="E33" i="1"/>
  <c r="E34" i="1"/>
  <c r="E36" i="1"/>
  <c r="E37" i="1"/>
  <c r="E42" i="1"/>
  <c r="E43" i="1"/>
  <c r="E48" i="1"/>
  <c r="E49" i="1"/>
  <c r="F11" i="1"/>
  <c r="F57" i="1"/>
  <c r="E94" i="1"/>
  <c r="H56" i="1"/>
  <c r="H77" i="1" s="1"/>
  <c r="K91" i="7"/>
  <c r="K101" i="7"/>
  <c r="L101" i="7" s="1"/>
  <c r="K75" i="6"/>
  <c r="L98" i="7"/>
  <c r="G89" i="9"/>
  <c r="L89" i="9" s="1"/>
  <c r="F44" i="1"/>
  <c r="G23" i="1"/>
  <c r="E39" i="1"/>
  <c r="K68" i="5"/>
  <c r="L80" i="6"/>
  <c r="K63" i="5"/>
  <c r="E84" i="1"/>
  <c r="H14" i="8"/>
  <c r="E16" i="8"/>
  <c r="G14" i="8"/>
  <c r="E22" i="8"/>
  <c r="L52" i="9"/>
  <c r="H133" i="8"/>
  <c r="H79" i="8"/>
  <c r="Q41" i="9"/>
  <c r="L105" i="9"/>
  <c r="M105" i="9" s="1"/>
  <c r="L53" i="9"/>
  <c r="N52" i="9"/>
  <c r="P52" i="9" s="1"/>
  <c r="Q76" i="9"/>
  <c r="L113" i="9"/>
  <c r="M113" i="9"/>
  <c r="L103" i="9"/>
  <c r="L109" i="9"/>
  <c r="M109" i="9"/>
  <c r="Q70" i="9"/>
  <c r="L111" i="9"/>
  <c r="M111" i="9"/>
  <c r="Q73" i="9"/>
  <c r="L106" i="9"/>
  <c r="M106" i="9" s="1"/>
  <c r="Q44" i="9"/>
  <c r="L114" i="9"/>
  <c r="M114" i="9"/>
  <c r="Q77" i="9"/>
  <c r="Q94" i="9"/>
  <c r="L119" i="9"/>
  <c r="M119" i="9"/>
  <c r="L107" i="9"/>
  <c r="M107" i="9" s="1"/>
  <c r="E103" i="8"/>
  <c r="E109" i="8"/>
  <c r="E124" i="8"/>
  <c r="E97" i="8"/>
  <c r="E127" i="8"/>
  <c r="E293" i="11"/>
  <c r="E344" i="11"/>
  <c r="E374" i="11"/>
  <c r="E222" i="11"/>
  <c r="H144" i="11"/>
  <c r="H135" i="11" s="1"/>
  <c r="G147" i="11"/>
  <c r="G138" i="11" s="1"/>
  <c r="F150" i="11"/>
  <c r="F141" i="11"/>
  <c r="G151" i="11"/>
  <c r="G142" i="11"/>
  <c r="G188" i="11"/>
  <c r="H191" i="11"/>
  <c r="E245" i="11"/>
  <c r="E268" i="11"/>
  <c r="E290" i="11"/>
  <c r="E356" i="11"/>
  <c r="H248" i="11"/>
  <c r="E248" i="11"/>
  <c r="E272" i="11"/>
  <c r="E308" i="11"/>
  <c r="E347" i="11"/>
  <c r="E311" i="11"/>
  <c r="G221" i="11"/>
  <c r="E365" i="11"/>
  <c r="E367" i="11"/>
  <c r="E364" i="11"/>
  <c r="E326" i="11"/>
  <c r="H329" i="11"/>
  <c r="E329" i="11" s="1"/>
  <c r="E322" i="11"/>
  <c r="E275" i="11"/>
  <c r="G266" i="11"/>
  <c r="E257" i="11"/>
  <c r="E239" i="11"/>
  <c r="E241" i="11"/>
  <c r="G236" i="11"/>
  <c r="E236" i="11" s="1"/>
  <c r="E232" i="11"/>
  <c r="F147" i="11"/>
  <c r="F138" i="11"/>
  <c r="H64" i="10"/>
  <c r="H63" i="10" s="1"/>
  <c r="H85" i="10"/>
  <c r="H84" i="10" s="1"/>
  <c r="E72" i="10"/>
  <c r="E75" i="10"/>
  <c r="E67" i="10"/>
  <c r="G65" i="10"/>
  <c r="E65" i="10"/>
  <c r="E69" i="10"/>
  <c r="H148" i="11"/>
  <c r="H139" i="11" s="1"/>
  <c r="F148" i="11"/>
  <c r="F139" i="11"/>
  <c r="H147" i="11"/>
  <c r="E147" i="11" s="1"/>
  <c r="G150" i="11"/>
  <c r="G141" i="11"/>
  <c r="H194" i="11"/>
  <c r="H188" i="11"/>
  <c r="E203" i="11"/>
  <c r="F194" i="11"/>
  <c r="G191" i="11"/>
  <c r="G194" i="11"/>
  <c r="E200" i="11"/>
  <c r="E161" i="11"/>
  <c r="E182" i="11"/>
  <c r="E164" i="11"/>
  <c r="E173" i="11"/>
  <c r="E176" i="11"/>
  <c r="H160" i="11"/>
  <c r="G155" i="11"/>
  <c r="H155" i="11"/>
  <c r="G158" i="11"/>
  <c r="E167" i="11"/>
  <c r="E159" i="11"/>
  <c r="E156" i="11"/>
  <c r="E157" i="11"/>
  <c r="F158" i="11"/>
  <c r="F155" i="11"/>
  <c r="F152" i="11"/>
  <c r="G76" i="8"/>
  <c r="F55" i="8"/>
  <c r="G85" i="10"/>
  <c r="G66" i="10"/>
  <c r="E66" i="10" s="1"/>
  <c r="F64" i="10"/>
  <c r="E64" i="10"/>
  <c r="F143" i="10"/>
  <c r="F142" i="10" s="1"/>
  <c r="F144" i="10"/>
  <c r="E49" i="10"/>
  <c r="E23" i="10"/>
  <c r="E26" i="10"/>
  <c r="E30" i="11"/>
  <c r="E41" i="11"/>
  <c r="E86" i="11"/>
  <c r="H32" i="11"/>
  <c r="E65" i="11"/>
  <c r="E74" i="11"/>
  <c r="E128" i="11"/>
  <c r="E33" i="11"/>
  <c r="G32" i="11"/>
  <c r="E102" i="11"/>
  <c r="E121" i="11"/>
  <c r="E131" i="11"/>
  <c r="E124" i="11"/>
  <c r="E123" i="11"/>
  <c r="G119" i="11"/>
  <c r="E120" i="11"/>
  <c r="G122" i="11"/>
  <c r="F104" i="11"/>
  <c r="E113" i="11"/>
  <c r="E115" i="11"/>
  <c r="E105" i="11"/>
  <c r="H106" i="11"/>
  <c r="H104" i="11"/>
  <c r="F101" i="11"/>
  <c r="E101" i="11" s="1"/>
  <c r="E112" i="11"/>
  <c r="G101" i="11"/>
  <c r="H103" i="11"/>
  <c r="E103" i="11"/>
  <c r="G104" i="11"/>
  <c r="E68" i="11"/>
  <c r="E77" i="11"/>
  <c r="E92" i="11"/>
  <c r="E95" i="11"/>
  <c r="F59" i="11"/>
  <c r="E87" i="11"/>
  <c r="H59" i="11"/>
  <c r="G59" i="11"/>
  <c r="E61" i="11"/>
  <c r="H56" i="11"/>
  <c r="E58" i="11"/>
  <c r="G56" i="11"/>
  <c r="E38" i="11"/>
  <c r="E34" i="11"/>
  <c r="E50" i="11"/>
  <c r="F32" i="11"/>
  <c r="E32" i="11" s="1"/>
  <c r="F29" i="11"/>
  <c r="G53" i="10"/>
  <c r="H53" i="10"/>
  <c r="E56" i="10"/>
  <c r="E62" i="11"/>
  <c r="E89" i="11"/>
  <c r="H53" i="11"/>
  <c r="G53" i="11"/>
  <c r="F116" i="11"/>
  <c r="E55" i="11"/>
  <c r="E99" i="11"/>
  <c r="G98" i="11"/>
  <c r="E55" i="10"/>
  <c r="E54" i="10"/>
  <c r="H19" i="10"/>
  <c r="H61" i="10" s="1"/>
  <c r="E125" i="11"/>
  <c r="F53" i="10"/>
  <c r="G107" i="11"/>
  <c r="F98" i="11"/>
  <c r="E48" i="10"/>
  <c r="F47" i="10"/>
  <c r="H20" i="10"/>
  <c r="E20" i="10" s="1"/>
  <c r="F19" i="10"/>
  <c r="F61" i="10" s="1"/>
  <c r="G29" i="10"/>
  <c r="E38" i="10"/>
  <c r="H29" i="10"/>
  <c r="E35" i="10"/>
  <c r="E41" i="10"/>
  <c r="G18" i="10"/>
  <c r="E32" i="10"/>
  <c r="E31" i="10"/>
  <c r="G233" i="11"/>
  <c r="E233" i="11"/>
  <c r="E242" i="11"/>
  <c r="G216" i="11"/>
  <c r="G152" i="11"/>
  <c r="E46" i="11"/>
  <c r="G28" i="11"/>
  <c r="G19" i="11" s="1"/>
  <c r="G251" i="11"/>
  <c r="E251" i="11"/>
  <c r="E287" i="11"/>
  <c r="G260" i="11"/>
  <c r="E260" i="11"/>
  <c r="E298" i="11"/>
  <c r="G52" i="8"/>
  <c r="E35" i="11"/>
  <c r="E71" i="11"/>
  <c r="N287" i="11"/>
  <c r="E314" i="11"/>
  <c r="E325" i="11"/>
  <c r="E334" i="11"/>
  <c r="H217" i="11"/>
  <c r="H208" i="11" s="1"/>
  <c r="G217" i="11"/>
  <c r="G208" i="11" s="1"/>
  <c r="E208" i="11" s="1"/>
  <c r="E341" i="11"/>
  <c r="H116" i="11"/>
  <c r="E116" i="11"/>
  <c r="F144" i="11"/>
  <c r="F135" i="11" s="1"/>
  <c r="F134" i="11" s="1"/>
  <c r="H296" i="11"/>
  <c r="N296" i="11"/>
  <c r="E359" i="11"/>
  <c r="E368" i="11"/>
  <c r="E269" i="11"/>
  <c r="E305" i="11"/>
  <c r="G145" i="11"/>
  <c r="G136" i="11" s="1"/>
  <c r="G379" i="11" s="1"/>
  <c r="E170" i="11"/>
  <c r="E197" i="11"/>
  <c r="E278" i="11"/>
  <c r="G116" i="11"/>
  <c r="E118" i="11"/>
  <c r="E262" i="11"/>
  <c r="N269" i="11"/>
  <c r="E117" i="11"/>
  <c r="G332" i="11"/>
  <c r="E332" i="11"/>
  <c r="G224" i="11"/>
  <c r="E224" i="11" s="1"/>
  <c r="E226" i="11"/>
  <c r="E235" i="11"/>
  <c r="E153" i="11"/>
  <c r="E27" i="11"/>
  <c r="G86" i="10"/>
  <c r="E86" i="10"/>
  <c r="G63" i="10"/>
  <c r="F54" i="8"/>
  <c r="G60" i="10"/>
  <c r="G59" i="10" s="1"/>
  <c r="G149" i="11"/>
  <c r="E25" i="1"/>
  <c r="F24" i="1"/>
  <c r="F23" i="1"/>
  <c r="E23" i="1" s="1"/>
  <c r="F32" i="1"/>
  <c r="E32" i="1" s="1"/>
  <c r="E63" i="1"/>
  <c r="G81" i="1"/>
  <c r="G115" i="1"/>
  <c r="E115" i="1" s="1"/>
  <c r="E117" i="1"/>
  <c r="L91" i="7"/>
  <c r="G56" i="1"/>
  <c r="E112" i="1"/>
  <c r="G118" i="1"/>
  <c r="E120" i="1"/>
  <c r="E85" i="1"/>
  <c r="E108" i="1"/>
  <c r="G91" i="1"/>
  <c r="E91" i="1" s="1"/>
  <c r="E126" i="1"/>
  <c r="G124" i="1"/>
  <c r="E124" i="1" s="1"/>
  <c r="F55" i="1"/>
  <c r="E58" i="1"/>
  <c r="F11" i="2"/>
  <c r="E11" i="2" s="1"/>
  <c r="H134" i="2"/>
  <c r="H133" i="2" s="1"/>
  <c r="F23" i="2"/>
  <c r="E23" i="2" s="1"/>
  <c r="G127" i="2"/>
  <c r="E127" i="2" s="1"/>
  <c r="G20" i="8"/>
  <c r="E20" i="8"/>
  <c r="E39" i="8"/>
  <c r="N305" i="11"/>
  <c r="H57" i="8"/>
  <c r="E57" i="8" s="1"/>
  <c r="G81" i="8"/>
  <c r="E81" i="8"/>
  <c r="E95" i="8"/>
  <c r="M116" i="9"/>
  <c r="N233" i="11"/>
  <c r="N278" i="11"/>
  <c r="N314" i="11"/>
  <c r="N251" i="11"/>
  <c r="H47" i="10"/>
  <c r="N260" i="11"/>
  <c r="N368" i="11"/>
  <c r="G22" i="10"/>
  <c r="G20" i="10" s="1"/>
  <c r="E52" i="10"/>
  <c r="G90" i="10"/>
  <c r="G144" i="10"/>
  <c r="E104" i="10"/>
  <c r="G136" i="10"/>
  <c r="E136" i="10"/>
  <c r="H28" i="11"/>
  <c r="H26" i="11"/>
  <c r="E84" i="11"/>
  <c r="E229" i="11"/>
  <c r="H304" i="11"/>
  <c r="E304" i="11" s="1"/>
  <c r="E337" i="11"/>
  <c r="E28" i="10"/>
  <c r="H50" i="10"/>
  <c r="E50" i="10" s="1"/>
  <c r="G89" i="10"/>
  <c r="G350" i="11"/>
  <c r="E350" i="11"/>
  <c r="E49" i="11"/>
  <c r="G77" i="1"/>
  <c r="E77" i="1" s="1"/>
  <c r="E56" i="1"/>
  <c r="E24" i="1"/>
  <c r="F51" i="1"/>
  <c r="G143" i="10"/>
  <c r="G142" i="10" s="1"/>
  <c r="H302" i="11"/>
  <c r="E302" i="11"/>
  <c r="G19" i="10"/>
  <c r="G61" i="10"/>
  <c r="G147" i="10" s="1"/>
  <c r="E22" i="10"/>
  <c r="F76" i="1"/>
  <c r="F137" i="1" s="1"/>
  <c r="F75" i="1"/>
  <c r="F54" i="1"/>
  <c r="G135" i="1"/>
  <c r="E143" i="10"/>
  <c r="G146" i="10"/>
  <c r="E20" i="1"/>
  <c r="L87" i="7"/>
  <c r="L89" i="6"/>
  <c r="M117" i="9"/>
  <c r="M112" i="9"/>
  <c r="K70" i="6"/>
  <c r="L99" i="7"/>
  <c r="G76" i="2"/>
  <c r="L78" i="6"/>
  <c r="F134" i="1"/>
  <c r="F79" i="1"/>
  <c r="G13" i="1"/>
  <c r="G52" i="1" s="1"/>
  <c r="G56" i="2"/>
  <c r="G77" i="2" s="1"/>
  <c r="G75" i="2" s="1"/>
  <c r="H44" i="2"/>
  <c r="E94" i="2"/>
  <c r="K78" i="5"/>
  <c r="L88" i="7"/>
  <c r="L92" i="7"/>
  <c r="L96" i="7"/>
  <c r="H18" i="10"/>
  <c r="E21" i="10"/>
  <c r="E20" i="2"/>
  <c r="E22" i="2"/>
  <c r="G13" i="2"/>
  <c r="E120" i="8"/>
  <c r="G118" i="8"/>
  <c r="E118" i="8" s="1"/>
  <c r="G135" i="8"/>
  <c r="M110" i="9"/>
  <c r="E46" i="8"/>
  <c r="E60" i="11"/>
  <c r="E148" i="11"/>
  <c r="F146" i="11"/>
  <c r="E40" i="1"/>
  <c r="F38" i="1"/>
  <c r="H134" i="1"/>
  <c r="H133" i="1" s="1"/>
  <c r="H79" i="1"/>
  <c r="E24" i="2"/>
  <c r="F51" i="2"/>
  <c r="H38" i="2"/>
  <c r="E40" i="2"/>
  <c r="E46" i="2"/>
  <c r="G57" i="2"/>
  <c r="F135" i="2"/>
  <c r="K75" i="5"/>
  <c r="H54" i="8"/>
  <c r="H76" i="8"/>
  <c r="H137" i="8" s="1"/>
  <c r="F77" i="8"/>
  <c r="E160" i="11"/>
  <c r="G146" i="11"/>
  <c r="E96" i="8"/>
  <c r="G94" i="8"/>
  <c r="E94" i="8" s="1"/>
  <c r="H51" i="1"/>
  <c r="E19" i="10"/>
  <c r="E81" i="1"/>
  <c r="H101" i="11"/>
  <c r="F85" i="10"/>
  <c r="F84" i="10" s="1"/>
  <c r="F63" i="10"/>
  <c r="E63" i="10" s="1"/>
  <c r="E22" i="1"/>
  <c r="E47" i="1"/>
  <c r="E60" i="1"/>
  <c r="E80" i="2"/>
  <c r="E39" i="2"/>
  <c r="E56" i="2"/>
  <c r="G115" i="2"/>
  <c r="E115" i="2"/>
  <c r="E118" i="2"/>
  <c r="L76" i="6"/>
  <c r="E12" i="2"/>
  <c r="F32" i="2"/>
  <c r="E32" i="2" s="1"/>
  <c r="H55" i="2"/>
  <c r="E84" i="2"/>
  <c r="H47" i="11"/>
  <c r="E82" i="8"/>
  <c r="F73" i="7"/>
  <c r="K73" i="7"/>
  <c r="K100" i="7" s="1"/>
  <c r="G12" i="8"/>
  <c r="G130" i="8"/>
  <c r="E130" i="8"/>
  <c r="E15" i="8"/>
  <c r="L85" i="9"/>
  <c r="E95" i="10"/>
  <c r="G94" i="10"/>
  <c r="E94" i="10"/>
  <c r="E100" i="10"/>
  <c r="E121" i="10"/>
  <c r="E126" i="10"/>
  <c r="G124" i="10"/>
  <c r="E124" i="10" s="1"/>
  <c r="G20" i="9"/>
  <c r="L20" i="9"/>
  <c r="E39" i="10"/>
  <c r="F30" i="10"/>
  <c r="F29" i="10" s="1"/>
  <c r="E29" i="10" s="1"/>
  <c r="G103" i="10"/>
  <c r="E103" i="10"/>
  <c r="E112" i="10"/>
  <c r="E117" i="10"/>
  <c r="G115" i="10"/>
  <c r="E115" i="10"/>
  <c r="G371" i="11"/>
  <c r="E371" i="11"/>
  <c r="E187" i="11"/>
  <c r="G145" i="10"/>
  <c r="H29" i="11"/>
  <c r="E85" i="10"/>
  <c r="F138" i="8"/>
  <c r="G52" i="2"/>
  <c r="E13" i="2"/>
  <c r="G11" i="2"/>
  <c r="E135" i="8"/>
  <c r="Q80" i="9"/>
  <c r="L115" i="9"/>
  <c r="M115" i="9" s="1"/>
  <c r="G51" i="8"/>
  <c r="G11" i="8"/>
  <c r="H54" i="2"/>
  <c r="H76" i="2"/>
  <c r="H75" i="8"/>
  <c r="H17" i="10"/>
  <c r="H60" i="10"/>
  <c r="H59" i="10" s="1"/>
  <c r="F133" i="1"/>
  <c r="G54" i="2"/>
  <c r="H75" i="2"/>
  <c r="H137" i="2"/>
  <c r="H136" i="2" s="1"/>
  <c r="G50" i="8"/>
  <c r="H146" i="10"/>
  <c r="G138" i="1"/>
  <c r="E59" i="11"/>
  <c r="G21" i="11"/>
  <c r="K16" i="7"/>
  <c r="E340" i="11"/>
  <c r="H338" i="11"/>
  <c r="E338" i="11"/>
  <c r="E216" i="11"/>
  <c r="G207" i="11"/>
  <c r="G206" i="11"/>
  <c r="E155" i="11"/>
  <c r="F19" i="11"/>
  <c r="E237" i="11"/>
  <c r="E217" i="11"/>
  <c r="E28" i="11"/>
  <c r="H223" i="11"/>
  <c r="H214" i="11"/>
  <c r="H212" i="11"/>
  <c r="G26" i="11"/>
  <c r="E26" i="11" s="1"/>
  <c r="F218" i="11"/>
  <c r="F210" i="11"/>
  <c r="F209" i="11"/>
  <c r="G353" i="11"/>
  <c r="E353" i="11" s="1"/>
  <c r="F80" i="11"/>
  <c r="E80" i="11"/>
  <c r="G47" i="11"/>
  <c r="E47" i="11" s="1"/>
  <c r="E106" i="11"/>
  <c r="H215" i="11"/>
  <c r="F215" i="11"/>
  <c r="G25" i="11"/>
  <c r="E83" i="11"/>
  <c r="G254" i="11"/>
  <c r="E254" i="11" s="1"/>
  <c r="H18" i="11"/>
  <c r="H24" i="11"/>
  <c r="G220" i="11"/>
  <c r="G218" i="11" s="1"/>
  <c r="F22" i="11"/>
  <c r="F382" i="11"/>
  <c r="F25" i="11"/>
  <c r="E230" i="11"/>
  <c r="E281" i="11"/>
  <c r="G24" i="11"/>
  <c r="G23" i="11" s="1"/>
  <c r="F191" i="11"/>
  <c r="H119" i="11"/>
  <c r="F122" i="11"/>
  <c r="G18" i="11"/>
  <c r="F119" i="11"/>
  <c r="H122" i="11"/>
  <c r="E122" i="11"/>
  <c r="F24" i="11"/>
  <c r="H25" i="11"/>
  <c r="H22" i="11"/>
  <c r="H98" i="11"/>
  <c r="E98" i="11" s="1"/>
  <c r="E100" i="11"/>
  <c r="H107" i="11"/>
  <c r="E107" i="11"/>
  <c r="G263" i="11"/>
  <c r="H299" i="11"/>
  <c r="E299" i="11"/>
  <c r="H220" i="11"/>
  <c r="H211" i="11" s="1"/>
  <c r="F26" i="11"/>
  <c r="H19" i="11"/>
  <c r="E19" i="11" s="1"/>
  <c r="H17" i="11"/>
  <c r="Q10" i="9"/>
  <c r="Q9" i="9"/>
  <c r="L18" i="9"/>
  <c r="Q14" i="9"/>
  <c r="L25" i="9"/>
  <c r="Q20" i="9"/>
  <c r="E223" i="11"/>
  <c r="H221" i="11"/>
  <c r="E119" i="11"/>
  <c r="H218" i="11"/>
  <c r="E284" i="11"/>
  <c r="E335" i="11"/>
  <c r="E110" i="11"/>
  <c r="E104" i="11"/>
  <c r="E25" i="11"/>
  <c r="H23" i="11"/>
  <c r="G17" i="11"/>
  <c r="H21" i="11"/>
  <c r="E296" i="11"/>
  <c r="E221" i="11"/>
  <c r="E266" i="11"/>
  <c r="E286" i="11"/>
  <c r="E220" i="11"/>
  <c r="G385" i="11"/>
  <c r="F213" i="11"/>
  <c r="E213" i="11" s="1"/>
  <c r="F384" i="11"/>
  <c r="F136" i="11"/>
  <c r="F143" i="11"/>
  <c r="F142" i="11"/>
  <c r="F140" i="11" s="1"/>
  <c r="F149" i="11"/>
  <c r="E207" i="11"/>
  <c r="F206" i="11"/>
  <c r="E150" i="11"/>
  <c r="H141" i="11"/>
  <c r="E214" i="11"/>
  <c r="F137" i="11"/>
  <c r="H206" i="11"/>
  <c r="E144" i="11"/>
  <c r="G135" i="11"/>
  <c r="G134" i="11" s="1"/>
  <c r="G143" i="11"/>
  <c r="G212" i="11"/>
  <c r="E212" i="11" s="1"/>
  <c r="E323" i="11"/>
  <c r="N323" i="11"/>
  <c r="G29" i="11"/>
  <c r="E29" i="11" s="1"/>
  <c r="G22" i="11"/>
  <c r="E31" i="11"/>
  <c r="G210" i="11"/>
  <c r="E210" i="11" s="1"/>
  <c r="E219" i="11"/>
  <c r="H378" i="11"/>
  <c r="G140" i="11"/>
  <c r="F56" i="11"/>
  <c r="E56" i="11" s="1"/>
  <c r="F21" i="11"/>
  <c r="E57" i="11"/>
  <c r="F379" i="11"/>
  <c r="H154" i="11"/>
  <c r="E154" i="11"/>
  <c r="F54" i="11"/>
  <c r="F53" i="11" s="1"/>
  <c r="H384" i="11"/>
  <c r="E206" i="11"/>
  <c r="E141" i="11"/>
  <c r="G378" i="11"/>
  <c r="G377" i="11"/>
  <c r="E53" i="11"/>
  <c r="F18" i="11"/>
  <c r="F17" i="11" s="1"/>
  <c r="E17" i="11" s="1"/>
  <c r="E54" i="11"/>
  <c r="E22" i="11"/>
  <c r="G20" i="11"/>
  <c r="E135" i="11"/>
  <c r="E21" i="11"/>
  <c r="F20" i="11"/>
  <c r="F381" i="11"/>
  <c r="F378" i="11"/>
  <c r="F377" i="11" s="1"/>
  <c r="E377" i="11" s="1"/>
  <c r="F380" i="11"/>
  <c r="E378" i="11"/>
  <c r="E139" i="11"/>
  <c r="H145" i="11"/>
  <c r="H152" i="11"/>
  <c r="E152" i="11"/>
  <c r="H136" i="11"/>
  <c r="E136" i="11" s="1"/>
  <c r="E145" i="11"/>
  <c r="H143" i="11"/>
  <c r="E143" i="11"/>
  <c r="H379" i="11"/>
  <c r="E379" i="11" s="1"/>
  <c r="H134" i="11"/>
  <c r="E134" i="11" s="1"/>
  <c r="H377" i="11"/>
  <c r="H209" i="11" l="1"/>
  <c r="H382" i="11"/>
  <c r="E18" i="11"/>
  <c r="G384" i="11"/>
  <c r="H20" i="11"/>
  <c r="E20" i="11" s="1"/>
  <c r="E24" i="11"/>
  <c r="F23" i="11"/>
  <c r="E23" i="11" s="1"/>
  <c r="F385" i="11"/>
  <c r="G211" i="11"/>
  <c r="K21" i="5"/>
  <c r="K59" i="5" s="1"/>
  <c r="E218" i="11"/>
  <c r="F18" i="10"/>
  <c r="E30" i="10"/>
  <c r="F147" i="10"/>
  <c r="E61" i="10"/>
  <c r="G381" i="11"/>
  <c r="G137" i="11"/>
  <c r="L118" i="9"/>
  <c r="Q89" i="9"/>
  <c r="L98" i="9"/>
  <c r="L99" i="9" s="1"/>
  <c r="G79" i="1"/>
  <c r="E79" i="1" s="1"/>
  <c r="G134" i="1"/>
  <c r="E80" i="1"/>
  <c r="E38" i="2"/>
  <c r="G11" i="1"/>
  <c r="E11" i="1" s="1"/>
  <c r="G215" i="11"/>
  <c r="E215" i="11" s="1"/>
  <c r="E89" i="10"/>
  <c r="G88" i="10"/>
  <c r="E53" i="10"/>
  <c r="G84" i="10"/>
  <c r="E84" i="10" s="1"/>
  <c r="F52" i="1"/>
  <c r="E13" i="1"/>
  <c r="H52" i="1"/>
  <c r="H55" i="1"/>
  <c r="F134" i="2"/>
  <c r="G51" i="2"/>
  <c r="F52" i="2"/>
  <c r="F50" i="2" s="1"/>
  <c r="E41" i="2"/>
  <c r="K67" i="5"/>
  <c r="K80" i="5" s="1"/>
  <c r="K90" i="6"/>
  <c r="L100" i="7" s="1"/>
  <c r="L86" i="7"/>
  <c r="E55" i="8"/>
  <c r="F76" i="8"/>
  <c r="F44" i="2"/>
  <c r="E44" i="2" s="1"/>
  <c r="M103" i="9"/>
  <c r="L75" i="6"/>
  <c r="G127" i="1"/>
  <c r="E127" i="1" s="1"/>
  <c r="G51" i="1"/>
  <c r="G44" i="1"/>
  <c r="E44" i="1" s="1"/>
  <c r="G38" i="1"/>
  <c r="E38" i="1" s="1"/>
  <c r="E72" i="1"/>
  <c r="G57" i="1"/>
  <c r="E120" i="2"/>
  <c r="F57" i="2"/>
  <c r="E57" i="2" s="1"/>
  <c r="F55" i="2"/>
  <c r="E58" i="2"/>
  <c r="E97" i="2"/>
  <c r="E106" i="2"/>
  <c r="K21" i="6"/>
  <c r="L82" i="6"/>
  <c r="L85" i="6"/>
  <c r="K22" i="7"/>
  <c r="K89" i="7"/>
  <c r="L89" i="7" s="1"/>
  <c r="L95" i="7"/>
  <c r="H138" i="11"/>
  <c r="H381" i="11" s="1"/>
  <c r="H380" i="11" s="1"/>
  <c r="H146" i="11"/>
  <c r="E146" i="11" s="1"/>
  <c r="E57" i="1"/>
  <c r="E118" i="1"/>
  <c r="E77" i="2"/>
  <c r="K58" i="5"/>
  <c r="K15" i="6"/>
  <c r="L81" i="6"/>
  <c r="L87" i="6"/>
  <c r="G17" i="10"/>
  <c r="H151" i="11"/>
  <c r="H158" i="11"/>
  <c r="E158" i="11" s="1"/>
  <c r="G54" i="1"/>
  <c r="E132" i="1"/>
  <c r="G130" i="1"/>
  <c r="E130" i="1" s="1"/>
  <c r="G82" i="2"/>
  <c r="E82" i="2" s="1"/>
  <c r="G81" i="2"/>
  <c r="L79" i="6"/>
  <c r="L86" i="6"/>
  <c r="E86" i="8"/>
  <c r="G80" i="8"/>
  <c r="G85" i="8"/>
  <c r="E85" i="8" s="1"/>
  <c r="E112" i="8"/>
  <c r="F24" i="8"/>
  <c r="F12" i="8" s="1"/>
  <c r="E33" i="8"/>
  <c r="F32" i="8"/>
  <c r="E32" i="8" s="1"/>
  <c r="E88" i="8"/>
  <c r="Q45" i="9"/>
  <c r="N242" i="11"/>
  <c r="K85" i="7"/>
  <c r="G44" i="8"/>
  <c r="E44" i="8" s="1"/>
  <c r="F14" i="8"/>
  <c r="E14" i="8" s="1"/>
  <c r="E129" i="10"/>
  <c r="H90" i="10"/>
  <c r="H88" i="10" s="1"/>
  <c r="E35" i="8"/>
  <c r="E100" i="8"/>
  <c r="E121" i="8"/>
  <c r="H41" i="8"/>
  <c r="E41" i="8" s="1"/>
  <c r="H40" i="8"/>
  <c r="G47" i="10"/>
  <c r="E47" i="10" s="1"/>
  <c r="E106" i="10"/>
  <c r="E361" i="11"/>
  <c r="E72" i="8"/>
  <c r="G56" i="8"/>
  <c r="E59" i="8"/>
  <c r="E97" i="10"/>
  <c r="E130" i="10"/>
  <c r="E44" i="11"/>
  <c r="K69" i="7"/>
  <c r="K80" i="7" s="1"/>
  <c r="E91" i="10"/>
  <c r="E127" i="10"/>
  <c r="E109" i="11"/>
  <c r="H263" i="11"/>
  <c r="E263" i="11" s="1"/>
  <c r="F51" i="8" l="1"/>
  <c r="F11" i="8"/>
  <c r="E12" i="8"/>
  <c r="E54" i="1"/>
  <c r="G54" i="8"/>
  <c r="E54" i="8" s="1"/>
  <c r="G77" i="8"/>
  <c r="E56" i="8"/>
  <c r="L85" i="7"/>
  <c r="K102" i="7"/>
  <c r="K103" i="7" s="1"/>
  <c r="H142" i="11"/>
  <c r="E151" i="11"/>
  <c r="H149" i="11"/>
  <c r="E149" i="11" s="1"/>
  <c r="K81" i="7"/>
  <c r="K81" i="5"/>
  <c r="F133" i="2"/>
  <c r="E134" i="2"/>
  <c r="F138" i="1"/>
  <c r="E52" i="1"/>
  <c r="K71" i="6"/>
  <c r="K97" i="7"/>
  <c r="L97" i="7" s="1"/>
  <c r="H76" i="1"/>
  <c r="H54" i="1"/>
  <c r="E55" i="1"/>
  <c r="M118" i="9"/>
  <c r="L120" i="9"/>
  <c r="L121" i="9" s="1"/>
  <c r="H38" i="8"/>
  <c r="E38" i="8" s="1"/>
  <c r="E40" i="8"/>
  <c r="H13" i="8"/>
  <c r="E80" i="8"/>
  <c r="G79" i="8"/>
  <c r="E79" i="8" s="1"/>
  <c r="G134" i="8"/>
  <c r="G135" i="2"/>
  <c r="G79" i="2"/>
  <c r="E79" i="2" s="1"/>
  <c r="E81" i="2"/>
  <c r="G137" i="1"/>
  <c r="E51" i="1"/>
  <c r="G50" i="1"/>
  <c r="F138" i="2"/>
  <c r="E52" i="2"/>
  <c r="H138" i="1"/>
  <c r="H50" i="1"/>
  <c r="G133" i="1"/>
  <c r="E133" i="1" s="1"/>
  <c r="E134" i="1"/>
  <c r="E211" i="11"/>
  <c r="G382" i="11"/>
  <c r="E382" i="11" s="1"/>
  <c r="G209" i="11"/>
  <c r="E209" i="11" s="1"/>
  <c r="G383" i="11"/>
  <c r="E384" i="11"/>
  <c r="H144" i="10"/>
  <c r="E90" i="10"/>
  <c r="E24" i="8"/>
  <c r="F23" i="8"/>
  <c r="E23" i="8" s="1"/>
  <c r="E138" i="11"/>
  <c r="H137" i="11"/>
  <c r="E137" i="11" s="1"/>
  <c r="E55" i="2"/>
  <c r="F76" i="2"/>
  <c r="F54" i="2"/>
  <c r="E54" i="2" s="1"/>
  <c r="F75" i="8"/>
  <c r="E76" i="8"/>
  <c r="K92" i="6"/>
  <c r="K93" i="6" s="1"/>
  <c r="L90" i="6"/>
  <c r="G50" i="2"/>
  <c r="E50" i="2" s="1"/>
  <c r="G137" i="2"/>
  <c r="E51" i="2"/>
  <c r="E88" i="10"/>
  <c r="R99" i="9"/>
  <c r="L101" i="9"/>
  <c r="G380" i="11"/>
  <c r="E380" i="11" s="1"/>
  <c r="E381" i="11"/>
  <c r="F60" i="10"/>
  <c r="E18" i="10"/>
  <c r="F17" i="10"/>
  <c r="E17" i="10" s="1"/>
  <c r="F50" i="1"/>
  <c r="E50" i="1" s="1"/>
  <c r="F383" i="11"/>
  <c r="E134" i="8" l="1"/>
  <c r="G133" i="8"/>
  <c r="E133" i="8" s="1"/>
  <c r="G137" i="8"/>
  <c r="G136" i="8" s="1"/>
  <c r="K73" i="6"/>
  <c r="L71" i="6"/>
  <c r="H142" i="10"/>
  <c r="E142" i="10" s="1"/>
  <c r="E144" i="10"/>
  <c r="H147" i="10"/>
  <c r="H385" i="11"/>
  <c r="H140" i="11"/>
  <c r="E140" i="11" s="1"/>
  <c r="E142" i="11"/>
  <c r="E77" i="8"/>
  <c r="G138" i="8"/>
  <c r="G75" i="8"/>
  <c r="E75" i="8"/>
  <c r="G136" i="1"/>
  <c r="F75" i="2"/>
  <c r="E75" i="2" s="1"/>
  <c r="F137" i="2"/>
  <c r="E76" i="2"/>
  <c r="H75" i="1"/>
  <c r="E75" i="1" s="1"/>
  <c r="H137" i="1"/>
  <c r="H136" i="1" s="1"/>
  <c r="E76" i="1"/>
  <c r="E138" i="1"/>
  <c r="F136" i="1"/>
  <c r="L81" i="7"/>
  <c r="K83" i="7"/>
  <c r="E60" i="10"/>
  <c r="F146" i="10"/>
  <c r="F59" i="10"/>
  <c r="E59" i="10" s="1"/>
  <c r="M99" i="9"/>
  <c r="G136" i="2"/>
  <c r="E135" i="2"/>
  <c r="G133" i="2"/>
  <c r="E133" i="2" s="1"/>
  <c r="G138" i="2"/>
  <c r="E138" i="2" s="1"/>
  <c r="E13" i="8"/>
  <c r="H11" i="8"/>
  <c r="E11" i="8" s="1"/>
  <c r="H52" i="8"/>
  <c r="F137" i="8"/>
  <c r="E51" i="8"/>
  <c r="F50" i="8"/>
  <c r="E137" i="2" l="1"/>
  <c r="F136" i="2"/>
  <c r="E136" i="2" s="1"/>
  <c r="H50" i="8"/>
  <c r="H138" i="8"/>
  <c r="H136" i="8" s="1"/>
  <c r="N377" i="11" s="1"/>
  <c r="E52" i="8"/>
  <c r="E136" i="1"/>
  <c r="E137" i="1"/>
  <c r="E138" i="8"/>
  <c r="H383" i="11"/>
  <c r="E383" i="11" s="1"/>
  <c r="E385" i="11"/>
  <c r="H145" i="10"/>
  <c r="E147" i="10"/>
  <c r="F136" i="8"/>
  <c r="E137" i="8"/>
  <c r="E50" i="8"/>
  <c r="E146" i="10"/>
  <c r="F145" i="10"/>
  <c r="E145" i="10" l="1"/>
  <c r="E136" i="8"/>
</calcChain>
</file>

<file path=xl/comments1.xml><?xml version="1.0" encoding="utf-8"?>
<comments xmlns="http://schemas.openxmlformats.org/spreadsheetml/2006/main">
  <authors>
    <author>Автор</author>
  </authors>
  <commentList>
    <comment ref="E3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Предлагаю скрыть "нулевые строки" Порядоком по программам это допускается (Аналогично во всей таблице).</t>
        </r>
      </text>
    </comment>
    <comment ref="H3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 соответствует решению Совета депутатов от 20.06.2016 № 39 (Цст 0100120200)</t>
        </r>
      </text>
    </comment>
    <comment ref="H5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 соответствует решению Совета депутатов от 20.06.2016 № 39 (Цст 0100120210)</t>
        </r>
      </text>
    </comment>
    <comment ref="F15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МАУ "Центр МТО" в 2014 году не существовал</t>
        </r>
      </text>
    </comment>
    <comment ref="H16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? Соглашения с Минсоц развитием нет
</t>
        </r>
      </text>
    </comment>
    <comment ref="H21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 соответствует решению Совета депутатов от 20.06.2016 № 39 (Цст 0100320230)</t>
        </r>
      </text>
    </comment>
  </commentList>
</comments>
</file>

<file path=xl/sharedStrings.xml><?xml version="1.0" encoding="utf-8"?>
<sst xmlns="http://schemas.openxmlformats.org/spreadsheetml/2006/main" count="2759" uniqueCount="260">
  <si>
    <t>№ п/п</t>
  </si>
  <si>
    <t>Наименование</t>
  </si>
  <si>
    <t>Исполнители</t>
  </si>
  <si>
    <t>Источники финансирования</t>
  </si>
  <si>
    <t>Объем финансирования, руб.</t>
  </si>
  <si>
    <t>Показатели (индикаторы) результативности выполнения программных мероприятий</t>
  </si>
  <si>
    <t>Всего</t>
  </si>
  <si>
    <t>В том числе по годам:</t>
  </si>
  <si>
    <t>Ед. изм.</t>
  </si>
  <si>
    <t>%</t>
  </si>
  <si>
    <t>ОБ</t>
  </si>
  <si>
    <t>МБ</t>
  </si>
  <si>
    <t>Проведение конкурсов профессионального мастерства педагогических работников, научно -  практических конференций, семинаров различного уровня, направление победителей конкурсов для участия в региональных мероприятиях</t>
  </si>
  <si>
    <t>Доля педагогических и руководящих работников, прошедших курсовую профессиональную подготовку и (или) переподготовку для работы в соответствии с федеральными государственными образовательными стандартами</t>
  </si>
  <si>
    <t>Обеспечение повышения квалификации, подготовки и переподготовки работников образовательных организаций, в т.ч. медицинских работников, прохождение курсов в соответствии с требованиями надзорных органов; обеспечение участия работников образовательных организаций в профессиональных конференциях, семинарах и т.д. различного уровня</t>
  </si>
  <si>
    <t>МКУ «Управление образования»</t>
  </si>
  <si>
    <t>Количество педагогических работников, участников муниципальных профессиональных конкурсов</t>
  </si>
  <si>
    <t>Повышение эффективности и качества услуг в сфере образования</t>
  </si>
  <si>
    <t>Доля детей с ограниченными возможностями здоровья, прошедших обследование на ТПМПК, в общей численности нуждающихся в обследовании</t>
  </si>
  <si>
    <t>Введение 3 часа физической культуры</t>
  </si>
  <si>
    <t>Доля ообщеобразовательных организаций, обеспечивающих ведение 3 часа физкультуры</t>
  </si>
  <si>
    <t>Оснащение образовательных учреждений техническими средствами информатизации</t>
  </si>
  <si>
    <t>Создание в общеобразовательных организациях, расположенных в сельской местности, условий для занятий физической культурой и спортом (приобретение оборудования, ремонт спортивных залов)</t>
  </si>
  <si>
    <t>Создание универсальной безбарьерной среды, позволяющей обеспечить полноценную интеграцию детей – инвалидов</t>
  </si>
  <si>
    <t>Количество образовательных организаций -  участников государственной программы "Доступная среда"</t>
  </si>
  <si>
    <t>Создание условий, позволяющих обеспечить полноценную интеграцию детей – инвалидов</t>
  </si>
  <si>
    <t>2.1.1.1</t>
  </si>
  <si>
    <t>в т.ч. выполнение соглашения с Министерством социального развития Мурманской области</t>
  </si>
  <si>
    <t>2.1.1.2</t>
  </si>
  <si>
    <t>в т.ч. выполнение соглашения с Министерством образования и науки Мурманской области</t>
  </si>
  <si>
    <t>Оснащение образовательных учреждений  специальным, в т.ч. учебным, реабилитационным, компьютерным оборудованием для организации обучения детей – инвалидов</t>
  </si>
  <si>
    <t>Доля образовательных учреждений, оснащенных   специальным, в т.ч. учебным, реабилитационным, компьютерным оборудованием для организации обучения детей – инвалидов</t>
  </si>
  <si>
    <t>Обеспечение безопасности образовательных организаций, охраны здоровья обучающихся и воспитанников в соответствии с федеральными требованиями</t>
  </si>
  <si>
    <t>Ремонт электр. оборудования</t>
  </si>
  <si>
    <t>Ремонт системы отопления</t>
  </si>
  <si>
    <t>Выполнение обязательных требований (ремонт и оснащение помещений образовательных организаций)</t>
  </si>
  <si>
    <t>Аварийный резерв</t>
  </si>
  <si>
    <t>Ремонт входной группы и замена козырьков зданий образовательных учреждений</t>
  </si>
  <si>
    <t>Благоустройство территорий (устройство веранд, малых форм)</t>
  </si>
  <si>
    <t>Замена лифта</t>
  </si>
  <si>
    <t>Установка, модернизация и ремонт ограждения территорий ОУ</t>
  </si>
  <si>
    <t>Установка охранной сигнализации</t>
  </si>
  <si>
    <t>Ремонт кровли, фасада</t>
  </si>
  <si>
    <t>Укрепление материально-технической базы образовательных учреждений</t>
  </si>
  <si>
    <t>ИТОГО ПО ПРОГРАММЕ «Развитие образования города Кировска на 2014 – 2016 годы»</t>
  </si>
  <si>
    <t>3. Перечень программных мероприятий</t>
  </si>
  <si>
    <t>Наименование мероприятия</t>
  </si>
  <si>
    <t>Цель: Обеспечение доступности качественного образования, соответствующего требованиям социально-ориентированного 
развития муниципального образования город Кировск</t>
  </si>
  <si>
    <t>1.1.1</t>
  </si>
  <si>
    <t>1.1.2</t>
  </si>
  <si>
    <t>1.2</t>
  </si>
  <si>
    <t>Обеспечение деятельности территориальной  психолого – медико – педагогической комиссии</t>
  </si>
  <si>
    <t>1.2.1</t>
  </si>
  <si>
    <t>1.2.2</t>
  </si>
  <si>
    <t>1.2.3</t>
  </si>
  <si>
    <t>1.2.4</t>
  </si>
  <si>
    <t>1.3</t>
  </si>
  <si>
    <t>1.3.1</t>
  </si>
  <si>
    <t>1.4</t>
  </si>
  <si>
    <t>1.4.1</t>
  </si>
  <si>
    <t>Итого по задаче 1:</t>
  </si>
  <si>
    <t>Повышение профессиональной компетенции работников образовательных организаций</t>
  </si>
  <si>
    <t>Укрепление материально – технической базы ЦДТ «Хибины»</t>
  </si>
  <si>
    <t xml:space="preserve">Укрепление материально – технической базы муниципальных дошкольных образовательных учреждений в целях реализации основных образовательных программ в соответствии с Федеральными государственными требованиями и в рамках реализации ФГОС </t>
  </si>
  <si>
    <t>Задача 2. Реализация государственной программы «Доступная среда»</t>
  </si>
  <si>
    <t>в т.ч. прочие расходы на реализацию государственной программы «Доступная среда»</t>
  </si>
  <si>
    <t>Задача 3. Обеспечение комплексной безопасности  образовательных организаций, охраны здоровья обучающихся и воспитанников</t>
  </si>
  <si>
    <t xml:space="preserve">Текущий ремонт эвакуационных выходов, путей эвакуации </t>
  </si>
  <si>
    <t xml:space="preserve">Обеспечение систем противопожарной защиты в помещениях образовательных учреждений </t>
  </si>
  <si>
    <t>Ремонт трубопроводов наружных тепловых сетей и сетей наружного водоснабжения</t>
  </si>
  <si>
    <t>Консервация зданий</t>
  </si>
  <si>
    <t>Итого по задаче 2:</t>
  </si>
  <si>
    <t>2.1.2</t>
  </si>
  <si>
    <t>2.1.1.3</t>
  </si>
  <si>
    <t>Итого по задаче 3:</t>
  </si>
  <si>
    <t>МКУ «Управление образования»;
образовательные учреждения</t>
  </si>
  <si>
    <t>МКУ «Управление образования»;
ТПМПК</t>
  </si>
  <si>
    <t>чел.</t>
  </si>
  <si>
    <t>ед.</t>
  </si>
  <si>
    <t>Доля образовательных учреждений в которых обеспечена работа систем противопожарной защиты</t>
  </si>
  <si>
    <t>Доля образовательных учреждений в которых произведен ремонт электрооборудования</t>
  </si>
  <si>
    <t>Доля образовательных учреждений в которых произведен ремонт системы отопления</t>
  </si>
  <si>
    <t>Доля образовательных учреждений в которых проведен текущий ремонт эвакуационных выходов путей эвакуации</t>
  </si>
  <si>
    <t>Доля образовательных учреждений в которых выполнены обязательные требования надзорных органов</t>
  </si>
  <si>
    <t>Доля образовательных учреждений в которых своевременно устранены аварийные ситуации</t>
  </si>
  <si>
    <t>Доля образовательных учреждений в которых произведен ремонт входной группы</t>
  </si>
  <si>
    <t>Доля дошкольных образовательных учреждений в которых благоустроена территория</t>
  </si>
  <si>
    <t>Доля образовательных учреждений в которых произведен ремонт наружных тепловых сетей и сетей наружного водоснабжения</t>
  </si>
  <si>
    <t>Доля образовательных учреждений в которых произведена замена лифтов</t>
  </si>
  <si>
    <t>Доля образовательных учреждений в которых произведен ремонт ограждения территории</t>
  </si>
  <si>
    <t>Доля образовательных учреждений в которых установлено видеонаблюдение</t>
  </si>
  <si>
    <t>Работы по консервации здания</t>
  </si>
  <si>
    <t>Доля образовательных учреждений в которых установлена охранная сигнализация</t>
  </si>
  <si>
    <t>-</t>
  </si>
  <si>
    <t>Доля образовательных учреждений в которых произведен ремонт кровли, фасада</t>
  </si>
  <si>
    <t>Доля приобретенного оборудования, направленная на совершенствование образовательного процесса</t>
  </si>
  <si>
    <t>Доля образовательнх учреждений, расположенных в сельской местности, имеющих удовлетворительные условия для занятий физической культурой и спортом</t>
  </si>
  <si>
    <t>Доля образовательных учреждений - учвастников мероприятия данной Программы</t>
  </si>
  <si>
    <t>4,2</t>
  </si>
  <si>
    <t>0</t>
  </si>
  <si>
    <t>Доля освоения выделенных средств</t>
  </si>
  <si>
    <t xml:space="preserve">не менее 95 </t>
  </si>
  <si>
    <t>не менее 95</t>
  </si>
  <si>
    <t>МАОУДОД "ЦДТ "Хибины"</t>
  </si>
  <si>
    <t>1.1</t>
  </si>
  <si>
    <t>2.1</t>
  </si>
  <si>
    <t>2.1.1</t>
  </si>
  <si>
    <t>3.1</t>
  </si>
  <si>
    <t>3.1.1</t>
  </si>
  <si>
    <t>3.1.2</t>
  </si>
  <si>
    <t>3.1.3</t>
  </si>
  <si>
    <t>3.1.4</t>
  </si>
  <si>
    <t>3.1.5</t>
  </si>
  <si>
    <t>3.1.6</t>
  </si>
  <si>
    <t>3.1.7</t>
  </si>
  <si>
    <t>3.1.8</t>
  </si>
  <si>
    <t>3.1.9</t>
  </si>
  <si>
    <t>3.1.10</t>
  </si>
  <si>
    <t>3.1.11</t>
  </si>
  <si>
    <t>3.1.12</t>
  </si>
  <si>
    <t>3.1.13</t>
  </si>
  <si>
    <t>3.1.14</t>
  </si>
  <si>
    <t>3.1.15</t>
  </si>
  <si>
    <t>3.1.16</t>
  </si>
  <si>
    <t>3.1.17</t>
  </si>
  <si>
    <t>Приложение к постановлению
администрации города Кировска
от ___________ № _________</t>
  </si>
  <si>
    <t>Установка  и ремонт видеонаблюдения</t>
  </si>
  <si>
    <t>Ремонт школьных столовых и пищеблоков, приобретение необходимого оборудования</t>
  </si>
  <si>
    <t>Доля образовательных учреждений в которых отремонтированы школьные столовые, пищеблоки, приобретено оборудование</t>
  </si>
  <si>
    <t>2.1.2.1</t>
  </si>
  <si>
    <t>Модернизация образования</t>
  </si>
  <si>
    <t>Задача 1. Модернизация образования в соответствии с требованиями действующего законодательства</t>
  </si>
  <si>
    <t>1</t>
  </si>
  <si>
    <t>Исполнитель мероприятия</t>
  </si>
  <si>
    <t>Центр МТО</t>
  </si>
  <si>
    <t>в т.ч. Исполнение мероприятий с привлечением сторонних (подрядных) организаций</t>
  </si>
  <si>
    <t>Итого</t>
  </si>
  <si>
    <t>в т.ч. 
материалы</t>
  </si>
  <si>
    <t>6 = 7 + 8</t>
  </si>
  <si>
    <t>МБДОУ № 1</t>
  </si>
  <si>
    <t>Замена старого линолеума на новый противопожарный линолеум с учетом плинтуса</t>
  </si>
  <si>
    <t>МБДОУ № 4</t>
  </si>
  <si>
    <t>МБДОУ № 5</t>
  </si>
  <si>
    <t>Ремонт системы вентиляции</t>
  </si>
  <si>
    <t>Замена старых межэтажных дверных блоков на новые межэтажные дверные блоки из ПВХ-профиля с учетом автоматического закрывания дверных полотен</t>
  </si>
  <si>
    <t>МБДОУ № 10</t>
  </si>
  <si>
    <t>Ремонт и восстановление герметизации стыков наружных панельных стен здания</t>
  </si>
  <si>
    <t xml:space="preserve">Установка (монтаж) козырька и крыльца входа с учетом демонтажа крыльца и ступеней </t>
  </si>
  <si>
    <t>МБДОУ № 12</t>
  </si>
  <si>
    <t>Установка системы видеонаблюдения</t>
  </si>
  <si>
    <t>МБДОУ № 14</t>
  </si>
  <si>
    <t>МБДОУ № 57</t>
  </si>
  <si>
    <t xml:space="preserve">Частичная замена ограждения по периметру здания </t>
  </si>
  <si>
    <t>Ремонт входной группы (устройство козырька) здания</t>
  </si>
  <si>
    <t>СОШ №2</t>
  </si>
  <si>
    <t>Ремонт двух помещений на третьем этаже в здании МБОУ "СОШ №2" по адресу: 
г. Кировск, ул. Кирова, д.27 А</t>
  </si>
  <si>
    <t>СОШ № 5</t>
  </si>
  <si>
    <t>Перепланировка помещения под медицинский блок</t>
  </si>
  <si>
    <t>СОШ № 7</t>
  </si>
  <si>
    <t>Обезопашивание и частичный ремонт фасада</t>
  </si>
  <si>
    <t>Установка на трубопроводы системы отопления кранов шаровых на втором и третьем этажах здания МБОУ "СОШ  № 7 г.Кировска", расположенного по адресу: г. Кировск, ул. Мира, д. 11</t>
  </si>
  <si>
    <t>Ремонт пола в помещении № 19 (по техническому паспорту) на первом этаже здания МБОУ "СОШ  № 7 г.Кировска", расположенного по адресу: г. Кировск, ул. Мира, д. 11</t>
  </si>
  <si>
    <t>Восстановительные работы асфальтобетонного покрытия дороги и тротуара вокруг здания МБОУ "СОШ  № 7 г.Кировска", расположенного по адресу: г. Кировск, ул. Мира , д.11</t>
  </si>
  <si>
    <t>Замена светильников в здании пристройки МБОУ "СОШ  № 7 г.Кировска", расположенной по адресу: г. Кировск, пр. Ленина , д.25</t>
  </si>
  <si>
    <t>ООШ № 8</t>
  </si>
  <si>
    <t>Ремонт кирпичных вентшахт, примыкающих к наружным стенам здания</t>
  </si>
  <si>
    <t>Ремонт помещений лестничного пролета здания, н.п. Титан 15</t>
  </si>
  <si>
    <t>Хибинская гимназия</t>
  </si>
  <si>
    <t>Ремонт и замена ж/бетонных ступеней шести лестничных пролётов</t>
  </si>
  <si>
    <t>ЦДТ "Хибины"</t>
  </si>
  <si>
    <t>Ремонт помещений тренажерного зала  МАУ ДОД ЦДТ "Хибины", расположенного по адресу:  г. Кировска, ул. Советская, д. 8</t>
  </si>
  <si>
    <t>Ремонт помещений тенисного зала (помещения 2 этажа №2,3,4)  МАУ ДОД ЦДТ "Хибины", расположенного по адресу:  г. Кировска, ул. Советская, д. 8</t>
  </si>
  <si>
    <t xml:space="preserve">Перечень мероприятий для включения МП "Развитие образования г.Кировска" на 2016 год </t>
  </si>
  <si>
    <t>Учреждение</t>
  </si>
  <si>
    <t>Наименование работ, услуг</t>
  </si>
  <si>
    <t>Итого расходы на реализацию мероприятий</t>
  </si>
  <si>
    <t>Учреждения образования</t>
  </si>
  <si>
    <t>Итого расходы Центра МТО</t>
  </si>
  <si>
    <t>в т.ч. Исполнение мероприятий Центром МТО (65% сметы)</t>
  </si>
  <si>
    <t>в т.ч. 
оплата труда с начислениями</t>
  </si>
  <si>
    <t>8 = 9 + 10</t>
  </si>
  <si>
    <t>11 = 5 + 6</t>
  </si>
  <si>
    <t>Задача 3. Обеспечение комплексной безопасности образовательных организаций, охраны здоровья обучающихся и воспитанников города Кировска</t>
  </si>
  <si>
    <t>Приобретение медицинского оборудования, материалов</t>
  </si>
  <si>
    <t>Приобретение технологического оборудования для столовой (пекарный шкаф)</t>
  </si>
  <si>
    <t>Приобретение шкафа холодильного</t>
  </si>
  <si>
    <t>х</t>
  </si>
  <si>
    <t>Задача 1. Модернизация образования</t>
  </si>
  <si>
    <t>Приобретение средств реабилитации и коррекции для детей-инвалидов, обучающихся в МДОУ</t>
  </si>
  <si>
    <t>Укрепление материально-технической базы ЦДТ "Хибины"</t>
  </si>
  <si>
    <t>Приобретение МФУ и тонер-картриджей для оснащения кабинетов задействованных в проведении экзаменов ЕГЭ</t>
  </si>
  <si>
    <t>Приобретение компьютерной техники для реализации физико-математического профиля и участия ресурсного центра города в лабораториях Глобал Лаб, Школьной лиги Роснано</t>
  </si>
  <si>
    <t>ДОУ</t>
  </si>
  <si>
    <t>ДОУ, СОШ, ЦДТ</t>
  </si>
  <si>
    <t>КОКиС</t>
  </si>
  <si>
    <t>ИТОГО по задаче 1:</t>
  </si>
  <si>
    <t xml:space="preserve">Приобретение сенсорного оборудования </t>
  </si>
  <si>
    <t>Ремонт фойе в здании МБОУ "СОШ №2" по адресу: 
г. Кировск, ул. Кирова, д.27 А</t>
  </si>
  <si>
    <t>ИТОГО по задаче 2:</t>
  </si>
  <si>
    <t>ИТОГО по задаче 3:</t>
  </si>
  <si>
    <t>ИТОГО по программе:</t>
  </si>
  <si>
    <t>Комплектование мед. кабинетов  (ДОУ 1, 36,54)</t>
  </si>
  <si>
    <t>Разработка проектной документации по оборудованию входа для МГН (ДОУ 10)</t>
  </si>
  <si>
    <t>Оборудование вытяжными системами вентиляции (ДОУ 54)</t>
  </si>
  <si>
    <t>Комплектование мед. кабинетов  (ДОУ 16)</t>
  </si>
  <si>
    <t xml:space="preserve">Приобретение светильников ЛПО потолочных, светильников с зеркальными отражателями для классных досок и ламп ЛПО в МБОУ «СОШ №7» </t>
  </si>
  <si>
    <t xml:space="preserve">Приобретение пароконвекторов и гастроемкостей для пищеблоков  в МБОУ «СОШ №7» </t>
  </si>
  <si>
    <t xml:space="preserve">Приобретение столового варочного (водонагревательного) котла в МБОУ«Хибинская гимназия» </t>
  </si>
  <si>
    <t xml:space="preserve">Приобретение бытовых ванн в МБОУ «Хибинская гимназия» </t>
  </si>
  <si>
    <t>Приобретение фотолюминесцентных лент  в МБОУ  «Хибинская гимназия»</t>
  </si>
  <si>
    <t>МБДОУ № 54</t>
  </si>
  <si>
    <t>Замена линолеума на противопожарный (ДОУ 13)</t>
  </si>
  <si>
    <t>Замена деревянные дверных блоков в кладовых помещениях на металлические противопожарные (ДОУ 18)</t>
  </si>
  <si>
    <t>Приобретение и замена противопожарных дверей (МБОУ "Хибинская гимназия")</t>
  </si>
  <si>
    <t>МБДОУ № 18</t>
  </si>
  <si>
    <t>МБДОУ № 13</t>
  </si>
  <si>
    <t>Проведение испытания электрозащитных средств</t>
  </si>
  <si>
    <t>Ремонт вентиляции (СОШ 5, 8)</t>
  </si>
  <si>
    <t>Ремонт 310 кабинета (СОШ 5, шахматный клуб)</t>
  </si>
  <si>
    <t>Приобретения противопожарного линолеума с более высокой пожарной опасностью</t>
  </si>
  <si>
    <t>Приобретение сканера для проведения единого государственного экзамена в МБОУ «СОШ №5» с использованием технологий печати КИМ и технологии перевода бланков ответов участников в электронный вид (аудитории пункта проведения экзамена должны быть оснащены специализированным оборудованием, согласно письму Министерства образования и науки, Мурманской области).</t>
  </si>
  <si>
    <t>Приобретение посуды для организации питания (МБОУ "Хибинская гимназия", МБОУ "СОШ №2", МБОУ "СОШ №5", МБОУ "СОШ №7")</t>
  </si>
  <si>
    <t xml:space="preserve">Косметическй ремонт школьных столовых для выполнения санитарно-эпидемиологических требований (МБОУ «СОШ №2», МБОУ «СОШ №7», МБОУ «ООШ №8», МБОУ «СОШ №10»)
</t>
  </si>
  <si>
    <t>Ремонтные работы (ревизия) системы вентиляции (МБОУ «СОШ №5»,  МБОУ «ООШ №8»)</t>
  </si>
  <si>
    <t>Разработка проектной документации по перепланировке объекта МАОДО ЦДТ «Хибины», расположенного по адресу: г. Кировск, ул. Советская, д. 8.</t>
  </si>
  <si>
    <t>Оплата по договору № 24/15 от 14.09.15г. За устранение утечки водопроводной сети по ул. Мира, д. 11 (МБОУ "СОШ №7)</t>
  </si>
  <si>
    <t>Проведение общестроительных работ (МБОУ "СОШ № 5")</t>
  </si>
  <si>
    <t>СОШ № 2</t>
  </si>
  <si>
    <t xml:space="preserve">Приобретение строительных материалов для установки (монтажа) козырька и крыльца входа с пандусом для доступа маломобильных групп населения </t>
  </si>
  <si>
    <t>СОШ № 10</t>
  </si>
  <si>
    <t>Приобретение и мотаж системы видеонаблюдения</t>
  </si>
  <si>
    <t>МБДОУ № 36</t>
  </si>
  <si>
    <t>Ремонтные работы по смене трубопроводов водоснабжения</t>
  </si>
  <si>
    <t>Ремонт кровли</t>
  </si>
  <si>
    <t>МБДОУ № 21</t>
  </si>
  <si>
    <t xml:space="preserve">Прочистка системы вентиляции </t>
  </si>
  <si>
    <t>Ремонтные работы</t>
  </si>
  <si>
    <t>МАДОУ № 16</t>
  </si>
  <si>
    <t xml:space="preserve">Ремонт вентиляционной шахты, приямков и гидроизоляции стен над приямком здания МАОДО ЦДТ «Хибины» клуб «Юный техник» (ул. Дзержинского д. 9а) </t>
  </si>
  <si>
    <t xml:space="preserve">Косметический ремонт помещений цокольного этажа МАОДО ЦДТ «Хибины» клуб «Юный техник» (ул. Дзержинского д. 9а) </t>
  </si>
  <si>
    <t>335600 - экономия</t>
  </si>
  <si>
    <t>Приобретение светодиодных светильников для учебных кабинетов</t>
  </si>
  <si>
    <t>Приобретение ролл-штор для учебных кабинетов</t>
  </si>
  <si>
    <t xml:space="preserve"> Приобретение детских кроватей</t>
  </si>
  <si>
    <t>СОШ №7</t>
  </si>
  <si>
    <t>Приобретение и установка сантехнических перегородк в туалетах</t>
  </si>
  <si>
    <t>отсюда сняла экономию</t>
  </si>
  <si>
    <t>Косметический ремонт Советская 8 (перераспределение денег с кровли) Совет июнь</t>
  </si>
  <si>
    <t>Приложение                                                            к постановлению                                                                    администрации города Кировска                             от __________ № ____________</t>
  </si>
  <si>
    <t>Таблица</t>
  </si>
  <si>
    <t>кадетский класс</t>
  </si>
  <si>
    <t>Задача: Развитие образования г. Кировска в соответствии с требованиями действующего законодательства</t>
  </si>
  <si>
    <t>Реализация государственной программы «Доступная среда»</t>
  </si>
  <si>
    <t>2</t>
  </si>
  <si>
    <t>Обеспечение комплексной безопасности  образовательных организаций, охраны здоровья обучающихся и воспитанников</t>
  </si>
  <si>
    <t>3</t>
  </si>
  <si>
    <t>МКУ "Управление образования"; КОК и С, образовательные учреждения</t>
  </si>
  <si>
    <t>МКУ "ЦМТО
МАУ "ЦМТО"</t>
  </si>
  <si>
    <t>__________________________</t>
  </si>
  <si>
    <r>
      <t>Приложение                                                            к постановлению                                                                    администрации города Кировска                             от __</t>
    </r>
    <r>
      <rPr>
        <u/>
        <sz val="14"/>
        <color indexed="8"/>
        <rFont val="Times New Roman"/>
        <family val="1"/>
        <charset val="204"/>
      </rPr>
      <t>06.07.2016</t>
    </r>
    <r>
      <rPr>
        <sz val="14"/>
        <color indexed="8"/>
        <rFont val="Times New Roman"/>
        <family val="1"/>
        <charset val="204"/>
      </rPr>
      <t>__ № _</t>
    </r>
    <r>
      <rPr>
        <u/>
        <sz val="14"/>
        <color indexed="8"/>
        <rFont val="Times New Roman"/>
        <family val="1"/>
        <charset val="204"/>
      </rPr>
      <t>912</t>
    </r>
    <r>
      <rPr>
        <sz val="14"/>
        <color indexed="8"/>
        <rFont val="Times New Roman"/>
        <family val="1"/>
        <charset val="204"/>
      </rPr>
      <t>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</si>
</sst>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74" formatCode="#,##0.00_р_."/>
  </numFmts>
  <fonts count="3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name val="Calibri"/>
      <family val="2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4"/>
      <color indexed="8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 Cyr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4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2" fillId="0" borderId="0"/>
    <xf numFmtId="0" fontId="23" fillId="0" borderId="0"/>
    <xf numFmtId="0" fontId="16" fillId="0" borderId="0"/>
    <xf numFmtId="43" fontId="1" fillId="0" borderId="0" applyFont="0" applyFill="0" applyBorder="0" applyAlignment="0" applyProtection="0"/>
  </cellStyleXfs>
  <cellXfs count="22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5" fillId="0" borderId="0" xfId="0" applyFont="1"/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4" fontId="3" fillId="0" borderId="1" xfId="0" applyNumberFormat="1" applyFont="1" applyBorder="1" applyAlignment="1">
      <alignment horizontal="right" vertical="top" wrapText="1"/>
    </xf>
    <xf numFmtId="0" fontId="6" fillId="0" borderId="0" xfId="0" applyFont="1"/>
    <xf numFmtId="4" fontId="2" fillId="0" borderId="1" xfId="0" applyNumberFormat="1" applyFont="1" applyBorder="1" applyAlignment="1">
      <alignment horizontal="right" vertical="top" wrapText="1"/>
    </xf>
    <xf numFmtId="4" fontId="3" fillId="0" borderId="1" xfId="0" applyNumberFormat="1" applyFont="1" applyBorder="1" applyAlignment="1">
      <alignment vertical="top"/>
    </xf>
    <xf numFmtId="4" fontId="2" fillId="0" borderId="1" xfId="0" applyNumberFormat="1" applyFont="1" applyBorder="1" applyAlignment="1">
      <alignment vertical="top"/>
    </xf>
    <xf numFmtId="0" fontId="3" fillId="0" borderId="1" xfId="0" applyFont="1" applyBorder="1"/>
    <xf numFmtId="49" fontId="2" fillId="0" borderId="1" xfId="0" applyNumberFormat="1" applyFont="1" applyBorder="1" applyAlignment="1">
      <alignment horizontal="center" vertical="top" wrapText="1"/>
    </xf>
    <xf numFmtId="4" fontId="3" fillId="0" borderId="1" xfId="0" applyNumberFormat="1" applyFont="1" applyFill="1" applyBorder="1" applyAlignment="1">
      <alignment vertical="top"/>
    </xf>
    <xf numFmtId="0" fontId="5" fillId="0" borderId="0" xfId="0" applyFont="1" applyBorder="1"/>
    <xf numFmtId="49" fontId="5" fillId="0" borderId="0" xfId="0" applyNumberFormat="1" applyFont="1"/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top" wrapText="1"/>
    </xf>
    <xf numFmtId="0" fontId="5" fillId="0" borderId="2" xfId="0" applyFont="1" applyBorder="1"/>
    <xf numFmtId="4" fontId="11" fillId="0" borderId="1" xfId="0" applyNumberFormat="1" applyFont="1" applyBorder="1" applyAlignment="1">
      <alignment horizontal="right" vertical="top" wrapText="1"/>
    </xf>
    <xf numFmtId="4" fontId="12" fillId="0" borderId="1" xfId="0" applyNumberFormat="1" applyFont="1" applyBorder="1" applyAlignment="1">
      <alignment horizontal="right" vertical="top" wrapText="1"/>
    </xf>
    <xf numFmtId="2" fontId="3" fillId="0" borderId="1" xfId="0" applyNumberFormat="1" applyFont="1" applyBorder="1" applyAlignment="1">
      <alignment horizontal="right" vertical="top"/>
    </xf>
    <xf numFmtId="0" fontId="24" fillId="0" borderId="0" xfId="2" applyFont="1" applyFill="1" applyAlignment="1">
      <alignment horizontal="center" vertical="center" wrapText="1"/>
    </xf>
    <xf numFmtId="0" fontId="25" fillId="0" borderId="0" xfId="2" applyFont="1" applyFill="1" applyAlignment="1">
      <alignment horizontal="center" vertical="center" wrapText="1"/>
    </xf>
    <xf numFmtId="0" fontId="26" fillId="2" borderId="1" xfId="2" applyFont="1" applyFill="1" applyBorder="1" applyAlignment="1">
      <alignment horizontal="center" vertical="center" wrapText="1"/>
    </xf>
    <xf numFmtId="0" fontId="24" fillId="0" borderId="1" xfId="2" applyFont="1" applyFill="1" applyBorder="1" applyAlignment="1">
      <alignment horizontal="justify" vertical="center" wrapText="1"/>
    </xf>
    <xf numFmtId="4" fontId="27" fillId="2" borderId="1" xfId="2" applyNumberFormat="1" applyFont="1" applyFill="1" applyBorder="1" applyAlignment="1">
      <alignment horizontal="right" vertical="center" wrapText="1"/>
    </xf>
    <xf numFmtId="4" fontId="25" fillId="0" borderId="1" xfId="2" applyNumberFormat="1" applyFont="1" applyFill="1" applyBorder="1" applyAlignment="1">
      <alignment horizontal="right" vertical="center" wrapText="1"/>
    </xf>
    <xf numFmtId="0" fontId="26" fillId="0" borderId="0" xfId="2" applyFont="1" applyFill="1" applyAlignment="1">
      <alignment horizontal="center" vertical="center" wrapText="1"/>
    </xf>
    <xf numFmtId="0" fontId="14" fillId="0" borderId="1" xfId="2" applyFont="1" applyFill="1" applyBorder="1" applyAlignment="1">
      <alignment horizontal="justify" vertical="center" wrapText="1"/>
    </xf>
    <xf numFmtId="0" fontId="24" fillId="0" borderId="0" xfId="2" applyFont="1" applyFill="1" applyAlignment="1">
      <alignment horizontal="justify" vertical="center" wrapText="1"/>
    </xf>
    <xf numFmtId="49" fontId="24" fillId="0" borderId="0" xfId="2" applyNumberFormat="1" applyFont="1" applyFill="1" applyAlignment="1">
      <alignment horizontal="center" vertical="center" wrapText="1"/>
    </xf>
    <xf numFmtId="0" fontId="28" fillId="0" borderId="0" xfId="2" applyFont="1" applyFill="1" applyAlignment="1">
      <alignment horizontal="center" vertical="center" wrapText="1"/>
    </xf>
    <xf numFmtId="0" fontId="25" fillId="3" borderId="1" xfId="2" applyFont="1" applyFill="1" applyBorder="1" applyAlignment="1">
      <alignment horizontal="center" vertical="center" wrapText="1"/>
    </xf>
    <xf numFmtId="0" fontId="29" fillId="2" borderId="1" xfId="2" applyFont="1" applyFill="1" applyBorder="1" applyAlignment="1">
      <alignment horizontal="center" vertical="center" wrapText="1"/>
    </xf>
    <xf numFmtId="0" fontId="25" fillId="0" borderId="1" xfId="2" applyFont="1" applyFill="1" applyBorder="1" applyAlignment="1">
      <alignment horizontal="center" vertical="center" wrapText="1"/>
    </xf>
    <xf numFmtId="174" fontId="25" fillId="0" borderId="1" xfId="2" applyNumberFormat="1" applyFont="1" applyFill="1" applyBorder="1" applyAlignment="1">
      <alignment horizontal="right" vertical="center" wrapText="1"/>
    </xf>
    <xf numFmtId="174" fontId="25" fillId="4" borderId="1" xfId="2" applyNumberFormat="1" applyFont="1" applyFill="1" applyBorder="1" applyAlignment="1">
      <alignment horizontal="right" vertical="center" wrapText="1"/>
    </xf>
    <xf numFmtId="174" fontId="24" fillId="3" borderId="1" xfId="2" applyNumberFormat="1" applyFont="1" applyFill="1" applyBorder="1" applyAlignment="1">
      <alignment horizontal="right" vertical="center" wrapText="1"/>
    </xf>
    <xf numFmtId="174" fontId="27" fillId="2" borderId="1" xfId="2" applyNumberFormat="1" applyFont="1" applyFill="1" applyBorder="1" applyAlignment="1">
      <alignment horizontal="right" vertical="center" wrapText="1"/>
    </xf>
    <xf numFmtId="174" fontId="15" fillId="0" borderId="1" xfId="2" applyNumberFormat="1" applyFont="1" applyFill="1" applyBorder="1" applyAlignment="1">
      <alignment horizontal="right" vertical="center" wrapText="1"/>
    </xf>
    <xf numFmtId="174" fontId="14" fillId="3" borderId="1" xfId="2" applyNumberFormat="1" applyFont="1" applyFill="1" applyBorder="1" applyAlignment="1">
      <alignment horizontal="right" vertical="center" wrapText="1"/>
    </xf>
    <xf numFmtId="174" fontId="13" fillId="2" borderId="1" xfId="2" applyNumberFormat="1" applyFont="1" applyFill="1" applyBorder="1" applyAlignment="1">
      <alignment horizontal="right" vertical="center" wrapText="1"/>
    </xf>
    <xf numFmtId="0" fontId="13" fillId="2" borderId="1" xfId="2" applyFont="1" applyFill="1" applyBorder="1" applyAlignment="1">
      <alignment horizontal="right" vertical="center" wrapText="1"/>
    </xf>
    <xf numFmtId="0" fontId="27" fillId="2" borderId="1" xfId="2" applyFont="1" applyFill="1" applyBorder="1" applyAlignment="1">
      <alignment horizontal="right" vertical="center" wrapText="1"/>
    </xf>
    <xf numFmtId="4" fontId="24" fillId="0" borderId="0" xfId="2" applyNumberFormat="1" applyFont="1" applyFill="1" applyAlignment="1">
      <alignment horizontal="right" vertical="center" wrapText="1"/>
    </xf>
    <xf numFmtId="4" fontId="24" fillId="0" borderId="0" xfId="2" applyNumberFormat="1" applyFont="1" applyFill="1" applyAlignment="1">
      <alignment horizontal="center" vertical="center" wrapText="1"/>
    </xf>
    <xf numFmtId="0" fontId="26" fillId="0" borderId="1" xfId="2" applyFont="1" applyFill="1" applyBorder="1" applyAlignment="1">
      <alignment horizontal="center" vertical="center" wrapText="1"/>
    </xf>
    <xf numFmtId="0" fontId="26" fillId="4" borderId="1" xfId="2" applyFont="1" applyFill="1" applyBorder="1" applyAlignment="1">
      <alignment horizontal="center" vertical="center" wrapText="1"/>
    </xf>
    <xf numFmtId="0" fontId="30" fillId="0" borderId="0" xfId="0" applyFont="1"/>
    <xf numFmtId="0" fontId="13" fillId="0" borderId="1" xfId="2" applyFont="1" applyFill="1" applyBorder="1" applyAlignment="1">
      <alignment horizontal="left" vertical="center" wrapText="1"/>
    </xf>
    <xf numFmtId="0" fontId="24" fillId="0" borderId="1" xfId="2" applyFont="1" applyFill="1" applyBorder="1" applyAlignment="1">
      <alignment horizontal="justify" vertical="top" wrapText="1"/>
    </xf>
    <xf numFmtId="0" fontId="24" fillId="5" borderId="1" xfId="2" applyFont="1" applyFill="1" applyBorder="1" applyAlignment="1">
      <alignment horizontal="justify" vertical="center" wrapText="1"/>
    </xf>
    <xf numFmtId="0" fontId="14" fillId="5" borderId="1" xfId="2" applyFont="1" applyFill="1" applyBorder="1" applyAlignment="1">
      <alignment horizontal="justify" vertical="center" wrapText="1"/>
    </xf>
    <xf numFmtId="4" fontId="25" fillId="0" borderId="0" xfId="2" applyNumberFormat="1" applyFont="1" applyFill="1" applyAlignment="1">
      <alignment horizontal="right" vertical="center" wrapText="1"/>
    </xf>
    <xf numFmtId="4" fontId="25" fillId="0" borderId="0" xfId="2" applyNumberFormat="1" applyFont="1" applyFill="1" applyAlignment="1">
      <alignment horizontal="center" vertical="center" wrapText="1"/>
    </xf>
    <xf numFmtId="4" fontId="24" fillId="0" borderId="1" xfId="2" applyNumberFormat="1" applyFont="1" applyFill="1" applyBorder="1" applyAlignment="1">
      <alignment horizontal="right" vertical="center" wrapText="1"/>
    </xf>
    <xf numFmtId="4" fontId="3" fillId="5" borderId="1" xfId="0" applyNumberFormat="1" applyFont="1" applyFill="1" applyBorder="1" applyAlignment="1">
      <alignment vertical="top"/>
    </xf>
    <xf numFmtId="4" fontId="2" fillId="0" borderId="1" xfId="0" applyNumberFormat="1" applyFont="1" applyFill="1" applyBorder="1" applyAlignment="1">
      <alignment horizontal="right" vertical="top" wrapText="1"/>
    </xf>
    <xf numFmtId="4" fontId="3" fillId="5" borderId="1" xfId="0" applyNumberFormat="1" applyFont="1" applyFill="1" applyBorder="1" applyAlignment="1">
      <alignment horizontal="right" vertical="top" wrapText="1"/>
    </xf>
    <xf numFmtId="0" fontId="25" fillId="0" borderId="1" xfId="2" applyFont="1" applyFill="1" applyBorder="1" applyAlignment="1">
      <alignment horizontal="center" vertical="center" wrapText="1"/>
    </xf>
    <xf numFmtId="0" fontId="24" fillId="0" borderId="3" xfId="2" applyFont="1" applyFill="1" applyBorder="1" applyAlignment="1">
      <alignment horizontal="justify" vertical="top" wrapText="1"/>
    </xf>
    <xf numFmtId="0" fontId="25" fillId="0" borderId="3" xfId="2" applyFont="1" applyFill="1" applyBorder="1" applyAlignment="1">
      <alignment horizontal="center" vertical="center" wrapText="1"/>
    </xf>
    <xf numFmtId="0" fontId="25" fillId="3" borderId="1" xfId="2" applyFont="1" applyFill="1" applyBorder="1" applyAlignment="1">
      <alignment horizontal="center" vertical="center" wrapText="1"/>
    </xf>
    <xf numFmtId="0" fontId="28" fillId="0" borderId="0" xfId="2" applyFont="1" applyFill="1" applyAlignment="1">
      <alignment horizontal="center" vertical="center" wrapText="1"/>
    </xf>
    <xf numFmtId="0" fontId="28" fillId="6" borderId="0" xfId="2" applyFont="1" applyFill="1" applyAlignment="1">
      <alignment horizontal="left" vertical="center" wrapText="1"/>
    </xf>
    <xf numFmtId="0" fontId="26" fillId="6" borderId="1" xfId="2" applyFont="1" applyFill="1" applyBorder="1" applyAlignment="1">
      <alignment horizontal="left" vertical="center" wrapText="1"/>
    </xf>
    <xf numFmtId="0" fontId="24" fillId="6" borderId="1" xfId="2" applyFont="1" applyFill="1" applyBorder="1" applyAlignment="1">
      <alignment horizontal="left" vertical="center" wrapText="1"/>
    </xf>
    <xf numFmtId="0" fontId="25" fillId="6" borderId="1" xfId="2" applyFont="1" applyFill="1" applyBorder="1" applyAlignment="1">
      <alignment horizontal="left" vertical="center" wrapText="1"/>
    </xf>
    <xf numFmtId="0" fontId="14" fillId="6" borderId="1" xfId="2" applyFont="1" applyFill="1" applyBorder="1" applyAlignment="1">
      <alignment horizontal="left" vertical="center" wrapText="1"/>
    </xf>
    <xf numFmtId="0" fontId="24" fillId="6" borderId="0" xfId="2" applyFont="1" applyFill="1" applyAlignment="1">
      <alignment horizontal="left" vertical="center" wrapText="1"/>
    </xf>
    <xf numFmtId="0" fontId="24" fillId="7" borderId="1" xfId="2" applyFont="1" applyFill="1" applyBorder="1" applyAlignment="1">
      <alignment horizontal="left" vertical="center" wrapText="1"/>
    </xf>
    <xf numFmtId="174" fontId="25" fillId="0" borderId="0" xfId="2" applyNumberFormat="1" applyFont="1" applyFill="1" applyAlignment="1">
      <alignment horizontal="center" vertical="center" wrapText="1"/>
    </xf>
    <xf numFmtId="0" fontId="25" fillId="7" borderId="0" xfId="2" applyFont="1" applyFill="1" applyAlignment="1">
      <alignment horizontal="center" vertical="center" wrapText="1"/>
    </xf>
    <xf numFmtId="4" fontId="25" fillId="5" borderId="1" xfId="2" applyNumberFormat="1" applyFont="1" applyFill="1" applyBorder="1" applyAlignment="1">
      <alignment horizontal="right" vertical="center" wrapText="1"/>
    </xf>
    <xf numFmtId="174" fontId="25" fillId="5" borderId="1" xfId="2" applyNumberFormat="1" applyFont="1" applyFill="1" applyBorder="1" applyAlignment="1">
      <alignment horizontal="right" vertical="center" wrapText="1"/>
    </xf>
    <xf numFmtId="174" fontId="24" fillId="5" borderId="1" xfId="2" applyNumberFormat="1" applyFont="1" applyFill="1" applyBorder="1" applyAlignment="1">
      <alignment horizontal="right" vertical="center" wrapText="1"/>
    </xf>
    <xf numFmtId="4" fontId="25" fillId="7" borderId="1" xfId="2" applyNumberFormat="1" applyFont="1" applyFill="1" applyBorder="1" applyAlignment="1">
      <alignment horizontal="right" vertical="center" wrapText="1"/>
    </xf>
    <xf numFmtId="4" fontId="25" fillId="7" borderId="0" xfId="2" applyNumberFormat="1" applyFont="1" applyFill="1" applyAlignment="1">
      <alignment horizontal="center" vertical="center" wrapText="1"/>
    </xf>
    <xf numFmtId="4" fontId="25" fillId="0" borderId="1" xfId="2" applyNumberFormat="1" applyFont="1" applyFill="1" applyBorder="1" applyAlignment="1">
      <alignment horizontal="center" vertical="center" wrapText="1"/>
    </xf>
    <xf numFmtId="0" fontId="24" fillId="0" borderId="1" xfId="2" applyFont="1" applyFill="1" applyBorder="1" applyAlignment="1">
      <alignment horizontal="justify" vertical="center" wrapText="1"/>
    </xf>
    <xf numFmtId="0" fontId="3" fillId="0" borderId="4" xfId="0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25" fillId="0" borderId="0" xfId="2" applyFont="1" applyFill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right" vertical="top" wrapText="1"/>
    </xf>
    <xf numFmtId="0" fontId="5" fillId="0" borderId="0" xfId="0" applyFont="1" applyFill="1"/>
    <xf numFmtId="0" fontId="7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right" vertical="top" wrapText="1"/>
    </xf>
    <xf numFmtId="4" fontId="2" fillId="0" borderId="1" xfId="0" applyNumberFormat="1" applyFont="1" applyFill="1" applyBorder="1" applyAlignment="1">
      <alignment vertical="top"/>
    </xf>
    <xf numFmtId="2" fontId="3" fillId="0" borderId="1" xfId="0" applyNumberFormat="1" applyFont="1" applyFill="1" applyBorder="1" applyAlignment="1">
      <alignment horizontal="right" vertical="top"/>
    </xf>
    <xf numFmtId="0" fontId="5" fillId="0" borderId="0" xfId="0" applyFont="1" applyFill="1" applyBorder="1"/>
    <xf numFmtId="0" fontId="25" fillId="0" borderId="0" xfId="2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4" fontId="6" fillId="0" borderId="0" xfId="0" applyNumberFormat="1" applyFont="1" applyFill="1"/>
    <xf numFmtId="0" fontId="6" fillId="0" borderId="0" xfId="0" applyFont="1" applyFill="1"/>
    <xf numFmtId="0" fontId="3" fillId="0" borderId="1" xfId="0" applyFont="1" applyFill="1" applyBorder="1" applyAlignment="1">
      <alignment horizontal="center" vertical="top" wrapText="1"/>
    </xf>
    <xf numFmtId="4" fontId="5" fillId="0" borderId="0" xfId="0" applyNumberFormat="1" applyFont="1" applyFill="1"/>
    <xf numFmtId="49" fontId="5" fillId="0" borderId="0" xfId="0" applyNumberFormat="1" applyFont="1" applyFill="1"/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top" wrapText="1"/>
    </xf>
    <xf numFmtId="0" fontId="28" fillId="0" borderId="0" xfId="2" applyFont="1" applyFill="1" applyAlignment="1">
      <alignment horizontal="center" vertical="center" wrapText="1"/>
    </xf>
    <xf numFmtId="0" fontId="25" fillId="0" borderId="1" xfId="2" applyFont="1" applyFill="1" applyBorder="1" applyAlignment="1">
      <alignment horizontal="center" vertical="center" wrapText="1"/>
    </xf>
    <xf numFmtId="0" fontId="25" fillId="3" borderId="1" xfId="2" applyFont="1" applyFill="1" applyBorder="1" applyAlignment="1">
      <alignment horizontal="center" vertical="center" wrapText="1"/>
    </xf>
    <xf numFmtId="0" fontId="25" fillId="4" borderId="1" xfId="2" applyFont="1" applyFill="1" applyBorder="1" applyAlignment="1">
      <alignment horizontal="center" vertical="center" wrapText="1"/>
    </xf>
    <xf numFmtId="0" fontId="25" fillId="8" borderId="1" xfId="2" applyFont="1" applyFill="1" applyBorder="1" applyAlignment="1">
      <alignment horizontal="left" vertical="center" wrapText="1"/>
    </xf>
    <xf numFmtId="0" fontId="24" fillId="0" borderId="1" xfId="2" applyFont="1" applyFill="1" applyBorder="1" applyAlignment="1">
      <alignment horizontal="justify" vertical="center" wrapText="1"/>
    </xf>
    <xf numFmtId="0" fontId="25" fillId="0" borderId="1" xfId="2" applyFont="1" applyFill="1" applyBorder="1" applyAlignment="1">
      <alignment horizontal="right" vertical="center" wrapText="1"/>
    </xf>
    <xf numFmtId="0" fontId="25" fillId="0" borderId="5" xfId="2" applyFont="1" applyFill="1" applyBorder="1" applyAlignment="1">
      <alignment horizontal="center" vertical="center" wrapText="1"/>
    </xf>
    <xf numFmtId="0" fontId="25" fillId="0" borderId="4" xfId="2" applyFont="1" applyFill="1" applyBorder="1" applyAlignment="1">
      <alignment horizontal="center" vertical="center" wrapText="1"/>
    </xf>
    <xf numFmtId="0" fontId="25" fillId="0" borderId="3" xfId="2" applyFont="1" applyFill="1" applyBorder="1" applyAlignment="1">
      <alignment horizontal="center" vertical="center" wrapText="1"/>
    </xf>
    <xf numFmtId="0" fontId="24" fillId="0" borderId="5" xfId="2" applyFont="1" applyFill="1" applyBorder="1" applyAlignment="1">
      <alignment horizontal="justify" vertical="top" wrapText="1"/>
    </xf>
    <xf numFmtId="0" fontId="24" fillId="0" borderId="4" xfId="2" applyFont="1" applyFill="1" applyBorder="1" applyAlignment="1">
      <alignment horizontal="justify" vertical="top" wrapText="1"/>
    </xf>
    <xf numFmtId="0" fontId="24" fillId="0" borderId="3" xfId="2" applyFont="1" applyFill="1" applyBorder="1" applyAlignment="1">
      <alignment horizontal="justify" vertical="top" wrapText="1"/>
    </xf>
    <xf numFmtId="0" fontId="3" fillId="0" borderId="5" xfId="0" applyNumberFormat="1" applyFont="1" applyBorder="1" applyAlignment="1">
      <alignment horizontal="center" vertical="top" wrapText="1"/>
    </xf>
    <xf numFmtId="0" fontId="3" fillId="0" borderId="4" xfId="0" applyNumberFormat="1" applyFont="1" applyBorder="1" applyAlignment="1">
      <alignment horizontal="center" vertical="top" wrapText="1"/>
    </xf>
    <xf numFmtId="0" fontId="3" fillId="0" borderId="3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2" fillId="0" borderId="5" xfId="0" applyFont="1" applyBorder="1" applyAlignment="1">
      <alignment horizontal="justify" vertical="top" wrapText="1"/>
    </xf>
    <xf numFmtId="0" fontId="0" fillId="0" borderId="4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justify" vertical="top" wrapText="1"/>
    </xf>
    <xf numFmtId="0" fontId="3" fillId="0" borderId="4" xfId="0" applyFont="1" applyBorder="1" applyAlignment="1">
      <alignment horizontal="justify" vertical="top" wrapText="1"/>
    </xf>
    <xf numFmtId="0" fontId="3" fillId="0" borderId="3" xfId="0" applyFont="1" applyBorder="1" applyAlignment="1">
      <alignment horizontal="justify" vertical="top" wrapText="1"/>
    </xf>
    <xf numFmtId="49" fontId="3" fillId="0" borderId="5" xfId="0" applyNumberFormat="1" applyFont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justify" vertical="top" wrapText="1"/>
    </xf>
    <xf numFmtId="0" fontId="2" fillId="0" borderId="3" xfId="0" applyFont="1" applyBorder="1" applyAlignment="1">
      <alignment horizontal="justify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49" fontId="2" fillId="0" borderId="8" xfId="0" applyNumberFormat="1" applyFont="1" applyBorder="1" applyAlignment="1">
      <alignment horizontal="justify" vertical="top" wrapText="1"/>
    </xf>
    <xf numFmtId="49" fontId="2" fillId="0" borderId="9" xfId="0" applyNumberFormat="1" applyFont="1" applyBorder="1" applyAlignment="1">
      <alignment horizontal="justify" vertical="top" wrapText="1"/>
    </xf>
    <xf numFmtId="49" fontId="2" fillId="0" borderId="10" xfId="0" applyNumberFormat="1" applyFont="1" applyBorder="1" applyAlignment="1">
      <alignment horizontal="justify" vertical="top" wrapText="1"/>
    </xf>
    <xf numFmtId="49" fontId="2" fillId="0" borderId="7" xfId="0" applyNumberFormat="1" applyFont="1" applyBorder="1" applyAlignment="1">
      <alignment horizontal="justify" vertical="top" wrapText="1"/>
    </xf>
    <xf numFmtId="49" fontId="2" fillId="0" borderId="0" xfId="0" applyNumberFormat="1" applyFont="1" applyBorder="1" applyAlignment="1">
      <alignment horizontal="justify" vertical="top" wrapText="1"/>
    </xf>
    <xf numFmtId="49" fontId="2" fillId="0" borderId="6" xfId="0" applyNumberFormat="1" applyFont="1" applyBorder="1" applyAlignment="1">
      <alignment horizontal="justify" vertical="top" wrapText="1"/>
    </xf>
    <xf numFmtId="49" fontId="2" fillId="0" borderId="11" xfId="0" applyNumberFormat="1" applyFont="1" applyBorder="1" applyAlignment="1">
      <alignment horizontal="justify" vertical="top" wrapText="1"/>
    </xf>
    <xf numFmtId="49" fontId="2" fillId="0" borderId="2" xfId="0" applyNumberFormat="1" applyFont="1" applyBorder="1" applyAlignment="1">
      <alignment horizontal="justify" vertical="top" wrapText="1"/>
    </xf>
    <xf numFmtId="49" fontId="2" fillId="0" borderId="12" xfId="0" applyNumberFormat="1" applyFont="1" applyBorder="1" applyAlignment="1">
      <alignment horizontal="justify" vertical="top" wrapText="1"/>
    </xf>
    <xf numFmtId="0" fontId="4" fillId="0" borderId="6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 wrapText="1"/>
    </xf>
    <xf numFmtId="0" fontId="9" fillId="0" borderId="1" xfId="0" applyFont="1" applyBorder="1" applyAlignment="1">
      <alignment horizontal="justify" vertical="top" wrapText="1"/>
    </xf>
    <xf numFmtId="0" fontId="8" fillId="0" borderId="1" xfId="0" applyFont="1" applyBorder="1" applyAlignment="1">
      <alignment horizontal="justify" vertical="top" wrapText="1"/>
    </xf>
    <xf numFmtId="0" fontId="25" fillId="0" borderId="7" xfId="2" applyFont="1" applyFill="1" applyBorder="1" applyAlignment="1">
      <alignment horizontal="center" vertical="center" wrapText="1"/>
    </xf>
    <xf numFmtId="0" fontId="24" fillId="0" borderId="5" xfId="2" applyFont="1" applyFill="1" applyBorder="1" applyAlignment="1">
      <alignment horizontal="left" vertical="center" wrapText="1"/>
    </xf>
    <xf numFmtId="0" fontId="24" fillId="0" borderId="4" xfId="2" applyFont="1" applyFill="1" applyBorder="1" applyAlignment="1">
      <alignment horizontal="left" vertical="center" wrapText="1"/>
    </xf>
    <xf numFmtId="0" fontId="24" fillId="0" borderId="3" xfId="2" applyFont="1" applyFill="1" applyBorder="1" applyAlignment="1">
      <alignment horizontal="left" vertical="center" wrapText="1"/>
    </xf>
    <xf numFmtId="0" fontId="24" fillId="0" borderId="5" xfId="2" applyFont="1" applyFill="1" applyBorder="1" applyAlignment="1">
      <alignment horizontal="left" vertical="top" wrapText="1"/>
    </xf>
    <xf numFmtId="0" fontId="24" fillId="0" borderId="4" xfId="2" applyFont="1" applyFill="1" applyBorder="1" applyAlignment="1">
      <alignment horizontal="left" vertical="top" wrapText="1"/>
    </xf>
    <xf numFmtId="0" fontId="24" fillId="0" borderId="3" xfId="2" applyFont="1" applyFill="1" applyBorder="1" applyAlignment="1">
      <alignment horizontal="left" vertical="top" wrapText="1"/>
    </xf>
    <xf numFmtId="0" fontId="25" fillId="6" borderId="1" xfId="2" applyFont="1" applyFill="1" applyBorder="1" applyAlignment="1">
      <alignment horizontal="left" vertical="center" wrapText="1"/>
    </xf>
    <xf numFmtId="4" fontId="25" fillId="0" borderId="1" xfId="2" applyNumberFormat="1" applyFont="1" applyFill="1" applyBorder="1" applyAlignment="1">
      <alignment horizontal="center" vertical="center" wrapText="1"/>
    </xf>
    <xf numFmtId="4" fontId="25" fillId="0" borderId="0" xfId="2" applyNumberFormat="1" applyFont="1" applyFill="1" applyAlignment="1">
      <alignment horizontal="center" vertical="center" wrapText="1"/>
    </xf>
    <xf numFmtId="0" fontId="25" fillId="0" borderId="0" xfId="2" applyFont="1" applyFill="1" applyAlignment="1">
      <alignment horizontal="center" vertical="center" wrapText="1"/>
    </xf>
    <xf numFmtId="0" fontId="17" fillId="0" borderId="0" xfId="0" applyFont="1" applyBorder="1" applyAlignment="1">
      <alignment horizontal="center" wrapText="1"/>
    </xf>
    <xf numFmtId="0" fontId="31" fillId="0" borderId="0" xfId="0" applyFont="1" applyAlignment="1">
      <alignment horizontal="center" wrapText="1"/>
    </xf>
    <xf numFmtId="0" fontId="4" fillId="0" borderId="0" xfId="0" applyFont="1" applyAlignment="1">
      <alignment horizontal="right" wrapText="1"/>
    </xf>
    <xf numFmtId="0" fontId="32" fillId="0" borderId="0" xfId="0" applyFont="1" applyAlignment="1">
      <alignment horizontal="right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justify" vertical="top" wrapText="1"/>
    </xf>
    <xf numFmtId="0" fontId="3" fillId="0" borderId="4" xfId="0" applyFont="1" applyFill="1" applyBorder="1" applyAlignment="1">
      <alignment horizontal="justify" vertical="top" wrapText="1"/>
    </xf>
    <xf numFmtId="0" fontId="3" fillId="0" borderId="3" xfId="0" applyFont="1" applyFill="1" applyBorder="1" applyAlignment="1">
      <alignment horizontal="justify" vertical="top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wrapText="1"/>
    </xf>
    <xf numFmtId="0" fontId="31" fillId="0" borderId="0" xfId="0" applyFont="1" applyFill="1" applyAlignment="1">
      <alignment horizontal="center" wrapText="1"/>
    </xf>
    <xf numFmtId="0" fontId="7" fillId="0" borderId="0" xfId="0" applyFont="1" applyFill="1" applyAlignment="1">
      <alignment horizontal="center"/>
    </xf>
    <xf numFmtId="0" fontId="4" fillId="0" borderId="0" xfId="0" applyFont="1" applyFill="1" applyAlignment="1">
      <alignment horizontal="right" wrapText="1"/>
    </xf>
    <xf numFmtId="0" fontId="32" fillId="0" borderId="0" xfId="0" applyFont="1" applyFill="1" applyAlignment="1">
      <alignment horizontal="right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justify" vertical="top" wrapText="1"/>
    </xf>
    <xf numFmtId="0" fontId="2" fillId="0" borderId="1" xfId="0" applyFont="1" applyFill="1" applyBorder="1" applyAlignment="1">
      <alignment horizontal="justify" vertical="top" wrapText="1"/>
    </xf>
    <xf numFmtId="0" fontId="3" fillId="0" borderId="5" xfId="0" applyNumberFormat="1" applyFont="1" applyFill="1" applyBorder="1" applyAlignment="1">
      <alignment horizontal="center" vertical="top" wrapText="1"/>
    </xf>
    <xf numFmtId="0" fontId="3" fillId="0" borderId="4" xfId="0" applyNumberFormat="1" applyFont="1" applyFill="1" applyBorder="1" applyAlignment="1">
      <alignment horizontal="center" vertical="top" wrapText="1"/>
    </xf>
    <xf numFmtId="0" fontId="3" fillId="0" borderId="3" xfId="0" applyNumberFormat="1" applyFont="1" applyFill="1" applyBorder="1" applyAlignment="1">
      <alignment horizontal="center" vertical="top" wrapText="1"/>
    </xf>
    <xf numFmtId="49" fontId="3" fillId="0" borderId="5" xfId="0" applyNumberFormat="1" applyFont="1" applyFill="1" applyBorder="1" applyAlignment="1">
      <alignment horizontal="center" vertical="top" wrapText="1"/>
    </xf>
    <xf numFmtId="49" fontId="3" fillId="0" borderId="4" xfId="0" applyNumberFormat="1" applyFont="1" applyFill="1" applyBorder="1" applyAlignment="1">
      <alignment horizontal="center" vertical="top" wrapText="1"/>
    </xf>
    <xf numFmtId="49" fontId="3" fillId="0" borderId="3" xfId="0" applyNumberFormat="1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top" wrapText="1"/>
    </xf>
    <xf numFmtId="0" fontId="2" fillId="0" borderId="15" xfId="0" applyFont="1" applyFill="1" applyBorder="1" applyAlignment="1">
      <alignment horizontal="center" vertical="top" wrapText="1"/>
    </xf>
  </cellXfs>
  <cellStyles count="5">
    <cellStyle name="Обычный" xfId="0" builtinId="0"/>
    <cellStyle name="Обычный 2" xfId="1"/>
    <cellStyle name="Обычный 2 2 2" xfId="2"/>
    <cellStyle name="Обычный 4" xfId="3"/>
    <cellStyle name="Финансовый 2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  <outlinePr summaryBelow="0" summaryRight="0"/>
  </sheetPr>
  <dimension ref="A1:IT215"/>
  <sheetViews>
    <sheetView zoomScale="85" zoomScaleNormal="85" workbookViewId="0">
      <pane ySplit="7" topLeftCell="A8" activePane="bottomLeft" state="frozen"/>
      <selection pane="bottomLeft" activeCell="B23" sqref="B23:B30"/>
    </sheetView>
  </sheetViews>
  <sheetFormatPr defaultRowHeight="15" outlineLevelCol="2" x14ac:dyDescent="0.25"/>
  <cols>
    <col min="1" max="1" width="4.140625" style="21" customWidth="1"/>
    <col min="2" max="2" width="41.28515625" style="21" customWidth="1"/>
    <col min="3" max="3" width="16" style="21" customWidth="1"/>
    <col min="4" max="4" width="46.85546875" style="21" customWidth="1"/>
    <col min="5" max="6" width="16.7109375" style="21" customWidth="1"/>
    <col min="7" max="7" width="20.140625" style="21" customWidth="1" outlineLevel="1"/>
    <col min="8" max="8" width="14.7109375" style="21" customWidth="1" outlineLevel="1" collapsed="1"/>
    <col min="9" max="10" width="14.7109375" style="21" hidden="1" customWidth="1" outlineLevel="2"/>
    <col min="11" max="11" width="18.28515625" style="21" customWidth="1"/>
    <col min="12" max="12" width="9.140625" style="21" customWidth="1"/>
    <col min="13" max="13" width="13.85546875" style="21" bestFit="1" customWidth="1"/>
    <col min="14" max="254" width="9.140625" style="21" customWidth="1"/>
  </cols>
  <sheetData>
    <row r="1" spans="1:254" ht="15.75" x14ac:dyDescent="0.25">
      <c r="A1" s="101" t="s">
        <v>172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</row>
    <row r="2" spans="1:254" ht="3.75" customHeight="1" x14ac:dyDescent="0.2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254" ht="15" customHeight="1" x14ac:dyDescent="0.25">
      <c r="A3" s="102" t="s">
        <v>0</v>
      </c>
      <c r="B3" s="102" t="s">
        <v>46</v>
      </c>
      <c r="C3" s="102" t="s">
        <v>173</v>
      </c>
      <c r="D3" s="102" t="s">
        <v>174</v>
      </c>
      <c r="E3" s="102" t="s">
        <v>133</v>
      </c>
      <c r="F3" s="102"/>
      <c r="G3" s="102"/>
      <c r="H3" s="102"/>
      <c r="I3" s="102"/>
      <c r="J3" s="102"/>
      <c r="K3" s="102" t="s">
        <v>175</v>
      </c>
    </row>
    <row r="4" spans="1:254" ht="12.75" customHeight="1" x14ac:dyDescent="0.25">
      <c r="A4" s="102"/>
      <c r="B4" s="102"/>
      <c r="C4" s="102"/>
      <c r="D4" s="102"/>
      <c r="E4" s="102" t="s">
        <v>176</v>
      </c>
      <c r="F4" s="103" t="s">
        <v>134</v>
      </c>
      <c r="G4" s="103"/>
      <c r="H4" s="103"/>
      <c r="I4" s="103"/>
      <c r="J4" s="103"/>
      <c r="K4" s="102"/>
    </row>
    <row r="5" spans="1:254" ht="25.5" customHeight="1" x14ac:dyDescent="0.25">
      <c r="A5" s="102"/>
      <c r="B5" s="102"/>
      <c r="C5" s="102"/>
      <c r="D5" s="102"/>
      <c r="E5" s="102"/>
      <c r="F5" s="104" t="s">
        <v>177</v>
      </c>
      <c r="G5" s="103" t="s">
        <v>135</v>
      </c>
      <c r="H5" s="103" t="s">
        <v>178</v>
      </c>
      <c r="I5" s="103"/>
      <c r="J5" s="103"/>
      <c r="K5" s="10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  <c r="EI5" s="22"/>
      <c r="EJ5" s="22"/>
      <c r="EK5" s="22"/>
      <c r="EL5" s="22"/>
      <c r="EM5" s="22"/>
      <c r="EN5" s="22"/>
      <c r="EO5" s="22"/>
      <c r="EP5" s="22"/>
      <c r="EQ5" s="22"/>
      <c r="ER5" s="22"/>
      <c r="ES5" s="22"/>
      <c r="ET5" s="22"/>
      <c r="EU5" s="22"/>
      <c r="EV5" s="22"/>
      <c r="EW5" s="22"/>
      <c r="EX5" s="22"/>
      <c r="EY5" s="22"/>
      <c r="EZ5" s="22"/>
      <c r="FA5" s="22"/>
      <c r="FB5" s="22"/>
      <c r="FC5" s="22"/>
      <c r="FD5" s="22"/>
      <c r="FE5" s="22"/>
      <c r="FF5" s="22"/>
      <c r="FG5" s="22"/>
      <c r="FH5" s="22"/>
      <c r="FI5" s="22"/>
      <c r="FJ5" s="22"/>
      <c r="FK5" s="22"/>
      <c r="FL5" s="22"/>
      <c r="FM5" s="22"/>
      <c r="FN5" s="22"/>
      <c r="FO5" s="22"/>
      <c r="FP5" s="22"/>
      <c r="FQ5" s="22"/>
      <c r="FR5" s="22"/>
      <c r="FS5" s="22"/>
      <c r="FT5" s="22"/>
      <c r="FU5" s="22"/>
      <c r="FV5" s="22"/>
      <c r="FW5" s="22"/>
      <c r="FX5" s="22"/>
      <c r="FY5" s="22"/>
      <c r="FZ5" s="22"/>
      <c r="GA5" s="22"/>
      <c r="GB5" s="22"/>
      <c r="GC5" s="22"/>
      <c r="GD5" s="22"/>
      <c r="GE5" s="22"/>
      <c r="GF5" s="22"/>
      <c r="GG5" s="22"/>
      <c r="GH5" s="22"/>
      <c r="GI5" s="22"/>
      <c r="GJ5" s="22"/>
      <c r="GK5" s="22"/>
      <c r="GL5" s="22"/>
      <c r="GM5" s="22"/>
      <c r="GN5" s="22"/>
      <c r="GO5" s="22"/>
      <c r="GP5" s="22"/>
      <c r="GQ5" s="22"/>
      <c r="GR5" s="22"/>
      <c r="GS5" s="22"/>
      <c r="GT5" s="22"/>
      <c r="GU5" s="22"/>
      <c r="GV5" s="22"/>
      <c r="GW5" s="22"/>
      <c r="GX5" s="22"/>
      <c r="GY5" s="22"/>
      <c r="GZ5" s="22"/>
      <c r="HA5" s="22"/>
      <c r="HB5" s="22"/>
      <c r="HC5" s="22"/>
      <c r="HD5" s="22"/>
      <c r="HE5" s="22"/>
      <c r="HF5" s="22"/>
      <c r="HG5" s="22"/>
      <c r="HH5" s="22"/>
      <c r="HI5" s="22"/>
      <c r="HJ5" s="22"/>
      <c r="HK5" s="22"/>
      <c r="HL5" s="22"/>
      <c r="HM5" s="22"/>
      <c r="HN5" s="22"/>
      <c r="HO5" s="22"/>
      <c r="HP5" s="22"/>
      <c r="HQ5" s="22"/>
      <c r="HR5" s="22"/>
      <c r="HS5" s="22"/>
      <c r="HT5" s="22"/>
      <c r="HU5" s="22"/>
      <c r="HV5" s="22"/>
      <c r="HW5" s="22"/>
      <c r="HX5" s="22"/>
      <c r="HY5" s="22"/>
      <c r="HZ5" s="22"/>
      <c r="IA5" s="22"/>
      <c r="IB5" s="22"/>
      <c r="IC5" s="22"/>
      <c r="ID5" s="22"/>
      <c r="IE5" s="22"/>
      <c r="IF5" s="22"/>
      <c r="IG5" s="22"/>
      <c r="IH5" s="22"/>
      <c r="II5" s="22"/>
      <c r="IJ5" s="22"/>
      <c r="IK5" s="22"/>
      <c r="IL5" s="22"/>
      <c r="IM5" s="22"/>
      <c r="IN5" s="22"/>
      <c r="IO5" s="22"/>
      <c r="IP5" s="22"/>
      <c r="IQ5" s="22"/>
      <c r="IR5" s="22"/>
      <c r="IS5" s="22"/>
      <c r="IT5" s="22"/>
    </row>
    <row r="6" spans="1:254" ht="51" customHeight="1" x14ac:dyDescent="0.25">
      <c r="A6" s="102"/>
      <c r="B6" s="102"/>
      <c r="C6" s="102"/>
      <c r="D6" s="102"/>
      <c r="E6" s="102"/>
      <c r="F6" s="104"/>
      <c r="G6" s="103"/>
      <c r="H6" s="32" t="s">
        <v>136</v>
      </c>
      <c r="I6" s="33" t="s">
        <v>137</v>
      </c>
      <c r="J6" s="33" t="s">
        <v>179</v>
      </c>
      <c r="K6" s="10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  <c r="FF6" s="22"/>
      <c r="FG6" s="22"/>
      <c r="FH6" s="22"/>
      <c r="FI6" s="22"/>
      <c r="FJ6" s="22"/>
      <c r="FK6" s="22"/>
      <c r="FL6" s="22"/>
      <c r="FM6" s="22"/>
      <c r="FN6" s="22"/>
      <c r="FO6" s="22"/>
      <c r="FP6" s="22"/>
      <c r="FQ6" s="22"/>
      <c r="FR6" s="22"/>
      <c r="FS6" s="22"/>
      <c r="FT6" s="22"/>
      <c r="FU6" s="22"/>
      <c r="FV6" s="22"/>
      <c r="FW6" s="22"/>
      <c r="FX6" s="22"/>
      <c r="FY6" s="22"/>
      <c r="FZ6" s="22"/>
      <c r="GA6" s="22"/>
      <c r="GB6" s="22"/>
      <c r="GC6" s="22"/>
      <c r="GD6" s="22"/>
      <c r="GE6" s="22"/>
      <c r="GF6" s="22"/>
      <c r="GG6" s="22"/>
      <c r="GH6" s="22"/>
      <c r="GI6" s="22"/>
      <c r="GJ6" s="22"/>
      <c r="GK6" s="22"/>
      <c r="GL6" s="22"/>
      <c r="GM6" s="22"/>
      <c r="GN6" s="22"/>
      <c r="GO6" s="22"/>
      <c r="GP6" s="22"/>
      <c r="GQ6" s="22"/>
      <c r="GR6" s="22"/>
      <c r="GS6" s="22"/>
      <c r="GT6" s="22"/>
      <c r="GU6" s="22"/>
      <c r="GV6" s="22"/>
      <c r="GW6" s="22"/>
      <c r="GX6" s="22"/>
      <c r="GY6" s="22"/>
      <c r="GZ6" s="22"/>
      <c r="HA6" s="22"/>
      <c r="HB6" s="22"/>
      <c r="HC6" s="22"/>
      <c r="HD6" s="22"/>
      <c r="HE6" s="22"/>
      <c r="HF6" s="22"/>
      <c r="HG6" s="22"/>
      <c r="HH6" s="22"/>
      <c r="HI6" s="22"/>
      <c r="HJ6" s="22"/>
      <c r="HK6" s="22"/>
      <c r="HL6" s="22"/>
      <c r="HM6" s="22"/>
      <c r="HN6" s="22"/>
      <c r="HO6" s="22"/>
      <c r="HP6" s="22"/>
      <c r="HQ6" s="22"/>
      <c r="HR6" s="22"/>
      <c r="HS6" s="22"/>
      <c r="HT6" s="22"/>
      <c r="HU6" s="22"/>
      <c r="HV6" s="22"/>
      <c r="HW6" s="22"/>
      <c r="HX6" s="22"/>
      <c r="HY6" s="22"/>
      <c r="HZ6" s="22"/>
      <c r="IA6" s="22"/>
      <c r="IB6" s="22"/>
      <c r="IC6" s="22"/>
      <c r="ID6" s="22"/>
      <c r="IE6" s="22"/>
      <c r="IF6" s="22"/>
      <c r="IG6" s="22"/>
      <c r="IH6" s="22"/>
      <c r="II6" s="22"/>
      <c r="IJ6" s="22"/>
      <c r="IK6" s="22"/>
      <c r="IL6" s="22"/>
      <c r="IM6" s="22"/>
      <c r="IN6" s="22"/>
      <c r="IO6" s="22"/>
      <c r="IP6" s="22"/>
      <c r="IQ6" s="22"/>
      <c r="IR6" s="22"/>
      <c r="IS6" s="22"/>
      <c r="IT6" s="22"/>
    </row>
    <row r="7" spans="1:254" x14ac:dyDescent="0.25">
      <c r="A7" s="46">
        <v>1</v>
      </c>
      <c r="B7" s="46"/>
      <c r="C7" s="46">
        <v>2</v>
      </c>
      <c r="D7" s="46">
        <v>3</v>
      </c>
      <c r="E7" s="46">
        <v>5</v>
      </c>
      <c r="F7" s="47" t="s">
        <v>138</v>
      </c>
      <c r="G7" s="23">
        <v>7</v>
      </c>
      <c r="H7" s="23" t="s">
        <v>180</v>
      </c>
      <c r="I7" s="23">
        <v>9</v>
      </c>
      <c r="J7" s="23">
        <v>10</v>
      </c>
      <c r="K7" s="46" t="s">
        <v>181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  <c r="IA7" s="27"/>
      <c r="IB7" s="27"/>
      <c r="IC7" s="27"/>
      <c r="ID7" s="27"/>
      <c r="IE7" s="27"/>
      <c r="IF7" s="27"/>
      <c r="IG7" s="27"/>
      <c r="IH7" s="27"/>
      <c r="II7" s="27"/>
      <c r="IJ7" s="27"/>
      <c r="IK7" s="27"/>
      <c r="IL7" s="27"/>
      <c r="IM7" s="27"/>
      <c r="IN7" s="27"/>
      <c r="IO7" s="27"/>
      <c r="IP7" s="27"/>
      <c r="IQ7" s="27"/>
      <c r="IR7" s="27"/>
      <c r="IS7" s="27"/>
      <c r="IT7" s="27"/>
    </row>
    <row r="8" spans="1:254" s="48" customFormat="1" ht="12.75" x14ac:dyDescent="0.2">
      <c r="A8" s="105" t="s">
        <v>187</v>
      </c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  <c r="HR8" s="22"/>
      <c r="HS8" s="22"/>
      <c r="HT8" s="22"/>
      <c r="HU8" s="22"/>
      <c r="HV8" s="22"/>
      <c r="HW8" s="22"/>
      <c r="HX8" s="22"/>
      <c r="HY8" s="22"/>
      <c r="HZ8" s="22"/>
      <c r="IA8" s="22"/>
      <c r="IB8" s="22"/>
      <c r="IC8" s="22"/>
      <c r="ID8" s="22"/>
      <c r="IE8" s="22"/>
      <c r="IF8" s="22"/>
      <c r="IG8" s="22"/>
      <c r="IH8" s="22"/>
      <c r="II8" s="22"/>
      <c r="IJ8" s="22"/>
      <c r="IK8" s="22"/>
      <c r="IL8" s="22"/>
      <c r="IM8" s="22"/>
      <c r="IN8" s="22"/>
      <c r="IO8" s="22"/>
      <c r="IP8" s="22"/>
      <c r="IQ8" s="22"/>
      <c r="IR8" s="22"/>
      <c r="IS8" s="22"/>
      <c r="IT8" s="22"/>
    </row>
    <row r="9" spans="1:254" s="48" customFormat="1" ht="25.5" x14ac:dyDescent="0.2">
      <c r="A9" s="34"/>
      <c r="B9" s="50" t="s">
        <v>61</v>
      </c>
      <c r="C9" s="49" t="s">
        <v>193</v>
      </c>
      <c r="D9" s="24" t="s">
        <v>61</v>
      </c>
      <c r="E9" s="35">
        <v>800000</v>
      </c>
      <c r="F9" s="36">
        <f t="shared" ref="F9:F14" si="0">SUM(G9:H9)</f>
        <v>0</v>
      </c>
      <c r="G9" s="37"/>
      <c r="H9" s="37">
        <f t="shared" ref="H9:H14" si="1">SUM(I9:J9)</f>
        <v>0</v>
      </c>
      <c r="I9" s="38"/>
      <c r="J9" s="25"/>
      <c r="K9" s="26">
        <f t="shared" ref="K9:K14" si="2">SUM(E9:F9)</f>
        <v>800000</v>
      </c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  <c r="GZ9" s="22"/>
      <c r="HA9" s="22"/>
      <c r="HB9" s="22"/>
      <c r="HC9" s="22"/>
      <c r="HD9" s="22"/>
      <c r="HE9" s="22"/>
      <c r="HF9" s="22"/>
      <c r="HG9" s="22"/>
      <c r="HH9" s="22"/>
      <c r="HI9" s="22"/>
      <c r="HJ9" s="22"/>
      <c r="HK9" s="22"/>
      <c r="HL9" s="22"/>
      <c r="HM9" s="22"/>
      <c r="HN9" s="22"/>
      <c r="HO9" s="22"/>
      <c r="HP9" s="22"/>
      <c r="HQ9" s="22"/>
      <c r="HR9" s="22"/>
      <c r="HS9" s="22"/>
      <c r="HT9" s="22"/>
      <c r="HU9" s="22"/>
      <c r="HV9" s="22"/>
      <c r="HW9" s="22"/>
      <c r="HX9" s="22"/>
      <c r="HY9" s="22"/>
      <c r="HZ9" s="22"/>
      <c r="IA9" s="22"/>
      <c r="IB9" s="22"/>
      <c r="IC9" s="22"/>
      <c r="ID9" s="22"/>
      <c r="IE9" s="22"/>
      <c r="IF9" s="22"/>
      <c r="IG9" s="22"/>
      <c r="IH9" s="22"/>
      <c r="II9" s="22"/>
      <c r="IJ9" s="22"/>
      <c r="IK9" s="22"/>
      <c r="IL9" s="22"/>
      <c r="IM9" s="22"/>
      <c r="IN9" s="22"/>
      <c r="IO9" s="22"/>
      <c r="IP9" s="22"/>
      <c r="IQ9" s="22"/>
      <c r="IR9" s="22"/>
      <c r="IS9" s="22"/>
      <c r="IT9" s="22"/>
    </row>
    <row r="10" spans="1:254" s="48" customFormat="1" ht="25.5" x14ac:dyDescent="0.2">
      <c r="A10" s="108"/>
      <c r="B10" s="111" t="s">
        <v>17</v>
      </c>
      <c r="C10" s="49" t="s">
        <v>192</v>
      </c>
      <c r="D10" s="24" t="s">
        <v>188</v>
      </c>
      <c r="E10" s="35">
        <v>285000</v>
      </c>
      <c r="F10" s="36">
        <f t="shared" si="0"/>
        <v>0</v>
      </c>
      <c r="G10" s="37"/>
      <c r="H10" s="37">
        <f t="shared" si="1"/>
        <v>0</v>
      </c>
      <c r="I10" s="38"/>
      <c r="J10" s="25"/>
      <c r="K10" s="26">
        <f t="shared" si="2"/>
        <v>285000</v>
      </c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2"/>
      <c r="GB10" s="22"/>
      <c r="GC10" s="22"/>
      <c r="GD10" s="22"/>
      <c r="GE10" s="22"/>
      <c r="GF10" s="22"/>
      <c r="GG10" s="22"/>
      <c r="GH10" s="22"/>
      <c r="GI10" s="22"/>
      <c r="GJ10" s="22"/>
      <c r="GK10" s="22"/>
      <c r="GL10" s="22"/>
      <c r="GM10" s="22"/>
      <c r="GN10" s="22"/>
      <c r="GO10" s="22"/>
      <c r="GP10" s="22"/>
      <c r="GQ10" s="22"/>
      <c r="GR10" s="22"/>
      <c r="GS10" s="22"/>
      <c r="GT10" s="22"/>
      <c r="GU10" s="22"/>
      <c r="GV10" s="22"/>
      <c r="GW10" s="22"/>
      <c r="GX10" s="22"/>
      <c r="GY10" s="22"/>
      <c r="GZ10" s="22"/>
      <c r="HA10" s="22"/>
      <c r="HB10" s="22"/>
      <c r="HC10" s="22"/>
      <c r="HD10" s="22"/>
      <c r="HE10" s="22"/>
      <c r="HF10" s="22"/>
      <c r="HG10" s="22"/>
      <c r="HH10" s="22"/>
      <c r="HI10" s="22"/>
      <c r="HJ10" s="22"/>
      <c r="HK10" s="22"/>
      <c r="HL10" s="22"/>
      <c r="HM10" s="22"/>
      <c r="HN10" s="22"/>
      <c r="HO10" s="22"/>
      <c r="HP10" s="22"/>
      <c r="HQ10" s="22"/>
      <c r="HR10" s="22"/>
      <c r="HS10" s="22"/>
      <c r="HT10" s="22"/>
      <c r="HU10" s="22"/>
      <c r="HV10" s="22"/>
      <c r="HW10" s="22"/>
      <c r="HX10" s="22"/>
      <c r="HY10" s="22"/>
      <c r="HZ10" s="22"/>
      <c r="IA10" s="22"/>
      <c r="IB10" s="22"/>
      <c r="IC10" s="22"/>
      <c r="ID10" s="22"/>
      <c r="IE10" s="22"/>
      <c r="IF10" s="22"/>
      <c r="IG10" s="22"/>
      <c r="IH10" s="22"/>
      <c r="II10" s="22"/>
      <c r="IJ10" s="22"/>
      <c r="IK10" s="22"/>
      <c r="IL10" s="22"/>
      <c r="IM10" s="22"/>
      <c r="IN10" s="22"/>
      <c r="IO10" s="22"/>
      <c r="IP10" s="22"/>
      <c r="IQ10" s="22"/>
      <c r="IR10" s="22"/>
      <c r="IS10" s="22"/>
      <c r="IT10" s="22"/>
    </row>
    <row r="11" spans="1:254" s="48" customFormat="1" ht="25.5" x14ac:dyDescent="0.2">
      <c r="A11" s="109"/>
      <c r="B11" s="112"/>
      <c r="C11" s="49" t="s">
        <v>169</v>
      </c>
      <c r="D11" s="24" t="s">
        <v>189</v>
      </c>
      <c r="E11" s="35">
        <v>315990</v>
      </c>
      <c r="F11" s="36">
        <f t="shared" si="0"/>
        <v>0</v>
      </c>
      <c r="G11" s="37"/>
      <c r="H11" s="37">
        <f t="shared" si="1"/>
        <v>0</v>
      </c>
      <c r="I11" s="38"/>
      <c r="J11" s="25"/>
      <c r="K11" s="26">
        <f t="shared" si="2"/>
        <v>315990</v>
      </c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22"/>
      <c r="EX11" s="22"/>
      <c r="EY11" s="22"/>
      <c r="EZ11" s="22"/>
      <c r="FA11" s="22"/>
      <c r="FB11" s="22"/>
      <c r="FC11" s="22"/>
      <c r="FD11" s="22"/>
      <c r="FE11" s="22"/>
      <c r="FF11" s="22"/>
      <c r="FG11" s="22"/>
      <c r="FH11" s="22"/>
      <c r="FI11" s="22"/>
      <c r="FJ11" s="22"/>
      <c r="FK11" s="22"/>
      <c r="FL11" s="22"/>
      <c r="FM11" s="22"/>
      <c r="FN11" s="22"/>
      <c r="FO11" s="22"/>
      <c r="FP11" s="22"/>
      <c r="FQ11" s="22"/>
      <c r="FR11" s="22"/>
      <c r="FS11" s="22"/>
      <c r="FT11" s="22"/>
      <c r="FU11" s="22"/>
      <c r="FV11" s="22"/>
      <c r="FW11" s="22"/>
      <c r="FX11" s="22"/>
      <c r="FY11" s="22"/>
      <c r="FZ11" s="22"/>
      <c r="GA11" s="22"/>
      <c r="GB11" s="22"/>
      <c r="GC11" s="22"/>
      <c r="GD11" s="22"/>
      <c r="GE11" s="22"/>
      <c r="GF11" s="22"/>
      <c r="GG11" s="22"/>
      <c r="GH11" s="22"/>
      <c r="GI11" s="22"/>
      <c r="GJ11" s="22"/>
      <c r="GK11" s="22"/>
      <c r="GL11" s="22"/>
      <c r="GM11" s="22"/>
      <c r="GN11" s="22"/>
      <c r="GO11" s="22"/>
      <c r="GP11" s="22"/>
      <c r="GQ11" s="22"/>
      <c r="GR11" s="22"/>
      <c r="GS11" s="22"/>
      <c r="GT11" s="22"/>
      <c r="GU11" s="22"/>
      <c r="GV11" s="22"/>
      <c r="GW11" s="22"/>
      <c r="GX11" s="22"/>
      <c r="GY11" s="22"/>
      <c r="GZ11" s="22"/>
      <c r="HA11" s="22"/>
      <c r="HB11" s="22"/>
      <c r="HC11" s="22"/>
      <c r="HD11" s="22"/>
      <c r="HE11" s="22"/>
      <c r="HF11" s="22"/>
      <c r="HG11" s="22"/>
      <c r="HH11" s="22"/>
      <c r="HI11" s="22"/>
      <c r="HJ11" s="22"/>
      <c r="HK11" s="22"/>
      <c r="HL11" s="22"/>
      <c r="HM11" s="22"/>
      <c r="HN11" s="22"/>
      <c r="HO11" s="22"/>
      <c r="HP11" s="22"/>
      <c r="HQ11" s="22"/>
      <c r="HR11" s="22"/>
      <c r="HS11" s="22"/>
      <c r="HT11" s="22"/>
      <c r="HU11" s="22"/>
      <c r="HV11" s="22"/>
      <c r="HW11" s="22"/>
      <c r="HX11" s="22"/>
      <c r="HY11" s="22"/>
      <c r="HZ11" s="22"/>
      <c r="IA11" s="22"/>
      <c r="IB11" s="22"/>
      <c r="IC11" s="22"/>
      <c r="ID11" s="22"/>
      <c r="IE11" s="22"/>
      <c r="IF11" s="22"/>
      <c r="IG11" s="22"/>
      <c r="IH11" s="22"/>
      <c r="II11" s="22"/>
      <c r="IJ11" s="22"/>
      <c r="IK11" s="22"/>
      <c r="IL11" s="22"/>
      <c r="IM11" s="22"/>
      <c r="IN11" s="22"/>
      <c r="IO11" s="22"/>
      <c r="IP11" s="22"/>
      <c r="IQ11" s="22"/>
      <c r="IR11" s="22"/>
      <c r="IS11" s="22"/>
      <c r="IT11" s="22"/>
    </row>
    <row r="12" spans="1:254" s="48" customFormat="1" ht="25.5" x14ac:dyDescent="0.2">
      <c r="A12" s="110"/>
      <c r="B12" s="113"/>
      <c r="C12" s="49" t="s">
        <v>194</v>
      </c>
      <c r="D12" s="24" t="s">
        <v>51</v>
      </c>
      <c r="E12" s="35">
        <v>200000</v>
      </c>
      <c r="F12" s="36">
        <f t="shared" si="0"/>
        <v>0</v>
      </c>
      <c r="G12" s="37"/>
      <c r="H12" s="37">
        <f t="shared" si="1"/>
        <v>0</v>
      </c>
      <c r="I12" s="38"/>
      <c r="J12" s="25"/>
      <c r="K12" s="26">
        <f t="shared" si="2"/>
        <v>200000</v>
      </c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  <c r="FP12" s="22"/>
      <c r="FQ12" s="22"/>
      <c r="FR12" s="22"/>
      <c r="FS12" s="22"/>
      <c r="FT12" s="22"/>
      <c r="FU12" s="22"/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  <c r="GJ12" s="22"/>
      <c r="GK12" s="22"/>
      <c r="GL12" s="22"/>
      <c r="GM12" s="22"/>
      <c r="GN12" s="22"/>
      <c r="GO12" s="22"/>
      <c r="GP12" s="22"/>
      <c r="GQ12" s="22"/>
      <c r="GR12" s="22"/>
      <c r="GS12" s="22"/>
      <c r="GT12" s="22"/>
      <c r="GU12" s="22"/>
      <c r="GV12" s="22"/>
      <c r="GW12" s="22"/>
      <c r="GX12" s="22"/>
      <c r="GY12" s="22"/>
      <c r="GZ12" s="22"/>
      <c r="HA12" s="22"/>
      <c r="HB12" s="22"/>
      <c r="HC12" s="22"/>
      <c r="HD12" s="22"/>
      <c r="HE12" s="22"/>
      <c r="HF12" s="22"/>
      <c r="HG12" s="22"/>
      <c r="HH12" s="22"/>
      <c r="HI12" s="22"/>
      <c r="HJ12" s="22"/>
      <c r="HK12" s="22"/>
      <c r="HL12" s="22"/>
      <c r="HM12" s="22"/>
      <c r="HN12" s="22"/>
      <c r="HO12" s="22"/>
      <c r="HP12" s="22"/>
      <c r="HQ12" s="22"/>
      <c r="HR12" s="22"/>
      <c r="HS12" s="22"/>
      <c r="HT12" s="22"/>
      <c r="HU12" s="22"/>
      <c r="HV12" s="22"/>
      <c r="HW12" s="22"/>
      <c r="HX12" s="22"/>
      <c r="HY12" s="22"/>
      <c r="HZ12" s="22"/>
      <c r="IA12" s="22"/>
      <c r="IB12" s="22"/>
      <c r="IC12" s="22"/>
      <c r="ID12" s="22"/>
      <c r="IE12" s="22"/>
      <c r="IF12" s="22"/>
      <c r="IG12" s="22"/>
      <c r="IH12" s="22"/>
      <c r="II12" s="22"/>
      <c r="IJ12" s="22"/>
      <c r="IK12" s="22"/>
      <c r="IL12" s="22"/>
      <c r="IM12" s="22"/>
      <c r="IN12" s="22"/>
      <c r="IO12" s="22"/>
      <c r="IP12" s="22"/>
      <c r="IQ12" s="22"/>
      <c r="IR12" s="22"/>
      <c r="IS12" s="22"/>
      <c r="IT12" s="22"/>
    </row>
    <row r="13" spans="1:254" s="48" customFormat="1" ht="38.25" x14ac:dyDescent="0.2">
      <c r="A13" s="108"/>
      <c r="B13" s="111" t="s">
        <v>21</v>
      </c>
      <c r="C13" s="49" t="s">
        <v>156</v>
      </c>
      <c r="D13" s="24" t="s">
        <v>190</v>
      </c>
      <c r="E13" s="35">
        <v>60000</v>
      </c>
      <c r="F13" s="36">
        <f t="shared" si="0"/>
        <v>0</v>
      </c>
      <c r="G13" s="37"/>
      <c r="H13" s="37">
        <f t="shared" si="1"/>
        <v>0</v>
      </c>
      <c r="I13" s="38"/>
      <c r="J13" s="25"/>
      <c r="K13" s="26">
        <f t="shared" si="2"/>
        <v>60000</v>
      </c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/>
      <c r="EM13" s="22"/>
      <c r="EN13" s="22"/>
      <c r="EO13" s="22"/>
      <c r="EP13" s="22"/>
      <c r="EQ13" s="22"/>
      <c r="ER13" s="22"/>
      <c r="ES13" s="22"/>
      <c r="ET13" s="22"/>
      <c r="EU13" s="22"/>
      <c r="EV13" s="22"/>
      <c r="EW13" s="22"/>
      <c r="EX13" s="22"/>
      <c r="EY13" s="22"/>
      <c r="EZ13" s="22"/>
      <c r="FA13" s="22"/>
      <c r="FB13" s="22"/>
      <c r="FC13" s="22"/>
      <c r="FD13" s="22"/>
      <c r="FE13" s="22"/>
      <c r="FF13" s="22"/>
      <c r="FG13" s="22"/>
      <c r="FH13" s="22"/>
      <c r="FI13" s="22"/>
      <c r="FJ13" s="22"/>
      <c r="FK13" s="22"/>
      <c r="FL13" s="22"/>
      <c r="FM13" s="22"/>
      <c r="FN13" s="22"/>
      <c r="FO13" s="22"/>
      <c r="FP13" s="22"/>
      <c r="FQ13" s="22"/>
      <c r="FR13" s="22"/>
      <c r="FS13" s="22"/>
      <c r="FT13" s="22"/>
      <c r="FU13" s="22"/>
      <c r="FV13" s="22"/>
      <c r="FW13" s="22"/>
      <c r="FX13" s="22"/>
      <c r="FY13" s="22"/>
      <c r="FZ13" s="22"/>
      <c r="GA13" s="22"/>
      <c r="GB13" s="22"/>
      <c r="GC13" s="22"/>
      <c r="GD13" s="22"/>
      <c r="GE13" s="22"/>
      <c r="GF13" s="22"/>
      <c r="GG13" s="22"/>
      <c r="GH13" s="22"/>
      <c r="GI13" s="22"/>
      <c r="GJ13" s="22"/>
      <c r="GK13" s="22"/>
      <c r="GL13" s="22"/>
      <c r="GM13" s="22"/>
      <c r="GN13" s="22"/>
      <c r="GO13" s="22"/>
      <c r="GP13" s="22"/>
      <c r="GQ13" s="22"/>
      <c r="GR13" s="22"/>
      <c r="GS13" s="22"/>
      <c r="GT13" s="22"/>
      <c r="GU13" s="22"/>
      <c r="GV13" s="22"/>
      <c r="GW13" s="22"/>
      <c r="GX13" s="22"/>
      <c r="GY13" s="22"/>
      <c r="GZ13" s="22"/>
      <c r="HA13" s="22"/>
      <c r="HB13" s="22"/>
      <c r="HC13" s="22"/>
      <c r="HD13" s="22"/>
      <c r="HE13" s="22"/>
      <c r="HF13" s="22"/>
      <c r="HG13" s="22"/>
      <c r="HH13" s="22"/>
      <c r="HI13" s="22"/>
      <c r="HJ13" s="22"/>
      <c r="HK13" s="22"/>
      <c r="HL13" s="22"/>
      <c r="HM13" s="22"/>
      <c r="HN13" s="22"/>
      <c r="HO13" s="22"/>
      <c r="HP13" s="22"/>
      <c r="HQ13" s="22"/>
      <c r="HR13" s="22"/>
      <c r="HS13" s="22"/>
      <c r="HT13" s="22"/>
      <c r="HU13" s="22"/>
      <c r="HV13" s="22"/>
      <c r="HW13" s="22"/>
      <c r="HX13" s="22"/>
      <c r="HY13" s="22"/>
      <c r="HZ13" s="22"/>
      <c r="IA13" s="22"/>
      <c r="IB13" s="22"/>
      <c r="IC13" s="22"/>
      <c r="ID13" s="22"/>
      <c r="IE13" s="22"/>
      <c r="IF13" s="22"/>
      <c r="IG13" s="22"/>
      <c r="IH13" s="22"/>
      <c r="II13" s="22"/>
      <c r="IJ13" s="22"/>
      <c r="IK13" s="22"/>
      <c r="IL13" s="22"/>
      <c r="IM13" s="22"/>
      <c r="IN13" s="22"/>
      <c r="IO13" s="22"/>
      <c r="IP13" s="22"/>
      <c r="IQ13" s="22"/>
      <c r="IR13" s="22"/>
      <c r="IS13" s="22"/>
      <c r="IT13" s="22"/>
    </row>
    <row r="14" spans="1:254" s="48" customFormat="1" ht="51" x14ac:dyDescent="0.2">
      <c r="A14" s="110"/>
      <c r="B14" s="113"/>
      <c r="C14" s="49" t="s">
        <v>158</v>
      </c>
      <c r="D14" s="24" t="s">
        <v>191</v>
      </c>
      <c r="E14" s="35">
        <v>240000</v>
      </c>
      <c r="F14" s="36">
        <f t="shared" si="0"/>
        <v>0</v>
      </c>
      <c r="G14" s="37"/>
      <c r="H14" s="37">
        <f t="shared" si="1"/>
        <v>0</v>
      </c>
      <c r="I14" s="38"/>
      <c r="J14" s="25"/>
      <c r="K14" s="26">
        <f t="shared" si="2"/>
        <v>240000</v>
      </c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22"/>
      <c r="HU14" s="22"/>
      <c r="HV14" s="22"/>
      <c r="HW14" s="22"/>
      <c r="HX14" s="22"/>
      <c r="HY14" s="22"/>
      <c r="HZ14" s="22"/>
      <c r="IA14" s="22"/>
      <c r="IB14" s="22"/>
      <c r="IC14" s="22"/>
      <c r="ID14" s="22"/>
      <c r="IE14" s="22"/>
      <c r="IF14" s="22"/>
      <c r="IG14" s="22"/>
      <c r="IH14" s="22"/>
      <c r="II14" s="22"/>
      <c r="IJ14" s="22"/>
      <c r="IK14" s="22"/>
      <c r="IL14" s="22"/>
      <c r="IM14" s="22"/>
      <c r="IN14" s="22"/>
      <c r="IO14" s="22"/>
      <c r="IP14" s="22"/>
      <c r="IQ14" s="22"/>
      <c r="IR14" s="22"/>
      <c r="IS14" s="22"/>
      <c r="IT14" s="22"/>
    </row>
    <row r="15" spans="1:254" s="48" customFormat="1" ht="12.75" x14ac:dyDescent="0.2">
      <c r="A15" s="107" t="s">
        <v>195</v>
      </c>
      <c r="B15" s="107"/>
      <c r="C15" s="107"/>
      <c r="D15" s="107"/>
      <c r="E15" s="107"/>
      <c r="F15" s="107"/>
      <c r="G15" s="107"/>
      <c r="H15" s="107"/>
      <c r="I15" s="107"/>
      <c r="J15" s="107"/>
      <c r="K15" s="26">
        <f>SUM(K9:K14)</f>
        <v>1900990</v>
      </c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  <c r="ED15" s="22"/>
      <c r="EE15" s="22"/>
      <c r="EF15" s="22"/>
      <c r="EG15" s="22"/>
      <c r="EH15" s="22"/>
      <c r="EI15" s="22"/>
      <c r="EJ15" s="22"/>
      <c r="EK15" s="22"/>
      <c r="EL15" s="22"/>
      <c r="EM15" s="22"/>
      <c r="EN15" s="22"/>
      <c r="EO15" s="22"/>
      <c r="EP15" s="22"/>
      <c r="EQ15" s="22"/>
      <c r="ER15" s="22"/>
      <c r="ES15" s="22"/>
      <c r="ET15" s="22"/>
      <c r="EU15" s="22"/>
      <c r="EV15" s="22"/>
      <c r="EW15" s="22"/>
      <c r="EX15" s="22"/>
      <c r="EY15" s="22"/>
      <c r="EZ15" s="22"/>
      <c r="FA15" s="22"/>
      <c r="FB15" s="22"/>
      <c r="FC15" s="22"/>
      <c r="FD15" s="22"/>
      <c r="FE15" s="22"/>
      <c r="FF15" s="22"/>
      <c r="FG15" s="22"/>
      <c r="FH15" s="22"/>
      <c r="FI15" s="22"/>
      <c r="FJ15" s="22"/>
      <c r="FK15" s="22"/>
      <c r="FL15" s="22"/>
      <c r="FM15" s="22"/>
      <c r="FN15" s="22"/>
      <c r="FO15" s="22"/>
      <c r="FP15" s="22"/>
      <c r="FQ15" s="22"/>
      <c r="FR15" s="22"/>
      <c r="FS15" s="22"/>
      <c r="FT15" s="22"/>
      <c r="FU15" s="22"/>
      <c r="FV15" s="22"/>
      <c r="FW15" s="22"/>
      <c r="FX15" s="22"/>
      <c r="FY15" s="22"/>
      <c r="FZ15" s="22"/>
      <c r="GA15" s="22"/>
      <c r="GB15" s="22"/>
      <c r="GC15" s="22"/>
      <c r="GD15" s="22"/>
      <c r="GE15" s="22"/>
      <c r="GF15" s="22"/>
      <c r="GG15" s="22"/>
      <c r="GH15" s="22"/>
      <c r="GI15" s="22"/>
      <c r="GJ15" s="22"/>
      <c r="GK15" s="22"/>
      <c r="GL15" s="22"/>
      <c r="GM15" s="22"/>
      <c r="GN15" s="22"/>
      <c r="GO15" s="22"/>
      <c r="GP15" s="22"/>
      <c r="GQ15" s="22"/>
      <c r="GR15" s="22"/>
      <c r="GS15" s="22"/>
      <c r="GT15" s="22"/>
      <c r="GU15" s="22"/>
      <c r="GV15" s="22"/>
      <c r="GW15" s="22"/>
      <c r="GX15" s="22"/>
      <c r="GY15" s="22"/>
      <c r="GZ15" s="22"/>
      <c r="HA15" s="22"/>
      <c r="HB15" s="22"/>
      <c r="HC15" s="22"/>
      <c r="HD15" s="22"/>
      <c r="HE15" s="22"/>
      <c r="HF15" s="22"/>
      <c r="HG15" s="22"/>
      <c r="HH15" s="22"/>
      <c r="HI15" s="22"/>
      <c r="HJ15" s="22"/>
      <c r="HK15" s="22"/>
      <c r="HL15" s="22"/>
      <c r="HM15" s="22"/>
      <c r="HN15" s="22"/>
      <c r="HO15" s="22"/>
      <c r="HP15" s="22"/>
      <c r="HQ15" s="22"/>
      <c r="HR15" s="22"/>
      <c r="HS15" s="22"/>
      <c r="HT15" s="22"/>
      <c r="HU15" s="22"/>
      <c r="HV15" s="22"/>
      <c r="HW15" s="22"/>
      <c r="HX15" s="22"/>
      <c r="HY15" s="22"/>
      <c r="HZ15" s="22"/>
      <c r="IA15" s="22"/>
      <c r="IB15" s="22"/>
      <c r="IC15" s="22"/>
      <c r="ID15" s="22"/>
      <c r="IE15" s="22"/>
      <c r="IF15" s="22"/>
      <c r="IG15" s="22"/>
      <c r="IH15" s="22"/>
      <c r="II15" s="22"/>
      <c r="IJ15" s="22"/>
      <c r="IK15" s="22"/>
      <c r="IL15" s="22"/>
      <c r="IM15" s="22"/>
      <c r="IN15" s="22"/>
      <c r="IO15" s="22"/>
      <c r="IP15" s="22"/>
      <c r="IQ15" s="22"/>
      <c r="IR15" s="22"/>
      <c r="IS15" s="22"/>
      <c r="IT15" s="22"/>
    </row>
    <row r="16" spans="1:254" s="48" customFormat="1" ht="12.75" x14ac:dyDescent="0.2">
      <c r="A16" s="105" t="s">
        <v>64</v>
      </c>
      <c r="B16" s="105"/>
      <c r="C16" s="105"/>
      <c r="D16" s="105"/>
      <c r="E16" s="105"/>
      <c r="F16" s="105"/>
      <c r="G16" s="105"/>
      <c r="H16" s="105"/>
      <c r="I16" s="105"/>
      <c r="J16" s="105"/>
      <c r="K16" s="105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22"/>
      <c r="DK16" s="22"/>
      <c r="DL16" s="22"/>
      <c r="DM16" s="22"/>
      <c r="DN16" s="22"/>
      <c r="DO16" s="22"/>
      <c r="DP16" s="22"/>
      <c r="DQ16" s="22"/>
      <c r="DR16" s="22"/>
      <c r="DS16" s="22"/>
      <c r="DT16" s="22"/>
      <c r="DU16" s="22"/>
      <c r="DV16" s="22"/>
      <c r="DW16" s="22"/>
      <c r="DX16" s="22"/>
      <c r="DY16" s="22"/>
      <c r="DZ16" s="22"/>
      <c r="EA16" s="22"/>
      <c r="EB16" s="22"/>
      <c r="EC16" s="22"/>
      <c r="ED16" s="22"/>
      <c r="EE16" s="22"/>
      <c r="EF16" s="22"/>
      <c r="EG16" s="22"/>
      <c r="EH16" s="22"/>
      <c r="EI16" s="22"/>
      <c r="EJ16" s="22"/>
      <c r="EK16" s="22"/>
      <c r="EL16" s="22"/>
      <c r="EM16" s="22"/>
      <c r="EN16" s="22"/>
      <c r="EO16" s="22"/>
      <c r="EP16" s="22"/>
      <c r="EQ16" s="22"/>
      <c r="ER16" s="22"/>
      <c r="ES16" s="22"/>
      <c r="ET16" s="22"/>
      <c r="EU16" s="22"/>
      <c r="EV16" s="22"/>
      <c r="EW16" s="22"/>
      <c r="EX16" s="22"/>
      <c r="EY16" s="22"/>
      <c r="EZ16" s="22"/>
      <c r="FA16" s="22"/>
      <c r="FB16" s="22"/>
      <c r="FC16" s="22"/>
      <c r="FD16" s="22"/>
      <c r="FE16" s="22"/>
      <c r="FF16" s="22"/>
      <c r="FG16" s="22"/>
      <c r="FH16" s="22"/>
      <c r="FI16" s="22"/>
      <c r="FJ16" s="22"/>
      <c r="FK16" s="22"/>
      <c r="FL16" s="22"/>
      <c r="FM16" s="22"/>
      <c r="FN16" s="22"/>
      <c r="FO16" s="22"/>
      <c r="FP16" s="22"/>
      <c r="FQ16" s="22"/>
      <c r="FR16" s="22"/>
      <c r="FS16" s="22"/>
      <c r="FT16" s="22"/>
      <c r="FU16" s="22"/>
      <c r="FV16" s="22"/>
      <c r="FW16" s="22"/>
      <c r="FX16" s="22"/>
      <c r="FY16" s="22"/>
      <c r="FZ16" s="22"/>
      <c r="GA16" s="22"/>
      <c r="GB16" s="22"/>
      <c r="GC16" s="22"/>
      <c r="GD16" s="22"/>
      <c r="GE16" s="22"/>
      <c r="GF16" s="22"/>
      <c r="GG16" s="22"/>
      <c r="GH16" s="22"/>
      <c r="GI16" s="22"/>
      <c r="GJ16" s="22"/>
      <c r="GK16" s="22"/>
      <c r="GL16" s="22"/>
      <c r="GM16" s="22"/>
      <c r="GN16" s="22"/>
      <c r="GO16" s="22"/>
      <c r="GP16" s="22"/>
      <c r="GQ16" s="22"/>
      <c r="GR16" s="22"/>
      <c r="GS16" s="22"/>
      <c r="GT16" s="22"/>
      <c r="GU16" s="22"/>
      <c r="GV16" s="22"/>
      <c r="GW16" s="22"/>
      <c r="GX16" s="22"/>
      <c r="GY16" s="22"/>
      <c r="GZ16" s="22"/>
      <c r="HA16" s="22"/>
      <c r="HB16" s="22"/>
      <c r="HC16" s="22"/>
      <c r="HD16" s="22"/>
      <c r="HE16" s="22"/>
      <c r="HF16" s="22"/>
      <c r="HG16" s="22"/>
      <c r="HH16" s="22"/>
      <c r="HI16" s="22"/>
      <c r="HJ16" s="22"/>
      <c r="HK16" s="22"/>
      <c r="HL16" s="22"/>
      <c r="HM16" s="22"/>
      <c r="HN16" s="22"/>
      <c r="HO16" s="22"/>
      <c r="HP16" s="22"/>
      <c r="HQ16" s="22"/>
      <c r="HR16" s="22"/>
      <c r="HS16" s="22"/>
      <c r="HT16" s="22"/>
      <c r="HU16" s="22"/>
      <c r="HV16" s="22"/>
      <c r="HW16" s="22"/>
      <c r="HX16" s="22"/>
      <c r="HY16" s="22"/>
      <c r="HZ16" s="22"/>
      <c r="IA16" s="22"/>
      <c r="IB16" s="22"/>
      <c r="IC16" s="22"/>
      <c r="ID16" s="22"/>
      <c r="IE16" s="22"/>
      <c r="IF16" s="22"/>
      <c r="IG16" s="22"/>
      <c r="IH16" s="22"/>
      <c r="II16" s="22"/>
      <c r="IJ16" s="22"/>
      <c r="IK16" s="22"/>
      <c r="IL16" s="22"/>
      <c r="IM16" s="22"/>
      <c r="IN16" s="22"/>
      <c r="IO16" s="22"/>
      <c r="IP16" s="22"/>
      <c r="IQ16" s="22"/>
      <c r="IR16" s="22"/>
      <c r="IS16" s="22"/>
      <c r="IT16" s="22"/>
    </row>
    <row r="17" spans="1:254" s="48" customFormat="1" ht="25.5" x14ac:dyDescent="0.2">
      <c r="A17" s="108"/>
      <c r="B17" s="111" t="s">
        <v>25</v>
      </c>
      <c r="C17" s="49" t="s">
        <v>154</v>
      </c>
      <c r="D17" s="24" t="s">
        <v>197</v>
      </c>
      <c r="E17" s="35"/>
      <c r="F17" s="36">
        <f>SUM(G17:H17)</f>
        <v>1488448.79</v>
      </c>
      <c r="G17" s="37">
        <v>1488448.79</v>
      </c>
      <c r="H17" s="37">
        <f>SUM(I17:J17)</f>
        <v>0</v>
      </c>
      <c r="I17" s="38"/>
      <c r="J17" s="25"/>
      <c r="K17" s="26">
        <f>SUM(E17:F17)+1.21</f>
        <v>1488450</v>
      </c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/>
      <c r="DH17" s="22"/>
      <c r="DI17" s="22"/>
      <c r="DJ17" s="22"/>
      <c r="DK17" s="22"/>
      <c r="DL17" s="22"/>
      <c r="DM17" s="22"/>
      <c r="DN17" s="22"/>
      <c r="DO17" s="22"/>
      <c r="DP17" s="22"/>
      <c r="DQ17" s="22"/>
      <c r="DR17" s="22"/>
      <c r="DS17" s="22"/>
      <c r="DT17" s="22"/>
      <c r="DU17" s="22"/>
      <c r="DV17" s="22"/>
      <c r="DW17" s="22"/>
      <c r="DX17" s="22"/>
      <c r="DY17" s="22"/>
      <c r="DZ17" s="22"/>
      <c r="EA17" s="22"/>
      <c r="EB17" s="22"/>
      <c r="EC17" s="22"/>
      <c r="ED17" s="22"/>
      <c r="EE17" s="22"/>
      <c r="EF17" s="22"/>
      <c r="EG17" s="22"/>
      <c r="EH17" s="22"/>
      <c r="EI17" s="22"/>
      <c r="EJ17" s="22"/>
      <c r="EK17" s="22"/>
      <c r="EL17" s="22"/>
      <c r="EM17" s="22"/>
      <c r="EN17" s="22"/>
      <c r="EO17" s="22"/>
      <c r="EP17" s="22"/>
      <c r="EQ17" s="22"/>
      <c r="ER17" s="22"/>
      <c r="ES17" s="22"/>
      <c r="ET17" s="22"/>
      <c r="EU17" s="22"/>
      <c r="EV17" s="22"/>
      <c r="EW17" s="22"/>
      <c r="EX17" s="22"/>
      <c r="EY17" s="22"/>
      <c r="EZ17" s="22"/>
      <c r="FA17" s="22"/>
      <c r="FB17" s="22"/>
      <c r="FC17" s="22"/>
      <c r="FD17" s="22"/>
      <c r="FE17" s="22"/>
      <c r="FF17" s="22"/>
      <c r="FG17" s="22"/>
      <c r="FH17" s="22"/>
      <c r="FI17" s="22"/>
      <c r="FJ17" s="22"/>
      <c r="FK17" s="22"/>
      <c r="FL17" s="22"/>
      <c r="FM17" s="22"/>
      <c r="FN17" s="22"/>
      <c r="FO17" s="22"/>
      <c r="FP17" s="22"/>
      <c r="FQ17" s="22"/>
      <c r="FR17" s="22"/>
      <c r="FS17" s="22"/>
      <c r="FT17" s="22"/>
      <c r="FU17" s="22"/>
      <c r="FV17" s="22"/>
      <c r="FW17" s="22"/>
      <c r="FX17" s="22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</row>
    <row r="18" spans="1:254" s="48" customFormat="1" ht="38.25" x14ac:dyDescent="0.2">
      <c r="A18" s="109"/>
      <c r="B18" s="112"/>
      <c r="C18" s="49" t="s">
        <v>142</v>
      </c>
      <c r="D18" s="24" t="s">
        <v>144</v>
      </c>
      <c r="E18" s="35"/>
      <c r="F18" s="36">
        <f>SUM(G18:H18)</f>
        <v>106200</v>
      </c>
      <c r="G18" s="37">
        <v>106200</v>
      </c>
      <c r="H18" s="37">
        <f>SUM(I18:J18)</f>
        <v>0</v>
      </c>
      <c r="I18" s="38"/>
      <c r="J18" s="25"/>
      <c r="K18" s="26">
        <f>SUM(E18:F18)</f>
        <v>106200</v>
      </c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  <c r="DC18" s="22"/>
      <c r="DD18" s="22"/>
      <c r="DE18" s="22"/>
      <c r="DF18" s="22"/>
      <c r="DG18" s="22"/>
      <c r="DH18" s="22"/>
      <c r="DI18" s="22"/>
      <c r="DJ18" s="22"/>
      <c r="DK18" s="22"/>
      <c r="DL18" s="22"/>
      <c r="DM18" s="22"/>
      <c r="DN18" s="22"/>
      <c r="DO18" s="22"/>
      <c r="DP18" s="22"/>
      <c r="DQ18" s="22"/>
      <c r="DR18" s="22"/>
      <c r="DS18" s="22"/>
      <c r="DT18" s="22"/>
      <c r="DU18" s="22"/>
      <c r="DV18" s="22"/>
      <c r="DW18" s="22"/>
      <c r="DX18" s="22"/>
      <c r="DY18" s="22"/>
      <c r="DZ18" s="22"/>
      <c r="EA18" s="22"/>
      <c r="EB18" s="22"/>
      <c r="EC18" s="22"/>
      <c r="ED18" s="22"/>
      <c r="EE18" s="22"/>
      <c r="EF18" s="22"/>
      <c r="EG18" s="22"/>
      <c r="EH18" s="22"/>
      <c r="EI18" s="22"/>
      <c r="EJ18" s="22"/>
      <c r="EK18" s="22"/>
      <c r="EL18" s="22"/>
      <c r="EM18" s="22"/>
      <c r="EN18" s="22"/>
      <c r="EO18" s="22"/>
      <c r="EP18" s="22"/>
      <c r="EQ18" s="22"/>
      <c r="ER18" s="22"/>
      <c r="ES18" s="22"/>
      <c r="ET18" s="22"/>
      <c r="EU18" s="22"/>
      <c r="EV18" s="22"/>
      <c r="EW18" s="22"/>
      <c r="EX18" s="22"/>
      <c r="EY18" s="22"/>
      <c r="EZ18" s="22"/>
      <c r="FA18" s="22"/>
      <c r="FB18" s="22"/>
      <c r="FC18" s="22"/>
      <c r="FD18" s="22"/>
      <c r="FE18" s="22"/>
      <c r="FF18" s="22"/>
      <c r="FG18" s="22"/>
      <c r="FH18" s="22"/>
      <c r="FI18" s="22"/>
      <c r="FJ18" s="22"/>
      <c r="FK18" s="22"/>
      <c r="FL18" s="22"/>
      <c r="FM18" s="22"/>
      <c r="FN18" s="22"/>
      <c r="FO18" s="22"/>
      <c r="FP18" s="22"/>
      <c r="FQ18" s="22"/>
      <c r="FR18" s="22"/>
      <c r="FS18" s="22"/>
      <c r="FT18" s="22"/>
      <c r="FU18" s="22"/>
      <c r="FV18" s="22"/>
      <c r="FW18" s="22"/>
      <c r="FX18" s="22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</row>
    <row r="19" spans="1:254" s="48" customFormat="1" ht="25.5" x14ac:dyDescent="0.2">
      <c r="A19" s="110"/>
      <c r="B19" s="113"/>
      <c r="C19" s="49" t="s">
        <v>145</v>
      </c>
      <c r="D19" s="24" t="s">
        <v>147</v>
      </c>
      <c r="E19" s="35"/>
      <c r="F19" s="36">
        <f>SUM(G19:H19)</f>
        <v>159153</v>
      </c>
      <c r="G19" s="37">
        <v>159153</v>
      </c>
      <c r="H19" s="37">
        <f>SUM(I19:J19)</f>
        <v>0</v>
      </c>
      <c r="I19" s="38"/>
      <c r="J19" s="25"/>
      <c r="K19" s="26">
        <f>SUM(E19:F19)+7</f>
        <v>159160</v>
      </c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  <c r="DC19" s="22"/>
      <c r="DD19" s="22"/>
      <c r="DE19" s="22"/>
      <c r="DF19" s="22"/>
      <c r="DG19" s="22"/>
      <c r="DH19" s="22"/>
      <c r="DI19" s="22"/>
      <c r="DJ19" s="22"/>
      <c r="DK19" s="22"/>
      <c r="DL19" s="22"/>
      <c r="DM19" s="22"/>
      <c r="DN19" s="22"/>
      <c r="DO19" s="22"/>
      <c r="DP19" s="22"/>
      <c r="DQ19" s="22"/>
      <c r="DR19" s="22"/>
      <c r="DS19" s="22"/>
      <c r="DT19" s="22"/>
      <c r="DU19" s="22"/>
      <c r="DV19" s="22"/>
      <c r="DW19" s="22"/>
      <c r="DX19" s="22"/>
      <c r="DY19" s="22"/>
      <c r="DZ19" s="22"/>
      <c r="EA19" s="22"/>
      <c r="EB19" s="22"/>
      <c r="EC19" s="22"/>
      <c r="ED19" s="22"/>
      <c r="EE19" s="22"/>
      <c r="EF19" s="22"/>
      <c r="EG19" s="22"/>
      <c r="EH19" s="22"/>
      <c r="EI19" s="22"/>
      <c r="EJ19" s="22"/>
      <c r="EK19" s="22"/>
      <c r="EL19" s="22"/>
      <c r="EM19" s="22"/>
      <c r="EN19" s="22"/>
      <c r="EO19" s="22"/>
      <c r="EP19" s="22"/>
      <c r="EQ19" s="22"/>
      <c r="ER19" s="22"/>
      <c r="ES19" s="22"/>
      <c r="ET19" s="22"/>
      <c r="EU19" s="22"/>
      <c r="EV19" s="22"/>
      <c r="EW19" s="22"/>
      <c r="EX19" s="22"/>
      <c r="EY19" s="22"/>
      <c r="EZ19" s="22"/>
      <c r="FA19" s="22"/>
      <c r="FB19" s="22"/>
      <c r="FC19" s="22"/>
      <c r="FD19" s="22"/>
      <c r="FE19" s="22"/>
      <c r="FF19" s="22"/>
      <c r="FG19" s="22"/>
      <c r="FH19" s="22"/>
      <c r="FI19" s="22"/>
      <c r="FJ19" s="22"/>
      <c r="FK19" s="22"/>
      <c r="FL19" s="22"/>
      <c r="FM19" s="22"/>
      <c r="FN19" s="22"/>
      <c r="FO19" s="22"/>
      <c r="FP19" s="22"/>
      <c r="FQ19" s="22"/>
      <c r="FR19" s="22"/>
      <c r="FS19" s="22"/>
      <c r="FT19" s="22"/>
      <c r="FU19" s="22"/>
      <c r="FV19" s="22"/>
      <c r="FW19" s="22"/>
      <c r="FX19" s="22"/>
      <c r="FY19" s="22"/>
      <c r="FZ19" s="22"/>
      <c r="GA19" s="22"/>
      <c r="GB19" s="22"/>
      <c r="GC19" s="22"/>
      <c r="GD19" s="22"/>
      <c r="GE19" s="22"/>
      <c r="GF19" s="22"/>
      <c r="GG19" s="22"/>
      <c r="GH19" s="22"/>
      <c r="GI19" s="22"/>
      <c r="GJ19" s="22"/>
      <c r="GK19" s="22"/>
      <c r="GL19" s="22"/>
      <c r="GM19" s="22"/>
      <c r="GN19" s="22"/>
      <c r="GO19" s="22"/>
      <c r="GP19" s="22"/>
      <c r="GQ19" s="22"/>
      <c r="GR19" s="22"/>
      <c r="GS19" s="22"/>
      <c r="GT19" s="22"/>
      <c r="GU19" s="22"/>
      <c r="GV19" s="22"/>
      <c r="GW19" s="22"/>
      <c r="GX19" s="22"/>
      <c r="GY19" s="22"/>
      <c r="GZ19" s="22"/>
      <c r="HA19" s="22"/>
      <c r="HB19" s="22"/>
      <c r="HC19" s="22"/>
      <c r="HD19" s="22"/>
      <c r="HE19" s="22"/>
      <c r="HF19" s="22"/>
      <c r="HG19" s="22"/>
      <c r="HH19" s="22"/>
      <c r="HI19" s="22"/>
      <c r="HJ19" s="22"/>
      <c r="HK19" s="22"/>
      <c r="HL19" s="22"/>
      <c r="HM19" s="22"/>
      <c r="HN19" s="22"/>
      <c r="HO19" s="22"/>
      <c r="HP19" s="22"/>
      <c r="HQ19" s="22"/>
      <c r="HR19" s="22"/>
      <c r="HS19" s="22"/>
      <c r="HT19" s="22"/>
      <c r="HU19" s="22"/>
      <c r="HV19" s="22"/>
      <c r="HW19" s="22"/>
      <c r="HX19" s="22"/>
      <c r="HY19" s="22"/>
      <c r="HZ19" s="22"/>
      <c r="IA19" s="22"/>
      <c r="IB19" s="22"/>
      <c r="IC19" s="22"/>
      <c r="ID19" s="22"/>
      <c r="IE19" s="22"/>
      <c r="IF19" s="22"/>
      <c r="IG19" s="22"/>
      <c r="IH19" s="22"/>
      <c r="II19" s="22"/>
      <c r="IJ19" s="22"/>
      <c r="IK19" s="22"/>
      <c r="IL19" s="22"/>
      <c r="IM19" s="22"/>
      <c r="IN19" s="22"/>
      <c r="IO19" s="22"/>
      <c r="IP19" s="22"/>
      <c r="IQ19" s="22"/>
      <c r="IR19" s="22"/>
      <c r="IS19" s="22"/>
      <c r="IT19" s="22"/>
    </row>
    <row r="20" spans="1:254" s="48" customFormat="1" ht="63.75" x14ac:dyDescent="0.2">
      <c r="A20" s="34"/>
      <c r="B20" s="50" t="s">
        <v>30</v>
      </c>
      <c r="C20" s="49" t="s">
        <v>139</v>
      </c>
      <c r="D20" s="24" t="s">
        <v>196</v>
      </c>
      <c r="E20" s="35">
        <v>308000</v>
      </c>
      <c r="F20" s="36">
        <f>SUM(G20:H20)</f>
        <v>0</v>
      </c>
      <c r="G20" s="37"/>
      <c r="H20" s="37">
        <f>SUM(I20:J20)</f>
        <v>0</v>
      </c>
      <c r="I20" s="38"/>
      <c r="J20" s="25"/>
      <c r="K20" s="26">
        <f>SUM(E20:F20)</f>
        <v>308000</v>
      </c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22"/>
      <c r="DO20" s="22"/>
      <c r="DP20" s="22"/>
      <c r="DQ20" s="22"/>
      <c r="DR20" s="22"/>
      <c r="DS20" s="22"/>
      <c r="DT20" s="22"/>
      <c r="DU20" s="22"/>
      <c r="DV20" s="22"/>
      <c r="DW20" s="22"/>
      <c r="DX20" s="22"/>
      <c r="DY20" s="22"/>
      <c r="DZ20" s="22"/>
      <c r="EA20" s="22"/>
      <c r="EB20" s="22"/>
      <c r="EC20" s="22"/>
      <c r="ED20" s="22"/>
      <c r="EE20" s="22"/>
      <c r="EF20" s="22"/>
      <c r="EG20" s="22"/>
      <c r="EH20" s="22"/>
      <c r="EI20" s="22"/>
      <c r="EJ20" s="22"/>
      <c r="EK20" s="22"/>
      <c r="EL20" s="22"/>
      <c r="EM20" s="22"/>
      <c r="EN20" s="22"/>
      <c r="EO20" s="22"/>
      <c r="EP20" s="22"/>
      <c r="EQ20" s="22"/>
      <c r="ER20" s="22"/>
      <c r="ES20" s="22"/>
      <c r="ET20" s="22"/>
      <c r="EU20" s="22"/>
      <c r="EV20" s="22"/>
      <c r="EW20" s="22"/>
      <c r="EX20" s="22"/>
      <c r="EY20" s="22"/>
      <c r="EZ20" s="22"/>
      <c r="FA20" s="22"/>
      <c r="FB20" s="22"/>
      <c r="FC20" s="22"/>
      <c r="FD20" s="22"/>
      <c r="FE20" s="22"/>
      <c r="FF20" s="22"/>
      <c r="FG20" s="22"/>
      <c r="FH20" s="22"/>
      <c r="FI20" s="22"/>
      <c r="FJ20" s="22"/>
      <c r="FK20" s="22"/>
      <c r="FL20" s="22"/>
      <c r="FM20" s="22"/>
      <c r="FN20" s="22"/>
      <c r="FO20" s="22"/>
      <c r="FP20" s="22"/>
      <c r="FQ20" s="22"/>
      <c r="FR20" s="22"/>
      <c r="FS20" s="22"/>
      <c r="FT20" s="22"/>
      <c r="FU20" s="22"/>
      <c r="FV20" s="22"/>
      <c r="FW20" s="22"/>
      <c r="FX20" s="22"/>
      <c r="FY20" s="22"/>
      <c r="FZ20" s="22"/>
      <c r="GA20" s="22"/>
      <c r="GB20" s="22"/>
      <c r="GC20" s="22"/>
      <c r="GD20" s="22"/>
      <c r="GE20" s="22"/>
      <c r="GF20" s="22"/>
      <c r="GG20" s="22"/>
      <c r="GH20" s="22"/>
      <c r="GI20" s="22"/>
      <c r="GJ20" s="22"/>
      <c r="GK20" s="22"/>
      <c r="GL20" s="22"/>
      <c r="GM20" s="22"/>
      <c r="GN20" s="22"/>
      <c r="GO20" s="22"/>
      <c r="GP20" s="22"/>
      <c r="GQ20" s="22"/>
      <c r="GR20" s="22"/>
      <c r="GS20" s="22"/>
      <c r="GT20" s="22"/>
      <c r="GU20" s="22"/>
      <c r="GV20" s="22"/>
      <c r="GW20" s="22"/>
      <c r="GX20" s="22"/>
      <c r="GY20" s="22"/>
      <c r="GZ20" s="22"/>
      <c r="HA20" s="22"/>
      <c r="HB20" s="22"/>
      <c r="HC20" s="22"/>
      <c r="HD20" s="22"/>
      <c r="HE20" s="22"/>
      <c r="HF20" s="22"/>
      <c r="HG20" s="22"/>
      <c r="HH20" s="22"/>
      <c r="HI20" s="22"/>
      <c r="HJ20" s="22"/>
      <c r="HK20" s="22"/>
      <c r="HL20" s="22"/>
      <c r="HM20" s="22"/>
      <c r="HN20" s="22"/>
      <c r="HO20" s="22"/>
      <c r="HP20" s="22"/>
      <c r="HQ20" s="22"/>
      <c r="HR20" s="22"/>
      <c r="HS20" s="22"/>
      <c r="HT20" s="22"/>
      <c r="HU20" s="22"/>
      <c r="HV20" s="22"/>
      <c r="HW20" s="22"/>
      <c r="HX20" s="22"/>
      <c r="HY20" s="22"/>
      <c r="HZ20" s="22"/>
      <c r="IA20" s="22"/>
      <c r="IB20" s="22"/>
      <c r="IC20" s="22"/>
      <c r="ID20" s="22"/>
      <c r="IE20" s="22"/>
      <c r="IF20" s="22"/>
      <c r="IG20" s="22"/>
      <c r="IH20" s="22"/>
      <c r="II20" s="22"/>
      <c r="IJ20" s="22"/>
      <c r="IK20" s="22"/>
      <c r="IL20" s="22"/>
      <c r="IM20" s="22"/>
      <c r="IN20" s="22"/>
      <c r="IO20" s="22"/>
      <c r="IP20" s="22"/>
      <c r="IQ20" s="22"/>
      <c r="IR20" s="22"/>
      <c r="IS20" s="22"/>
      <c r="IT20" s="22"/>
    </row>
    <row r="21" spans="1:254" s="48" customFormat="1" ht="12.75" x14ac:dyDescent="0.2">
      <c r="A21" s="107" t="s">
        <v>198</v>
      </c>
      <c r="B21" s="107"/>
      <c r="C21" s="107"/>
      <c r="D21" s="107"/>
      <c r="E21" s="107"/>
      <c r="F21" s="107"/>
      <c r="G21" s="107"/>
      <c r="H21" s="107"/>
      <c r="I21" s="107"/>
      <c r="J21" s="107"/>
      <c r="K21" s="26">
        <f>SUM(K17:K20)</f>
        <v>2061810</v>
      </c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/>
      <c r="DF21" s="22"/>
      <c r="DG21" s="22"/>
      <c r="DH21" s="22"/>
      <c r="DI21" s="22"/>
      <c r="DJ21" s="22"/>
      <c r="DK21" s="22"/>
      <c r="DL21" s="22"/>
      <c r="DM21" s="22"/>
      <c r="DN21" s="22"/>
      <c r="DO21" s="22"/>
      <c r="DP21" s="22"/>
      <c r="DQ21" s="22"/>
      <c r="DR21" s="22"/>
      <c r="DS21" s="22"/>
      <c r="DT21" s="22"/>
      <c r="DU21" s="22"/>
      <c r="DV21" s="22"/>
      <c r="DW21" s="22"/>
      <c r="DX21" s="22"/>
      <c r="DY21" s="22"/>
      <c r="DZ21" s="22"/>
      <c r="EA21" s="22"/>
      <c r="EB21" s="22"/>
      <c r="EC21" s="22"/>
      <c r="ED21" s="22"/>
      <c r="EE21" s="22"/>
      <c r="EF21" s="22"/>
      <c r="EG21" s="22"/>
      <c r="EH21" s="22"/>
      <c r="EI21" s="22"/>
      <c r="EJ21" s="22"/>
      <c r="EK21" s="22"/>
      <c r="EL21" s="22"/>
      <c r="EM21" s="22"/>
      <c r="EN21" s="22"/>
      <c r="EO21" s="22"/>
      <c r="EP21" s="22"/>
      <c r="EQ21" s="22"/>
      <c r="ER21" s="22"/>
      <c r="ES21" s="22"/>
      <c r="ET21" s="22"/>
      <c r="EU21" s="22"/>
      <c r="EV21" s="22"/>
      <c r="EW21" s="22"/>
      <c r="EX21" s="22"/>
      <c r="EY21" s="22"/>
      <c r="EZ21" s="22"/>
      <c r="FA21" s="22"/>
      <c r="FB21" s="22"/>
      <c r="FC21" s="22"/>
      <c r="FD21" s="22"/>
      <c r="FE21" s="22"/>
      <c r="FF21" s="22"/>
      <c r="FG21" s="22"/>
      <c r="FH21" s="22"/>
      <c r="FI21" s="22"/>
      <c r="FJ21" s="22"/>
      <c r="FK21" s="22"/>
      <c r="FL21" s="22"/>
      <c r="FM21" s="22"/>
      <c r="FN21" s="22"/>
      <c r="FO21" s="22"/>
      <c r="FP21" s="22"/>
      <c r="FQ21" s="22"/>
      <c r="FR21" s="22"/>
      <c r="FS21" s="22"/>
      <c r="FT21" s="22"/>
      <c r="FU21" s="22"/>
      <c r="FV21" s="22"/>
      <c r="FW21" s="22"/>
      <c r="FX21" s="22"/>
      <c r="FY21" s="22"/>
      <c r="FZ21" s="22"/>
      <c r="GA21" s="22"/>
      <c r="GB21" s="22"/>
      <c r="GC21" s="22"/>
      <c r="GD21" s="22"/>
      <c r="GE21" s="22"/>
      <c r="GF21" s="22"/>
      <c r="GG21" s="22"/>
      <c r="GH21" s="22"/>
      <c r="GI21" s="22"/>
      <c r="GJ21" s="22"/>
      <c r="GK21" s="22"/>
      <c r="GL21" s="22"/>
      <c r="GM21" s="22"/>
      <c r="GN21" s="22"/>
      <c r="GO21" s="22"/>
      <c r="GP21" s="22"/>
      <c r="GQ21" s="22"/>
      <c r="GR21" s="22"/>
      <c r="GS21" s="22"/>
      <c r="GT21" s="22"/>
      <c r="GU21" s="22"/>
      <c r="GV21" s="22"/>
      <c r="GW21" s="22"/>
      <c r="GX21" s="22"/>
      <c r="GY21" s="22"/>
      <c r="GZ21" s="22"/>
      <c r="HA21" s="22"/>
      <c r="HB21" s="22"/>
      <c r="HC21" s="22"/>
      <c r="HD21" s="22"/>
      <c r="HE21" s="22"/>
      <c r="HF21" s="22"/>
      <c r="HG21" s="22"/>
      <c r="HH21" s="22"/>
      <c r="HI21" s="22"/>
      <c r="HJ21" s="22"/>
      <c r="HK21" s="22"/>
      <c r="HL21" s="22"/>
      <c r="HM21" s="22"/>
      <c r="HN21" s="22"/>
      <c r="HO21" s="22"/>
      <c r="HP21" s="22"/>
      <c r="HQ21" s="22"/>
      <c r="HR21" s="22"/>
      <c r="HS21" s="22"/>
      <c r="HT21" s="22"/>
      <c r="HU21" s="22"/>
      <c r="HV21" s="22"/>
      <c r="HW21" s="22"/>
      <c r="HX21" s="22"/>
      <c r="HY21" s="22"/>
      <c r="HZ21" s="22"/>
      <c r="IA21" s="22"/>
      <c r="IB21" s="22"/>
      <c r="IC21" s="22"/>
      <c r="ID21" s="22"/>
      <c r="IE21" s="22"/>
      <c r="IF21" s="22"/>
      <c r="IG21" s="22"/>
      <c r="IH21" s="22"/>
      <c r="II21" s="22"/>
      <c r="IJ21" s="22"/>
      <c r="IK21" s="22"/>
      <c r="IL21" s="22"/>
      <c r="IM21" s="22"/>
      <c r="IN21" s="22"/>
      <c r="IO21" s="22"/>
      <c r="IP21" s="22"/>
      <c r="IQ21" s="22"/>
      <c r="IR21" s="22"/>
      <c r="IS21" s="22"/>
      <c r="IT21" s="22"/>
    </row>
    <row r="22" spans="1:254" s="48" customFormat="1" ht="12.75" x14ac:dyDescent="0.2">
      <c r="A22" s="105" t="s">
        <v>182</v>
      </c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H22" s="22"/>
      <c r="DI22" s="22"/>
      <c r="DJ22" s="22"/>
      <c r="DK22" s="22"/>
      <c r="DL22" s="22"/>
      <c r="DM22" s="22"/>
      <c r="DN22" s="22"/>
      <c r="DO22" s="22"/>
      <c r="DP22" s="22"/>
      <c r="DQ22" s="22"/>
      <c r="DR22" s="22"/>
      <c r="DS22" s="22"/>
      <c r="DT22" s="22"/>
      <c r="DU22" s="22"/>
      <c r="DV22" s="22"/>
      <c r="DW22" s="22"/>
      <c r="DX22" s="22"/>
      <c r="DY22" s="22"/>
      <c r="DZ22" s="22"/>
      <c r="EA22" s="22"/>
      <c r="EB22" s="22"/>
      <c r="EC22" s="22"/>
      <c r="ED22" s="22"/>
      <c r="EE22" s="22"/>
      <c r="EF22" s="22"/>
      <c r="EG22" s="22"/>
      <c r="EH22" s="22"/>
      <c r="EI22" s="22"/>
      <c r="EJ22" s="22"/>
      <c r="EK22" s="22"/>
      <c r="EL22" s="22"/>
      <c r="EM22" s="22"/>
      <c r="EN22" s="22"/>
      <c r="EO22" s="22"/>
      <c r="EP22" s="22"/>
      <c r="EQ22" s="22"/>
      <c r="ER22" s="22"/>
      <c r="ES22" s="22"/>
      <c r="ET22" s="22"/>
      <c r="EU22" s="22"/>
      <c r="EV22" s="22"/>
      <c r="EW22" s="22"/>
      <c r="EX22" s="22"/>
      <c r="EY22" s="22"/>
      <c r="EZ22" s="22"/>
      <c r="FA22" s="22"/>
      <c r="FB22" s="22"/>
      <c r="FC22" s="22"/>
      <c r="FD22" s="22"/>
      <c r="FE22" s="22"/>
      <c r="FF22" s="22"/>
      <c r="FG22" s="22"/>
      <c r="FH22" s="22"/>
      <c r="FI22" s="22"/>
      <c r="FJ22" s="22"/>
      <c r="FK22" s="22"/>
      <c r="FL22" s="22"/>
      <c r="FM22" s="22"/>
      <c r="FN22" s="22"/>
      <c r="FO22" s="22"/>
      <c r="FP22" s="22"/>
      <c r="FQ22" s="22"/>
      <c r="FR22" s="22"/>
      <c r="FS22" s="22"/>
      <c r="FT22" s="22"/>
      <c r="FU22" s="22"/>
      <c r="FV22" s="22"/>
      <c r="FW22" s="22"/>
      <c r="FX22" s="22"/>
      <c r="FY22" s="22"/>
      <c r="FZ22" s="22"/>
      <c r="GA22" s="22"/>
      <c r="GB22" s="22"/>
      <c r="GC22" s="22"/>
      <c r="GD22" s="22"/>
      <c r="GE22" s="22"/>
      <c r="GF22" s="22"/>
      <c r="GG22" s="22"/>
      <c r="GH22" s="22"/>
      <c r="GI22" s="22"/>
      <c r="GJ22" s="22"/>
      <c r="GK22" s="22"/>
      <c r="GL22" s="22"/>
      <c r="GM22" s="22"/>
      <c r="GN22" s="22"/>
      <c r="GO22" s="22"/>
      <c r="GP22" s="22"/>
      <c r="GQ22" s="22"/>
      <c r="GR22" s="22"/>
      <c r="GS22" s="22"/>
      <c r="GT22" s="22"/>
      <c r="GU22" s="22"/>
      <c r="GV22" s="22"/>
      <c r="GW22" s="22"/>
      <c r="GX22" s="22"/>
      <c r="GY22" s="22"/>
      <c r="GZ22" s="22"/>
      <c r="HA22" s="22"/>
      <c r="HB22" s="22"/>
      <c r="HC22" s="22"/>
      <c r="HD22" s="22"/>
      <c r="HE22" s="22"/>
      <c r="HF22" s="22"/>
      <c r="HG22" s="22"/>
      <c r="HH22" s="22"/>
      <c r="HI22" s="22"/>
      <c r="HJ22" s="22"/>
      <c r="HK22" s="22"/>
      <c r="HL22" s="22"/>
      <c r="HM22" s="22"/>
      <c r="HN22" s="22"/>
      <c r="HO22" s="22"/>
      <c r="HP22" s="22"/>
      <c r="HQ22" s="22"/>
      <c r="HR22" s="22"/>
      <c r="HS22" s="22"/>
      <c r="HT22" s="22"/>
      <c r="HU22" s="22"/>
      <c r="HV22" s="22"/>
      <c r="HW22" s="22"/>
      <c r="HX22" s="22"/>
      <c r="HY22" s="22"/>
      <c r="HZ22" s="22"/>
      <c r="IA22" s="22"/>
      <c r="IB22" s="22"/>
      <c r="IC22" s="22"/>
      <c r="ID22" s="22"/>
      <c r="IE22" s="22"/>
      <c r="IF22" s="22"/>
      <c r="IG22" s="22"/>
      <c r="IH22" s="22"/>
      <c r="II22" s="22"/>
      <c r="IJ22" s="22"/>
      <c r="IK22" s="22"/>
      <c r="IL22" s="22"/>
      <c r="IM22" s="22"/>
      <c r="IN22" s="22"/>
      <c r="IO22" s="22"/>
      <c r="IP22" s="22"/>
      <c r="IQ22" s="22"/>
      <c r="IR22" s="22"/>
      <c r="IS22" s="22"/>
      <c r="IT22" s="22"/>
    </row>
    <row r="23" spans="1:254" s="48" customFormat="1" ht="25.5" x14ac:dyDescent="0.2">
      <c r="A23" s="108"/>
      <c r="B23" s="111" t="s">
        <v>67</v>
      </c>
      <c r="C23" s="49" t="s">
        <v>139</v>
      </c>
      <c r="D23" s="24" t="s">
        <v>140</v>
      </c>
      <c r="E23" s="35"/>
      <c r="F23" s="36">
        <f>SUM(G23:H23)</f>
        <v>111999</v>
      </c>
      <c r="G23" s="37"/>
      <c r="H23" s="37">
        <f>SUM(I23:J23)</f>
        <v>111999</v>
      </c>
      <c r="I23" s="38">
        <v>111999</v>
      </c>
      <c r="J23" s="25"/>
      <c r="K23" s="26">
        <f>SUM(E23:F23)+1</f>
        <v>112000</v>
      </c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2"/>
      <c r="DI23" s="22"/>
      <c r="DJ23" s="22"/>
      <c r="DK23" s="22"/>
      <c r="DL23" s="22"/>
      <c r="DM23" s="22"/>
      <c r="DN23" s="22"/>
      <c r="DO23" s="22"/>
      <c r="DP23" s="22"/>
      <c r="DQ23" s="22"/>
      <c r="DR23" s="22"/>
      <c r="DS23" s="22"/>
      <c r="DT23" s="22"/>
      <c r="DU23" s="22"/>
      <c r="DV23" s="22"/>
      <c r="DW23" s="22"/>
      <c r="DX23" s="22"/>
      <c r="DY23" s="22"/>
      <c r="DZ23" s="22"/>
      <c r="EA23" s="22"/>
      <c r="EB23" s="22"/>
      <c r="EC23" s="22"/>
      <c r="ED23" s="22"/>
      <c r="EE23" s="22"/>
      <c r="EF23" s="22"/>
      <c r="EG23" s="22"/>
      <c r="EH23" s="22"/>
      <c r="EI23" s="22"/>
      <c r="EJ23" s="22"/>
      <c r="EK23" s="22"/>
      <c r="EL23" s="22"/>
      <c r="EM23" s="22"/>
      <c r="EN23" s="22"/>
      <c r="EO23" s="22"/>
      <c r="EP23" s="22"/>
      <c r="EQ23" s="22"/>
      <c r="ER23" s="22"/>
      <c r="ES23" s="22"/>
      <c r="ET23" s="22"/>
      <c r="EU23" s="22"/>
      <c r="EV23" s="22"/>
      <c r="EW23" s="22"/>
      <c r="EX23" s="22"/>
      <c r="EY23" s="22"/>
      <c r="EZ23" s="22"/>
      <c r="FA23" s="22"/>
      <c r="FB23" s="22"/>
      <c r="FC23" s="22"/>
      <c r="FD23" s="22"/>
      <c r="FE23" s="22"/>
      <c r="FF23" s="22"/>
      <c r="FG23" s="22"/>
      <c r="FH23" s="22"/>
      <c r="FI23" s="22"/>
      <c r="FJ23" s="22"/>
      <c r="FK23" s="22"/>
      <c r="FL23" s="22"/>
      <c r="FM23" s="22"/>
      <c r="FN23" s="22"/>
      <c r="FO23" s="22"/>
      <c r="FP23" s="22"/>
      <c r="FQ23" s="22"/>
      <c r="FR23" s="22"/>
      <c r="FS23" s="22"/>
      <c r="FT23" s="22"/>
      <c r="FU23" s="22"/>
      <c r="FV23" s="22"/>
      <c r="FW23" s="22"/>
      <c r="FX23" s="22"/>
      <c r="FY23" s="22"/>
      <c r="FZ23" s="22"/>
      <c r="GA23" s="22"/>
      <c r="GB23" s="22"/>
      <c r="GC23" s="22"/>
      <c r="GD23" s="22"/>
      <c r="GE23" s="22"/>
      <c r="GF23" s="22"/>
      <c r="GG23" s="22"/>
      <c r="GH23" s="22"/>
      <c r="GI23" s="22"/>
      <c r="GJ23" s="22"/>
      <c r="GK23" s="22"/>
      <c r="GL23" s="22"/>
      <c r="GM23" s="22"/>
      <c r="GN23" s="22"/>
      <c r="GO23" s="22"/>
      <c r="GP23" s="22"/>
      <c r="GQ23" s="22"/>
      <c r="GR23" s="22"/>
      <c r="GS23" s="22"/>
      <c r="GT23" s="22"/>
      <c r="GU23" s="22"/>
      <c r="GV23" s="22"/>
      <c r="GW23" s="22"/>
      <c r="GX23" s="22"/>
      <c r="GY23" s="22"/>
      <c r="GZ23" s="22"/>
      <c r="HA23" s="22"/>
      <c r="HB23" s="22"/>
      <c r="HC23" s="22"/>
      <c r="HD23" s="22"/>
      <c r="HE23" s="22"/>
      <c r="HF23" s="22"/>
      <c r="HG23" s="22"/>
      <c r="HH23" s="22"/>
      <c r="HI23" s="22"/>
      <c r="HJ23" s="22"/>
      <c r="HK23" s="22"/>
      <c r="HL23" s="22"/>
      <c r="HM23" s="22"/>
      <c r="HN23" s="22"/>
      <c r="HO23" s="22"/>
      <c r="HP23" s="22"/>
      <c r="HQ23" s="22"/>
      <c r="HR23" s="22"/>
      <c r="HS23" s="22"/>
      <c r="HT23" s="22"/>
      <c r="HU23" s="22"/>
      <c r="HV23" s="22"/>
      <c r="HW23" s="22"/>
      <c r="HX23" s="22"/>
      <c r="HY23" s="22"/>
      <c r="HZ23" s="22"/>
      <c r="IA23" s="22"/>
      <c r="IB23" s="22"/>
      <c r="IC23" s="22"/>
      <c r="ID23" s="22"/>
      <c r="IE23" s="22"/>
      <c r="IF23" s="22"/>
      <c r="IG23" s="22"/>
      <c r="IH23" s="22"/>
      <c r="II23" s="22"/>
      <c r="IJ23" s="22"/>
      <c r="IK23" s="22"/>
      <c r="IL23" s="22"/>
      <c r="IM23" s="22"/>
      <c r="IN23" s="22"/>
      <c r="IO23" s="22"/>
      <c r="IP23" s="22"/>
      <c r="IQ23" s="22"/>
      <c r="IR23" s="22"/>
      <c r="IS23" s="22"/>
      <c r="IT23" s="22"/>
    </row>
    <row r="24" spans="1:254" s="48" customFormat="1" ht="25.5" x14ac:dyDescent="0.2">
      <c r="A24" s="109"/>
      <c r="B24" s="112"/>
      <c r="C24" s="49" t="s">
        <v>141</v>
      </c>
      <c r="D24" s="24" t="s">
        <v>140</v>
      </c>
      <c r="E24" s="35"/>
      <c r="F24" s="36">
        <f t="shared" ref="F24:F29" si="3">SUM(G24:H24)</f>
        <v>376413</v>
      </c>
      <c r="G24" s="37"/>
      <c r="H24" s="37">
        <f t="shared" ref="H24:H30" si="4">SUM(I24:J24)</f>
        <v>376413</v>
      </c>
      <c r="I24" s="38">
        <v>376413</v>
      </c>
      <c r="J24" s="25"/>
      <c r="K24" s="26">
        <f t="shared" ref="K24:K29" si="5">SUM(E24:F24)</f>
        <v>376413</v>
      </c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2"/>
      <c r="DI24" s="22"/>
      <c r="DJ24" s="22"/>
      <c r="DK24" s="22"/>
      <c r="DL24" s="22"/>
      <c r="DM24" s="22"/>
      <c r="DN24" s="22"/>
      <c r="DO24" s="22"/>
      <c r="DP24" s="22"/>
      <c r="DQ24" s="22"/>
      <c r="DR24" s="22"/>
      <c r="DS24" s="22"/>
      <c r="DT24" s="22"/>
      <c r="DU24" s="22"/>
      <c r="DV24" s="22"/>
      <c r="DW24" s="22"/>
      <c r="DX24" s="22"/>
      <c r="DY24" s="22"/>
      <c r="DZ24" s="22"/>
      <c r="EA24" s="22"/>
      <c r="EB24" s="22"/>
      <c r="EC24" s="22"/>
      <c r="ED24" s="22"/>
      <c r="EE24" s="22"/>
      <c r="EF24" s="22"/>
      <c r="EG24" s="22"/>
      <c r="EH24" s="22"/>
      <c r="EI24" s="22"/>
      <c r="EJ24" s="22"/>
      <c r="EK24" s="22"/>
      <c r="EL24" s="22"/>
      <c r="EM24" s="22"/>
      <c r="EN24" s="22"/>
      <c r="EO24" s="22"/>
      <c r="EP24" s="22"/>
      <c r="EQ24" s="22"/>
      <c r="ER24" s="22"/>
      <c r="ES24" s="22"/>
      <c r="ET24" s="22"/>
      <c r="EU24" s="22"/>
      <c r="EV24" s="22"/>
      <c r="EW24" s="22"/>
      <c r="EX24" s="22"/>
      <c r="EY24" s="22"/>
      <c r="EZ24" s="22"/>
      <c r="FA24" s="22"/>
      <c r="FB24" s="22"/>
      <c r="FC24" s="22"/>
      <c r="FD24" s="22"/>
      <c r="FE24" s="22"/>
      <c r="FF24" s="22"/>
      <c r="FG24" s="22"/>
      <c r="FH24" s="22"/>
      <c r="FI24" s="22"/>
      <c r="FJ24" s="22"/>
      <c r="FK24" s="22"/>
      <c r="FL24" s="22"/>
      <c r="FM24" s="22"/>
      <c r="FN24" s="22"/>
      <c r="FO24" s="22"/>
      <c r="FP24" s="22"/>
      <c r="FQ24" s="22"/>
      <c r="FR24" s="22"/>
      <c r="FS24" s="22"/>
      <c r="FT24" s="22"/>
      <c r="FU24" s="22"/>
      <c r="FV24" s="22"/>
      <c r="FW24" s="22"/>
      <c r="FX24" s="22"/>
      <c r="FY24" s="22"/>
      <c r="FZ24" s="22"/>
      <c r="GA24" s="22"/>
      <c r="GB24" s="22"/>
      <c r="GC24" s="22"/>
      <c r="GD24" s="22"/>
      <c r="GE24" s="22"/>
      <c r="GF24" s="22"/>
      <c r="GG24" s="22"/>
      <c r="GH24" s="22"/>
      <c r="GI24" s="22"/>
      <c r="GJ24" s="22"/>
      <c r="GK24" s="22"/>
      <c r="GL24" s="22"/>
      <c r="GM24" s="22"/>
      <c r="GN24" s="22"/>
      <c r="GO24" s="22"/>
      <c r="GP24" s="22"/>
      <c r="GQ24" s="22"/>
      <c r="GR24" s="22"/>
      <c r="GS24" s="22"/>
      <c r="GT24" s="22"/>
      <c r="GU24" s="22"/>
      <c r="GV24" s="22"/>
      <c r="GW24" s="22"/>
      <c r="GX24" s="22"/>
      <c r="GY24" s="22"/>
      <c r="GZ24" s="22"/>
      <c r="HA24" s="22"/>
      <c r="HB24" s="22"/>
      <c r="HC24" s="22"/>
      <c r="HD24" s="22"/>
      <c r="HE24" s="22"/>
      <c r="HF24" s="22"/>
      <c r="HG24" s="22"/>
      <c r="HH24" s="22"/>
      <c r="HI24" s="22"/>
      <c r="HJ24" s="22"/>
      <c r="HK24" s="22"/>
      <c r="HL24" s="22"/>
      <c r="HM24" s="22"/>
      <c r="HN24" s="22"/>
      <c r="HO24" s="22"/>
      <c r="HP24" s="22"/>
      <c r="HQ24" s="22"/>
      <c r="HR24" s="22"/>
      <c r="HS24" s="22"/>
      <c r="HT24" s="22"/>
      <c r="HU24" s="22"/>
      <c r="HV24" s="22"/>
      <c r="HW24" s="22"/>
      <c r="HX24" s="22"/>
      <c r="HY24" s="22"/>
      <c r="HZ24" s="22"/>
      <c r="IA24" s="22"/>
      <c r="IB24" s="22"/>
      <c r="IC24" s="22"/>
      <c r="ID24" s="22"/>
      <c r="IE24" s="22"/>
      <c r="IF24" s="22"/>
      <c r="IG24" s="22"/>
      <c r="IH24" s="22"/>
      <c r="II24" s="22"/>
      <c r="IJ24" s="22"/>
      <c r="IK24" s="22"/>
      <c r="IL24" s="22"/>
      <c r="IM24" s="22"/>
      <c r="IN24" s="22"/>
      <c r="IO24" s="22"/>
      <c r="IP24" s="22"/>
      <c r="IQ24" s="22"/>
      <c r="IR24" s="22"/>
      <c r="IS24" s="22"/>
      <c r="IT24" s="22"/>
    </row>
    <row r="25" spans="1:254" s="48" customFormat="1" ht="25.5" x14ac:dyDescent="0.2">
      <c r="A25" s="109"/>
      <c r="B25" s="112"/>
      <c r="C25" s="49" t="s">
        <v>150</v>
      </c>
      <c r="D25" s="24" t="s">
        <v>140</v>
      </c>
      <c r="E25" s="35"/>
      <c r="F25" s="36">
        <f t="shared" si="3"/>
        <v>317008</v>
      </c>
      <c r="G25" s="37"/>
      <c r="H25" s="37">
        <f t="shared" si="4"/>
        <v>317008</v>
      </c>
      <c r="I25" s="38">
        <v>317008</v>
      </c>
      <c r="J25" s="25"/>
      <c r="K25" s="26">
        <f t="shared" si="5"/>
        <v>317008</v>
      </c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  <c r="DC25" s="22"/>
      <c r="DD25" s="22"/>
      <c r="DE25" s="22"/>
      <c r="DF25" s="22"/>
      <c r="DG25" s="22"/>
      <c r="DH25" s="22"/>
      <c r="DI25" s="22"/>
      <c r="DJ25" s="22"/>
      <c r="DK25" s="22"/>
      <c r="DL25" s="22"/>
      <c r="DM25" s="22"/>
      <c r="DN25" s="22"/>
      <c r="DO25" s="22"/>
      <c r="DP25" s="22"/>
      <c r="DQ25" s="22"/>
      <c r="DR25" s="22"/>
      <c r="DS25" s="22"/>
      <c r="DT25" s="22"/>
      <c r="DU25" s="22"/>
      <c r="DV25" s="22"/>
      <c r="DW25" s="22"/>
      <c r="DX25" s="22"/>
      <c r="DY25" s="22"/>
      <c r="DZ25" s="22"/>
      <c r="EA25" s="22"/>
      <c r="EB25" s="22"/>
      <c r="EC25" s="22"/>
      <c r="ED25" s="22"/>
      <c r="EE25" s="22"/>
      <c r="EF25" s="22"/>
      <c r="EG25" s="22"/>
      <c r="EH25" s="22"/>
      <c r="EI25" s="22"/>
      <c r="EJ25" s="22"/>
      <c r="EK25" s="22"/>
      <c r="EL25" s="22"/>
      <c r="EM25" s="22"/>
      <c r="EN25" s="22"/>
      <c r="EO25" s="22"/>
      <c r="EP25" s="22"/>
      <c r="EQ25" s="22"/>
      <c r="ER25" s="22"/>
      <c r="ES25" s="22"/>
      <c r="ET25" s="22"/>
      <c r="EU25" s="22"/>
      <c r="EV25" s="22"/>
      <c r="EW25" s="22"/>
      <c r="EX25" s="22"/>
      <c r="EY25" s="22"/>
      <c r="EZ25" s="22"/>
      <c r="FA25" s="22"/>
      <c r="FB25" s="22"/>
      <c r="FC25" s="22"/>
      <c r="FD25" s="22"/>
      <c r="FE25" s="22"/>
      <c r="FF25" s="22"/>
      <c r="FG25" s="22"/>
      <c r="FH25" s="22"/>
      <c r="FI25" s="22"/>
      <c r="FJ25" s="22"/>
      <c r="FK25" s="22"/>
      <c r="FL25" s="22"/>
      <c r="FM25" s="22"/>
      <c r="FN25" s="22"/>
      <c r="FO25" s="22"/>
      <c r="FP25" s="22"/>
      <c r="FQ25" s="22"/>
      <c r="FR25" s="22"/>
      <c r="FS25" s="22"/>
      <c r="FT25" s="22"/>
      <c r="FU25" s="22"/>
      <c r="FV25" s="22"/>
      <c r="FW25" s="22"/>
      <c r="FX25" s="22"/>
      <c r="FY25" s="22"/>
      <c r="FZ25" s="22"/>
      <c r="GA25" s="22"/>
      <c r="GB25" s="22"/>
      <c r="GC25" s="22"/>
      <c r="GD25" s="22"/>
      <c r="GE25" s="22"/>
      <c r="GF25" s="22"/>
      <c r="GG25" s="22"/>
      <c r="GH25" s="22"/>
      <c r="GI25" s="22"/>
      <c r="GJ25" s="22"/>
      <c r="GK25" s="22"/>
      <c r="GL25" s="22"/>
      <c r="GM25" s="22"/>
      <c r="GN25" s="22"/>
      <c r="GO25" s="22"/>
      <c r="GP25" s="22"/>
      <c r="GQ25" s="22"/>
      <c r="GR25" s="22"/>
      <c r="GS25" s="22"/>
      <c r="GT25" s="22"/>
      <c r="GU25" s="22"/>
      <c r="GV25" s="22"/>
      <c r="GW25" s="22"/>
      <c r="GX25" s="22"/>
      <c r="GY25" s="22"/>
      <c r="GZ25" s="22"/>
      <c r="HA25" s="22"/>
      <c r="HB25" s="22"/>
      <c r="HC25" s="22"/>
      <c r="HD25" s="22"/>
      <c r="HE25" s="22"/>
      <c r="HF25" s="22"/>
      <c r="HG25" s="22"/>
      <c r="HH25" s="22"/>
      <c r="HI25" s="22"/>
      <c r="HJ25" s="22"/>
      <c r="HK25" s="22"/>
      <c r="HL25" s="22"/>
      <c r="HM25" s="22"/>
      <c r="HN25" s="22"/>
      <c r="HO25" s="22"/>
      <c r="HP25" s="22"/>
      <c r="HQ25" s="22"/>
      <c r="HR25" s="22"/>
      <c r="HS25" s="22"/>
      <c r="HT25" s="22"/>
      <c r="HU25" s="22"/>
      <c r="HV25" s="22"/>
      <c r="HW25" s="22"/>
      <c r="HX25" s="22"/>
      <c r="HY25" s="22"/>
      <c r="HZ25" s="22"/>
      <c r="IA25" s="22"/>
      <c r="IB25" s="22"/>
      <c r="IC25" s="22"/>
      <c r="ID25" s="22"/>
      <c r="IE25" s="22"/>
      <c r="IF25" s="22"/>
      <c r="IG25" s="22"/>
      <c r="IH25" s="22"/>
      <c r="II25" s="22"/>
      <c r="IJ25" s="22"/>
      <c r="IK25" s="22"/>
      <c r="IL25" s="22"/>
      <c r="IM25" s="22"/>
      <c r="IN25" s="22"/>
      <c r="IO25" s="22"/>
      <c r="IP25" s="22"/>
      <c r="IQ25" s="22"/>
      <c r="IR25" s="22"/>
      <c r="IS25" s="22"/>
      <c r="IT25" s="22"/>
    </row>
    <row r="26" spans="1:254" s="48" customFormat="1" ht="25.5" x14ac:dyDescent="0.2">
      <c r="A26" s="109"/>
      <c r="B26" s="112"/>
      <c r="C26" s="49" t="s">
        <v>156</v>
      </c>
      <c r="D26" s="24" t="s">
        <v>140</v>
      </c>
      <c r="E26" s="35"/>
      <c r="F26" s="36">
        <f t="shared" si="3"/>
        <v>249528</v>
      </c>
      <c r="G26" s="37"/>
      <c r="H26" s="37">
        <f t="shared" si="4"/>
        <v>249528</v>
      </c>
      <c r="I26" s="38">
        <v>249528</v>
      </c>
      <c r="J26" s="25"/>
      <c r="K26" s="26">
        <f t="shared" si="5"/>
        <v>249528</v>
      </c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  <c r="DC26" s="22"/>
      <c r="DD26" s="22"/>
      <c r="DE26" s="22"/>
      <c r="DF26" s="22"/>
      <c r="DG26" s="22"/>
      <c r="DH26" s="22"/>
      <c r="DI26" s="22"/>
      <c r="DJ26" s="22"/>
      <c r="DK26" s="22"/>
      <c r="DL26" s="22"/>
      <c r="DM26" s="22"/>
      <c r="DN26" s="22"/>
      <c r="DO26" s="22"/>
      <c r="DP26" s="22"/>
      <c r="DQ26" s="22"/>
      <c r="DR26" s="22"/>
      <c r="DS26" s="22"/>
      <c r="DT26" s="22"/>
      <c r="DU26" s="22"/>
      <c r="DV26" s="22"/>
      <c r="DW26" s="22"/>
      <c r="DX26" s="22"/>
      <c r="DY26" s="22"/>
      <c r="DZ26" s="22"/>
      <c r="EA26" s="22"/>
      <c r="EB26" s="22"/>
      <c r="EC26" s="22"/>
      <c r="ED26" s="22"/>
      <c r="EE26" s="22"/>
      <c r="EF26" s="22"/>
      <c r="EG26" s="22"/>
      <c r="EH26" s="22"/>
      <c r="EI26" s="22"/>
      <c r="EJ26" s="22"/>
      <c r="EK26" s="22"/>
      <c r="EL26" s="22"/>
      <c r="EM26" s="22"/>
      <c r="EN26" s="22"/>
      <c r="EO26" s="22"/>
      <c r="EP26" s="22"/>
      <c r="EQ26" s="22"/>
      <c r="ER26" s="22"/>
      <c r="ES26" s="22"/>
      <c r="ET26" s="22"/>
      <c r="EU26" s="22"/>
      <c r="EV26" s="22"/>
      <c r="EW26" s="22"/>
      <c r="EX26" s="22"/>
      <c r="EY26" s="22"/>
      <c r="EZ26" s="22"/>
      <c r="FA26" s="22"/>
      <c r="FB26" s="22"/>
      <c r="FC26" s="22"/>
      <c r="FD26" s="22"/>
      <c r="FE26" s="22"/>
      <c r="FF26" s="22"/>
      <c r="FG26" s="22"/>
      <c r="FH26" s="22"/>
      <c r="FI26" s="22"/>
      <c r="FJ26" s="22"/>
      <c r="FK26" s="22"/>
      <c r="FL26" s="22"/>
      <c r="FM26" s="22"/>
      <c r="FN26" s="22"/>
      <c r="FO26" s="22"/>
      <c r="FP26" s="22"/>
      <c r="FQ26" s="22"/>
      <c r="FR26" s="22"/>
      <c r="FS26" s="22"/>
      <c r="FT26" s="22"/>
      <c r="FU26" s="22"/>
      <c r="FV26" s="22"/>
      <c r="FW26" s="22"/>
      <c r="FX26" s="22"/>
      <c r="FY26" s="22"/>
      <c r="FZ26" s="22"/>
      <c r="GA26" s="22"/>
      <c r="GB26" s="22"/>
      <c r="GC26" s="22"/>
      <c r="GD26" s="22"/>
      <c r="GE26" s="22"/>
      <c r="GF26" s="22"/>
      <c r="GG26" s="22"/>
      <c r="GH26" s="22"/>
      <c r="GI26" s="22"/>
      <c r="GJ26" s="22"/>
      <c r="GK26" s="22"/>
      <c r="GL26" s="22"/>
      <c r="GM26" s="22"/>
      <c r="GN26" s="22"/>
      <c r="GO26" s="22"/>
      <c r="GP26" s="22"/>
      <c r="GQ26" s="22"/>
      <c r="GR26" s="22"/>
      <c r="GS26" s="22"/>
      <c r="GT26" s="22"/>
      <c r="GU26" s="22"/>
      <c r="GV26" s="22"/>
      <c r="GW26" s="22"/>
      <c r="GX26" s="22"/>
      <c r="GY26" s="22"/>
      <c r="GZ26" s="22"/>
      <c r="HA26" s="22"/>
      <c r="HB26" s="22"/>
      <c r="HC26" s="22"/>
      <c r="HD26" s="22"/>
      <c r="HE26" s="22"/>
      <c r="HF26" s="22"/>
      <c r="HG26" s="22"/>
      <c r="HH26" s="22"/>
      <c r="HI26" s="22"/>
      <c r="HJ26" s="22"/>
      <c r="HK26" s="22"/>
      <c r="HL26" s="22"/>
      <c r="HM26" s="22"/>
      <c r="HN26" s="22"/>
      <c r="HO26" s="22"/>
      <c r="HP26" s="22"/>
      <c r="HQ26" s="22"/>
      <c r="HR26" s="22"/>
      <c r="HS26" s="22"/>
      <c r="HT26" s="22"/>
      <c r="HU26" s="22"/>
      <c r="HV26" s="22"/>
      <c r="HW26" s="22"/>
      <c r="HX26" s="22"/>
      <c r="HY26" s="22"/>
      <c r="HZ26" s="22"/>
      <c r="IA26" s="22"/>
      <c r="IB26" s="22"/>
      <c r="IC26" s="22"/>
      <c r="ID26" s="22"/>
      <c r="IE26" s="22"/>
      <c r="IF26" s="22"/>
      <c r="IG26" s="22"/>
      <c r="IH26" s="22"/>
      <c r="II26" s="22"/>
      <c r="IJ26" s="22"/>
      <c r="IK26" s="22"/>
      <c r="IL26" s="22"/>
      <c r="IM26" s="22"/>
      <c r="IN26" s="22"/>
      <c r="IO26" s="22"/>
      <c r="IP26" s="22"/>
      <c r="IQ26" s="22"/>
      <c r="IR26" s="22"/>
      <c r="IS26" s="22"/>
      <c r="IT26" s="22"/>
    </row>
    <row r="27" spans="1:254" s="48" customFormat="1" ht="25.5" x14ac:dyDescent="0.2">
      <c r="A27" s="109"/>
      <c r="B27" s="112"/>
      <c r="C27" s="49" t="s">
        <v>164</v>
      </c>
      <c r="D27" s="24" t="s">
        <v>140</v>
      </c>
      <c r="E27" s="35"/>
      <c r="F27" s="36">
        <f t="shared" si="3"/>
        <v>78313</v>
      </c>
      <c r="G27" s="37"/>
      <c r="H27" s="37">
        <f t="shared" si="4"/>
        <v>78313</v>
      </c>
      <c r="I27" s="38">
        <v>78313</v>
      </c>
      <c r="J27" s="25"/>
      <c r="K27" s="26">
        <f t="shared" si="5"/>
        <v>78313</v>
      </c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  <c r="DC27" s="22"/>
      <c r="DD27" s="22"/>
      <c r="DE27" s="22"/>
      <c r="DF27" s="22"/>
      <c r="DG27" s="22"/>
      <c r="DH27" s="22"/>
      <c r="DI27" s="22"/>
      <c r="DJ27" s="22"/>
      <c r="DK27" s="22"/>
      <c r="DL27" s="22"/>
      <c r="DM27" s="22"/>
      <c r="DN27" s="22"/>
      <c r="DO27" s="22"/>
      <c r="DP27" s="22"/>
      <c r="DQ27" s="22"/>
      <c r="DR27" s="22"/>
      <c r="DS27" s="22"/>
      <c r="DT27" s="22"/>
      <c r="DU27" s="22"/>
      <c r="DV27" s="22"/>
      <c r="DW27" s="22"/>
      <c r="DX27" s="22"/>
      <c r="DY27" s="22"/>
      <c r="DZ27" s="22"/>
      <c r="EA27" s="22"/>
      <c r="EB27" s="22"/>
      <c r="EC27" s="22"/>
      <c r="ED27" s="22"/>
      <c r="EE27" s="22"/>
      <c r="EF27" s="22"/>
      <c r="EG27" s="22"/>
      <c r="EH27" s="22"/>
      <c r="EI27" s="22"/>
      <c r="EJ27" s="22"/>
      <c r="EK27" s="22"/>
      <c r="EL27" s="22"/>
      <c r="EM27" s="22"/>
      <c r="EN27" s="22"/>
      <c r="EO27" s="22"/>
      <c r="EP27" s="22"/>
      <c r="EQ27" s="22"/>
      <c r="ER27" s="22"/>
      <c r="ES27" s="22"/>
      <c r="ET27" s="22"/>
      <c r="EU27" s="22"/>
      <c r="EV27" s="22"/>
      <c r="EW27" s="22"/>
      <c r="EX27" s="22"/>
      <c r="EY27" s="22"/>
      <c r="EZ27" s="22"/>
      <c r="FA27" s="22"/>
      <c r="FB27" s="22"/>
      <c r="FC27" s="22"/>
      <c r="FD27" s="22"/>
      <c r="FE27" s="22"/>
      <c r="FF27" s="22"/>
      <c r="FG27" s="22"/>
      <c r="FH27" s="22"/>
      <c r="FI27" s="22"/>
      <c r="FJ27" s="22"/>
      <c r="FK27" s="22"/>
      <c r="FL27" s="22"/>
      <c r="FM27" s="22"/>
      <c r="FN27" s="22"/>
      <c r="FO27" s="22"/>
      <c r="FP27" s="22"/>
      <c r="FQ27" s="22"/>
      <c r="FR27" s="22"/>
      <c r="FS27" s="22"/>
      <c r="FT27" s="22"/>
      <c r="FU27" s="22"/>
      <c r="FV27" s="22"/>
      <c r="FW27" s="22"/>
      <c r="FX27" s="22"/>
      <c r="FY27" s="22"/>
      <c r="FZ27" s="22"/>
      <c r="GA27" s="22"/>
      <c r="GB27" s="22"/>
      <c r="GC27" s="22"/>
      <c r="GD27" s="22"/>
      <c r="GE27" s="22"/>
      <c r="GF27" s="22"/>
      <c r="GG27" s="22"/>
      <c r="GH27" s="22"/>
      <c r="GI27" s="22"/>
      <c r="GJ27" s="22"/>
      <c r="GK27" s="22"/>
      <c r="GL27" s="22"/>
      <c r="GM27" s="22"/>
      <c r="GN27" s="22"/>
      <c r="GO27" s="22"/>
      <c r="GP27" s="22"/>
      <c r="GQ27" s="22"/>
      <c r="GR27" s="22"/>
      <c r="GS27" s="22"/>
      <c r="GT27" s="22"/>
      <c r="GU27" s="22"/>
      <c r="GV27" s="22"/>
      <c r="GW27" s="22"/>
      <c r="GX27" s="22"/>
      <c r="GY27" s="22"/>
      <c r="GZ27" s="22"/>
      <c r="HA27" s="22"/>
      <c r="HB27" s="22"/>
      <c r="HC27" s="22"/>
      <c r="HD27" s="22"/>
      <c r="HE27" s="22"/>
      <c r="HF27" s="22"/>
      <c r="HG27" s="22"/>
      <c r="HH27" s="22"/>
      <c r="HI27" s="22"/>
      <c r="HJ27" s="22"/>
      <c r="HK27" s="22"/>
      <c r="HL27" s="22"/>
      <c r="HM27" s="22"/>
      <c r="HN27" s="22"/>
      <c r="HO27" s="22"/>
      <c r="HP27" s="22"/>
      <c r="HQ27" s="22"/>
      <c r="HR27" s="22"/>
      <c r="HS27" s="22"/>
      <c r="HT27" s="22"/>
      <c r="HU27" s="22"/>
      <c r="HV27" s="22"/>
      <c r="HW27" s="22"/>
      <c r="HX27" s="22"/>
      <c r="HY27" s="22"/>
      <c r="HZ27" s="22"/>
      <c r="IA27" s="22"/>
      <c r="IB27" s="22"/>
      <c r="IC27" s="22"/>
      <c r="ID27" s="22"/>
      <c r="IE27" s="22"/>
      <c r="IF27" s="22"/>
      <c r="IG27" s="22"/>
      <c r="IH27" s="22"/>
      <c r="II27" s="22"/>
      <c r="IJ27" s="22"/>
      <c r="IK27" s="22"/>
      <c r="IL27" s="22"/>
      <c r="IM27" s="22"/>
      <c r="IN27" s="22"/>
      <c r="IO27" s="22"/>
      <c r="IP27" s="22"/>
      <c r="IQ27" s="22"/>
      <c r="IR27" s="22"/>
      <c r="IS27" s="22"/>
      <c r="IT27" s="22"/>
    </row>
    <row r="28" spans="1:254" s="48" customFormat="1" ht="25.5" x14ac:dyDescent="0.2">
      <c r="A28" s="109"/>
      <c r="B28" s="112"/>
      <c r="C28" s="49" t="s">
        <v>164</v>
      </c>
      <c r="D28" s="24" t="s">
        <v>140</v>
      </c>
      <c r="E28" s="35"/>
      <c r="F28" s="36">
        <f t="shared" si="3"/>
        <v>25686</v>
      </c>
      <c r="G28" s="37"/>
      <c r="H28" s="37">
        <f t="shared" si="4"/>
        <v>25686</v>
      </c>
      <c r="I28" s="38">
        <v>25686</v>
      </c>
      <c r="J28" s="25"/>
      <c r="K28" s="26">
        <f t="shared" si="5"/>
        <v>25686</v>
      </c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22"/>
      <c r="DC28" s="22"/>
      <c r="DD28" s="22"/>
      <c r="DE28" s="22"/>
      <c r="DF28" s="22"/>
      <c r="DG28" s="22"/>
      <c r="DH28" s="22"/>
      <c r="DI28" s="22"/>
      <c r="DJ28" s="22"/>
      <c r="DK28" s="22"/>
      <c r="DL28" s="22"/>
      <c r="DM28" s="22"/>
      <c r="DN28" s="22"/>
      <c r="DO28" s="22"/>
      <c r="DP28" s="22"/>
      <c r="DQ28" s="22"/>
      <c r="DR28" s="22"/>
      <c r="DS28" s="22"/>
      <c r="DT28" s="22"/>
      <c r="DU28" s="22"/>
      <c r="DV28" s="22"/>
      <c r="DW28" s="22"/>
      <c r="DX28" s="22"/>
      <c r="DY28" s="22"/>
      <c r="DZ28" s="22"/>
      <c r="EA28" s="22"/>
      <c r="EB28" s="22"/>
      <c r="EC28" s="22"/>
      <c r="ED28" s="22"/>
      <c r="EE28" s="22"/>
      <c r="EF28" s="22"/>
      <c r="EG28" s="22"/>
      <c r="EH28" s="22"/>
      <c r="EI28" s="22"/>
      <c r="EJ28" s="22"/>
      <c r="EK28" s="22"/>
      <c r="EL28" s="22"/>
      <c r="EM28" s="22"/>
      <c r="EN28" s="22"/>
      <c r="EO28" s="22"/>
      <c r="EP28" s="22"/>
      <c r="EQ28" s="22"/>
      <c r="ER28" s="22"/>
      <c r="ES28" s="22"/>
      <c r="ET28" s="22"/>
      <c r="EU28" s="22"/>
      <c r="EV28" s="22"/>
      <c r="EW28" s="22"/>
      <c r="EX28" s="22"/>
      <c r="EY28" s="22"/>
      <c r="EZ28" s="22"/>
      <c r="FA28" s="22"/>
      <c r="FB28" s="22"/>
      <c r="FC28" s="22"/>
      <c r="FD28" s="22"/>
      <c r="FE28" s="22"/>
      <c r="FF28" s="22"/>
      <c r="FG28" s="22"/>
      <c r="FH28" s="22"/>
      <c r="FI28" s="22"/>
      <c r="FJ28" s="22"/>
      <c r="FK28" s="22"/>
      <c r="FL28" s="22"/>
      <c r="FM28" s="22"/>
      <c r="FN28" s="22"/>
      <c r="FO28" s="22"/>
      <c r="FP28" s="22"/>
      <c r="FQ28" s="22"/>
      <c r="FR28" s="22"/>
      <c r="FS28" s="22"/>
      <c r="FT28" s="22"/>
      <c r="FU28" s="22"/>
      <c r="FV28" s="22"/>
      <c r="FW28" s="22"/>
      <c r="FX28" s="22"/>
      <c r="FY28" s="22"/>
      <c r="FZ28" s="22"/>
      <c r="GA28" s="22"/>
      <c r="GB28" s="22"/>
      <c r="GC28" s="22"/>
      <c r="GD28" s="22"/>
      <c r="GE28" s="22"/>
      <c r="GF28" s="22"/>
      <c r="GG28" s="22"/>
      <c r="GH28" s="22"/>
      <c r="GI28" s="22"/>
      <c r="GJ28" s="22"/>
      <c r="GK28" s="22"/>
      <c r="GL28" s="22"/>
      <c r="GM28" s="22"/>
      <c r="GN28" s="22"/>
      <c r="GO28" s="22"/>
      <c r="GP28" s="22"/>
      <c r="GQ28" s="22"/>
      <c r="GR28" s="22"/>
      <c r="GS28" s="22"/>
      <c r="GT28" s="22"/>
      <c r="GU28" s="22"/>
      <c r="GV28" s="22"/>
      <c r="GW28" s="22"/>
      <c r="GX28" s="22"/>
      <c r="GY28" s="22"/>
      <c r="GZ28" s="22"/>
      <c r="HA28" s="22"/>
      <c r="HB28" s="22"/>
      <c r="HC28" s="22"/>
      <c r="HD28" s="22"/>
      <c r="HE28" s="22"/>
      <c r="HF28" s="22"/>
      <c r="HG28" s="22"/>
      <c r="HH28" s="22"/>
      <c r="HI28" s="22"/>
      <c r="HJ28" s="22"/>
      <c r="HK28" s="22"/>
      <c r="HL28" s="22"/>
      <c r="HM28" s="22"/>
      <c r="HN28" s="22"/>
      <c r="HO28" s="22"/>
      <c r="HP28" s="22"/>
      <c r="HQ28" s="22"/>
      <c r="HR28" s="22"/>
      <c r="HS28" s="22"/>
      <c r="HT28" s="22"/>
      <c r="HU28" s="22"/>
      <c r="HV28" s="22"/>
      <c r="HW28" s="22"/>
      <c r="HX28" s="22"/>
      <c r="HY28" s="22"/>
      <c r="HZ28" s="22"/>
      <c r="IA28" s="22"/>
      <c r="IB28" s="22"/>
      <c r="IC28" s="22"/>
      <c r="ID28" s="22"/>
      <c r="IE28" s="22"/>
      <c r="IF28" s="22"/>
      <c r="IG28" s="22"/>
      <c r="IH28" s="22"/>
      <c r="II28" s="22"/>
      <c r="IJ28" s="22"/>
      <c r="IK28" s="22"/>
      <c r="IL28" s="22"/>
      <c r="IM28" s="22"/>
      <c r="IN28" s="22"/>
      <c r="IO28" s="22"/>
      <c r="IP28" s="22"/>
      <c r="IQ28" s="22"/>
      <c r="IR28" s="22"/>
      <c r="IS28" s="22"/>
      <c r="IT28" s="22"/>
    </row>
    <row r="29" spans="1:254" s="48" customFormat="1" ht="25.5" x14ac:dyDescent="0.2">
      <c r="A29" s="109"/>
      <c r="B29" s="112"/>
      <c r="C29" s="49" t="s">
        <v>167</v>
      </c>
      <c r="D29" s="24" t="s">
        <v>168</v>
      </c>
      <c r="E29" s="35"/>
      <c r="F29" s="36">
        <f t="shared" si="3"/>
        <v>160410.92000000001</v>
      </c>
      <c r="G29" s="37">
        <v>160410.92000000001</v>
      </c>
      <c r="H29" s="37">
        <f t="shared" si="4"/>
        <v>0</v>
      </c>
      <c r="I29" s="41"/>
      <c r="J29" s="43"/>
      <c r="K29" s="26">
        <f t="shared" si="5"/>
        <v>160410.92000000001</v>
      </c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2"/>
      <c r="CJ29" s="22"/>
      <c r="CK29" s="22"/>
      <c r="CL29" s="22"/>
      <c r="CM29" s="22"/>
      <c r="CN29" s="22"/>
      <c r="CO29" s="22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CZ29" s="22"/>
      <c r="DA29" s="22"/>
      <c r="DB29" s="22"/>
      <c r="DC29" s="22"/>
      <c r="DD29" s="22"/>
      <c r="DE29" s="22"/>
      <c r="DF29" s="22"/>
      <c r="DG29" s="22"/>
      <c r="DH29" s="22"/>
      <c r="DI29" s="22"/>
      <c r="DJ29" s="22"/>
      <c r="DK29" s="22"/>
      <c r="DL29" s="22"/>
      <c r="DM29" s="22"/>
      <c r="DN29" s="22"/>
      <c r="DO29" s="22"/>
      <c r="DP29" s="22"/>
      <c r="DQ29" s="22"/>
      <c r="DR29" s="22"/>
      <c r="DS29" s="22"/>
      <c r="DT29" s="22"/>
      <c r="DU29" s="22"/>
      <c r="DV29" s="22"/>
      <c r="DW29" s="22"/>
      <c r="DX29" s="22"/>
      <c r="DY29" s="22"/>
      <c r="DZ29" s="22"/>
      <c r="EA29" s="22"/>
      <c r="EB29" s="22"/>
      <c r="EC29" s="22"/>
      <c r="ED29" s="22"/>
      <c r="EE29" s="22"/>
      <c r="EF29" s="22"/>
      <c r="EG29" s="22"/>
      <c r="EH29" s="22"/>
      <c r="EI29" s="22"/>
      <c r="EJ29" s="22"/>
      <c r="EK29" s="22"/>
      <c r="EL29" s="22"/>
      <c r="EM29" s="22"/>
      <c r="EN29" s="22"/>
      <c r="EO29" s="22"/>
      <c r="EP29" s="22"/>
      <c r="EQ29" s="22"/>
      <c r="ER29" s="22"/>
      <c r="ES29" s="22"/>
      <c r="ET29" s="22"/>
      <c r="EU29" s="22"/>
      <c r="EV29" s="22"/>
      <c r="EW29" s="22"/>
      <c r="EX29" s="22"/>
      <c r="EY29" s="22"/>
      <c r="EZ29" s="22"/>
      <c r="FA29" s="22"/>
      <c r="FB29" s="22"/>
      <c r="FC29" s="22"/>
      <c r="FD29" s="22"/>
      <c r="FE29" s="22"/>
      <c r="FF29" s="22"/>
      <c r="FG29" s="22"/>
      <c r="FH29" s="22"/>
      <c r="FI29" s="22"/>
      <c r="FJ29" s="22"/>
      <c r="FK29" s="22"/>
      <c r="FL29" s="22"/>
      <c r="FM29" s="22"/>
      <c r="FN29" s="22"/>
      <c r="FO29" s="22"/>
      <c r="FP29" s="22"/>
      <c r="FQ29" s="22"/>
      <c r="FR29" s="22"/>
      <c r="FS29" s="22"/>
      <c r="FT29" s="22"/>
      <c r="FU29" s="22"/>
      <c r="FV29" s="22"/>
      <c r="FW29" s="22"/>
      <c r="FX29" s="22"/>
      <c r="FY29" s="22"/>
      <c r="FZ29" s="22"/>
      <c r="GA29" s="22"/>
      <c r="GB29" s="22"/>
      <c r="GC29" s="22"/>
      <c r="GD29" s="22"/>
      <c r="GE29" s="22"/>
      <c r="GF29" s="22"/>
      <c r="GG29" s="22"/>
      <c r="GH29" s="22"/>
      <c r="GI29" s="22"/>
      <c r="GJ29" s="22"/>
      <c r="GK29" s="22"/>
      <c r="GL29" s="22"/>
      <c r="GM29" s="22"/>
      <c r="GN29" s="22"/>
      <c r="GO29" s="22"/>
      <c r="GP29" s="22"/>
      <c r="GQ29" s="22"/>
      <c r="GR29" s="22"/>
      <c r="GS29" s="22"/>
      <c r="GT29" s="22"/>
      <c r="GU29" s="22"/>
      <c r="GV29" s="22"/>
      <c r="GW29" s="22"/>
      <c r="GX29" s="22"/>
      <c r="GY29" s="22"/>
      <c r="GZ29" s="22"/>
      <c r="HA29" s="22"/>
      <c r="HB29" s="22"/>
      <c r="HC29" s="22"/>
      <c r="HD29" s="22"/>
      <c r="HE29" s="22"/>
      <c r="HF29" s="22"/>
      <c r="HG29" s="22"/>
      <c r="HH29" s="22"/>
      <c r="HI29" s="22"/>
      <c r="HJ29" s="22"/>
      <c r="HK29" s="22"/>
      <c r="HL29" s="22"/>
      <c r="HM29" s="22"/>
      <c r="HN29" s="22"/>
      <c r="HO29" s="22"/>
      <c r="HP29" s="22"/>
      <c r="HQ29" s="22"/>
      <c r="HR29" s="22"/>
      <c r="HS29" s="22"/>
      <c r="HT29" s="22"/>
      <c r="HU29" s="22"/>
      <c r="HV29" s="22"/>
      <c r="HW29" s="22"/>
      <c r="HX29" s="22"/>
      <c r="HY29" s="22"/>
      <c r="HZ29" s="22"/>
      <c r="IA29" s="22"/>
      <c r="IB29" s="22"/>
      <c r="IC29" s="22"/>
      <c r="ID29" s="22"/>
      <c r="IE29" s="22"/>
      <c r="IF29" s="22"/>
      <c r="IG29" s="22"/>
      <c r="IH29" s="22"/>
      <c r="II29" s="22"/>
      <c r="IJ29" s="22"/>
      <c r="IK29" s="22"/>
      <c r="IL29" s="22"/>
      <c r="IM29" s="22"/>
      <c r="IN29" s="22"/>
      <c r="IO29" s="22"/>
      <c r="IP29" s="22"/>
      <c r="IQ29" s="22"/>
      <c r="IR29" s="22"/>
      <c r="IS29" s="22"/>
      <c r="IT29" s="22"/>
    </row>
    <row r="30" spans="1:254" s="48" customFormat="1" ht="25.5" x14ac:dyDescent="0.2">
      <c r="A30" s="110"/>
      <c r="B30" s="113"/>
      <c r="C30" s="49" t="s">
        <v>164</v>
      </c>
      <c r="D30" s="24" t="s">
        <v>166</v>
      </c>
      <c r="E30" s="35"/>
      <c r="F30" s="36">
        <f>SUM(G30:H30)</f>
        <v>72780</v>
      </c>
      <c r="G30" s="37"/>
      <c r="H30" s="37">
        <f t="shared" si="4"/>
        <v>72780</v>
      </c>
      <c r="I30" s="38">
        <v>72780</v>
      </c>
      <c r="J30" s="25"/>
      <c r="K30" s="26">
        <f>SUM(E30:F30)</f>
        <v>72780</v>
      </c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2"/>
      <c r="CJ30" s="22"/>
      <c r="CK30" s="22"/>
      <c r="CL30" s="22"/>
      <c r="CM30" s="22"/>
      <c r="CN30" s="22"/>
      <c r="CO30" s="22"/>
      <c r="CP30" s="22"/>
      <c r="CQ30" s="22"/>
      <c r="CR30" s="22"/>
      <c r="CS30" s="22"/>
      <c r="CT30" s="22"/>
      <c r="CU30" s="22"/>
      <c r="CV30" s="22"/>
      <c r="CW30" s="22"/>
      <c r="CX30" s="22"/>
      <c r="CY30" s="22"/>
      <c r="CZ30" s="22"/>
      <c r="DA30" s="22"/>
      <c r="DB30" s="22"/>
      <c r="DC30" s="22"/>
      <c r="DD30" s="22"/>
      <c r="DE30" s="22"/>
      <c r="DF30" s="22"/>
      <c r="DG30" s="22"/>
      <c r="DH30" s="22"/>
      <c r="DI30" s="22"/>
      <c r="DJ30" s="22"/>
      <c r="DK30" s="22"/>
      <c r="DL30" s="22"/>
      <c r="DM30" s="22"/>
      <c r="DN30" s="22"/>
      <c r="DO30" s="22"/>
      <c r="DP30" s="22"/>
      <c r="DQ30" s="22"/>
      <c r="DR30" s="22"/>
      <c r="DS30" s="22"/>
      <c r="DT30" s="22"/>
      <c r="DU30" s="22"/>
      <c r="DV30" s="22"/>
      <c r="DW30" s="22"/>
      <c r="DX30" s="22"/>
      <c r="DY30" s="22"/>
      <c r="DZ30" s="22"/>
      <c r="EA30" s="22"/>
      <c r="EB30" s="22"/>
      <c r="EC30" s="22"/>
      <c r="ED30" s="22"/>
      <c r="EE30" s="22"/>
      <c r="EF30" s="22"/>
      <c r="EG30" s="22"/>
      <c r="EH30" s="22"/>
      <c r="EI30" s="22"/>
      <c r="EJ30" s="22"/>
      <c r="EK30" s="22"/>
      <c r="EL30" s="22"/>
      <c r="EM30" s="22"/>
      <c r="EN30" s="22"/>
      <c r="EO30" s="22"/>
      <c r="EP30" s="22"/>
      <c r="EQ30" s="22"/>
      <c r="ER30" s="22"/>
      <c r="ES30" s="22"/>
      <c r="ET30" s="22"/>
      <c r="EU30" s="22"/>
      <c r="EV30" s="22"/>
      <c r="EW30" s="22"/>
      <c r="EX30" s="22"/>
      <c r="EY30" s="22"/>
      <c r="EZ30" s="22"/>
      <c r="FA30" s="22"/>
      <c r="FB30" s="22"/>
      <c r="FC30" s="22"/>
      <c r="FD30" s="22"/>
      <c r="FE30" s="22"/>
      <c r="FF30" s="22"/>
      <c r="FG30" s="22"/>
      <c r="FH30" s="22"/>
      <c r="FI30" s="22"/>
      <c r="FJ30" s="22"/>
      <c r="FK30" s="22"/>
      <c r="FL30" s="22"/>
      <c r="FM30" s="22"/>
      <c r="FN30" s="22"/>
      <c r="FO30" s="22"/>
      <c r="FP30" s="22"/>
      <c r="FQ30" s="22"/>
      <c r="FR30" s="22"/>
      <c r="FS30" s="22"/>
      <c r="FT30" s="22"/>
      <c r="FU30" s="22"/>
      <c r="FV30" s="22"/>
      <c r="FW30" s="22"/>
      <c r="FX30" s="22"/>
      <c r="FY30" s="22"/>
      <c r="FZ30" s="22"/>
      <c r="GA30" s="22"/>
      <c r="GB30" s="22"/>
      <c r="GC30" s="22"/>
      <c r="GD30" s="22"/>
      <c r="GE30" s="22"/>
      <c r="GF30" s="22"/>
      <c r="GG30" s="22"/>
      <c r="GH30" s="22"/>
      <c r="GI30" s="22"/>
      <c r="GJ30" s="22"/>
      <c r="GK30" s="22"/>
      <c r="GL30" s="22"/>
      <c r="GM30" s="22"/>
      <c r="GN30" s="22"/>
      <c r="GO30" s="22"/>
      <c r="GP30" s="22"/>
      <c r="GQ30" s="22"/>
      <c r="GR30" s="22"/>
      <c r="GS30" s="22"/>
      <c r="GT30" s="22"/>
      <c r="GU30" s="22"/>
      <c r="GV30" s="22"/>
      <c r="GW30" s="22"/>
      <c r="GX30" s="22"/>
      <c r="GY30" s="22"/>
      <c r="GZ30" s="22"/>
      <c r="HA30" s="22"/>
      <c r="HB30" s="22"/>
      <c r="HC30" s="22"/>
      <c r="HD30" s="22"/>
      <c r="HE30" s="22"/>
      <c r="HF30" s="22"/>
      <c r="HG30" s="22"/>
      <c r="HH30" s="22"/>
      <c r="HI30" s="22"/>
      <c r="HJ30" s="22"/>
      <c r="HK30" s="22"/>
      <c r="HL30" s="22"/>
      <c r="HM30" s="22"/>
      <c r="HN30" s="22"/>
      <c r="HO30" s="22"/>
      <c r="HP30" s="22"/>
      <c r="HQ30" s="22"/>
      <c r="HR30" s="22"/>
      <c r="HS30" s="22"/>
      <c r="HT30" s="22"/>
      <c r="HU30" s="22"/>
      <c r="HV30" s="22"/>
      <c r="HW30" s="22"/>
      <c r="HX30" s="22"/>
      <c r="HY30" s="22"/>
      <c r="HZ30" s="22"/>
      <c r="IA30" s="22"/>
      <c r="IB30" s="22"/>
      <c r="IC30" s="22"/>
      <c r="ID30" s="22"/>
      <c r="IE30" s="22"/>
      <c r="IF30" s="22"/>
      <c r="IG30" s="22"/>
      <c r="IH30" s="22"/>
      <c r="II30" s="22"/>
      <c r="IJ30" s="22"/>
      <c r="IK30" s="22"/>
      <c r="IL30" s="22"/>
      <c r="IM30" s="22"/>
      <c r="IN30" s="22"/>
      <c r="IO30" s="22"/>
      <c r="IP30" s="22"/>
      <c r="IQ30" s="22"/>
      <c r="IR30" s="22"/>
      <c r="IS30" s="22"/>
      <c r="IT30" s="22"/>
    </row>
    <row r="31" spans="1:254" s="48" customFormat="1" ht="25.5" x14ac:dyDescent="0.2">
      <c r="A31" s="34"/>
      <c r="B31" s="50" t="s">
        <v>68</v>
      </c>
      <c r="C31" s="49"/>
      <c r="D31" s="24"/>
      <c r="E31" s="35"/>
      <c r="F31" s="36">
        <f t="shared" ref="F31:F57" si="6">SUM(G31:H31)</f>
        <v>0</v>
      </c>
      <c r="G31" s="37"/>
      <c r="H31" s="37">
        <f t="shared" ref="H31:H57" si="7">SUM(I31:J31)</f>
        <v>0</v>
      </c>
      <c r="I31" s="38"/>
      <c r="J31" s="25"/>
      <c r="K31" s="26">
        <f t="shared" ref="K31:K57" si="8">SUM(E31:F31)</f>
        <v>0</v>
      </c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  <c r="CP31" s="22"/>
      <c r="CQ31" s="22"/>
      <c r="CR31" s="22"/>
      <c r="CS31" s="22"/>
      <c r="CT31" s="22"/>
      <c r="CU31" s="22"/>
      <c r="CV31" s="22"/>
      <c r="CW31" s="22"/>
      <c r="CX31" s="22"/>
      <c r="CY31" s="22"/>
      <c r="CZ31" s="22"/>
      <c r="DA31" s="22"/>
      <c r="DB31" s="22"/>
      <c r="DC31" s="22"/>
      <c r="DD31" s="22"/>
      <c r="DE31" s="22"/>
      <c r="DF31" s="22"/>
      <c r="DG31" s="22"/>
      <c r="DH31" s="22"/>
      <c r="DI31" s="22"/>
      <c r="DJ31" s="22"/>
      <c r="DK31" s="22"/>
      <c r="DL31" s="22"/>
      <c r="DM31" s="22"/>
      <c r="DN31" s="22"/>
      <c r="DO31" s="22"/>
      <c r="DP31" s="22"/>
      <c r="DQ31" s="22"/>
      <c r="DR31" s="22"/>
      <c r="DS31" s="22"/>
      <c r="DT31" s="22"/>
      <c r="DU31" s="22"/>
      <c r="DV31" s="22"/>
      <c r="DW31" s="22"/>
      <c r="DX31" s="22"/>
      <c r="DY31" s="22"/>
      <c r="DZ31" s="22"/>
      <c r="EA31" s="22"/>
      <c r="EB31" s="22"/>
      <c r="EC31" s="22"/>
      <c r="ED31" s="22"/>
      <c r="EE31" s="22"/>
      <c r="EF31" s="22"/>
      <c r="EG31" s="22"/>
      <c r="EH31" s="22"/>
      <c r="EI31" s="22"/>
      <c r="EJ31" s="22"/>
      <c r="EK31" s="22"/>
      <c r="EL31" s="22"/>
      <c r="EM31" s="22"/>
      <c r="EN31" s="22"/>
      <c r="EO31" s="22"/>
      <c r="EP31" s="22"/>
      <c r="EQ31" s="22"/>
      <c r="ER31" s="22"/>
      <c r="ES31" s="22"/>
      <c r="ET31" s="22"/>
      <c r="EU31" s="22"/>
      <c r="EV31" s="22"/>
      <c r="EW31" s="22"/>
      <c r="EX31" s="22"/>
      <c r="EY31" s="22"/>
      <c r="EZ31" s="22"/>
      <c r="FA31" s="22"/>
      <c r="FB31" s="22"/>
      <c r="FC31" s="22"/>
      <c r="FD31" s="22"/>
      <c r="FE31" s="22"/>
      <c r="FF31" s="22"/>
      <c r="FG31" s="22"/>
      <c r="FH31" s="22"/>
      <c r="FI31" s="22"/>
      <c r="FJ31" s="22"/>
      <c r="FK31" s="22"/>
      <c r="FL31" s="22"/>
      <c r="FM31" s="22"/>
      <c r="FN31" s="22"/>
      <c r="FO31" s="22"/>
      <c r="FP31" s="22"/>
      <c r="FQ31" s="22"/>
      <c r="FR31" s="22"/>
      <c r="FS31" s="22"/>
      <c r="FT31" s="22"/>
      <c r="FU31" s="22"/>
      <c r="FV31" s="22"/>
      <c r="FW31" s="22"/>
      <c r="FX31" s="22"/>
      <c r="FY31" s="22"/>
      <c r="FZ31" s="22"/>
      <c r="GA31" s="22"/>
      <c r="GB31" s="22"/>
      <c r="GC31" s="22"/>
      <c r="GD31" s="22"/>
      <c r="GE31" s="22"/>
      <c r="GF31" s="22"/>
      <c r="GG31" s="22"/>
      <c r="GH31" s="22"/>
      <c r="GI31" s="22"/>
      <c r="GJ31" s="22"/>
      <c r="GK31" s="22"/>
      <c r="GL31" s="22"/>
      <c r="GM31" s="22"/>
      <c r="GN31" s="22"/>
      <c r="GO31" s="22"/>
      <c r="GP31" s="22"/>
      <c r="GQ31" s="22"/>
      <c r="GR31" s="22"/>
      <c r="GS31" s="22"/>
      <c r="GT31" s="22"/>
      <c r="GU31" s="22"/>
      <c r="GV31" s="22"/>
      <c r="GW31" s="22"/>
      <c r="GX31" s="22"/>
      <c r="GY31" s="22"/>
      <c r="GZ31" s="22"/>
      <c r="HA31" s="22"/>
      <c r="HB31" s="22"/>
      <c r="HC31" s="22"/>
      <c r="HD31" s="22"/>
      <c r="HE31" s="22"/>
      <c r="HF31" s="22"/>
      <c r="HG31" s="22"/>
      <c r="HH31" s="22"/>
      <c r="HI31" s="22"/>
      <c r="HJ31" s="22"/>
      <c r="HK31" s="22"/>
      <c r="HL31" s="22"/>
      <c r="HM31" s="22"/>
      <c r="HN31" s="22"/>
      <c r="HO31" s="22"/>
      <c r="HP31" s="22"/>
      <c r="HQ31" s="22"/>
      <c r="HR31" s="22"/>
      <c r="HS31" s="22"/>
      <c r="HT31" s="22"/>
      <c r="HU31" s="22"/>
      <c r="HV31" s="22"/>
      <c r="HW31" s="22"/>
      <c r="HX31" s="22"/>
      <c r="HY31" s="22"/>
      <c r="HZ31" s="22"/>
      <c r="IA31" s="22"/>
      <c r="IB31" s="22"/>
      <c r="IC31" s="22"/>
      <c r="ID31" s="22"/>
      <c r="IE31" s="22"/>
      <c r="IF31" s="22"/>
      <c r="IG31" s="22"/>
      <c r="IH31" s="22"/>
      <c r="II31" s="22"/>
      <c r="IJ31" s="22"/>
      <c r="IK31" s="22"/>
      <c r="IL31" s="22"/>
      <c r="IM31" s="22"/>
      <c r="IN31" s="22"/>
      <c r="IO31" s="22"/>
      <c r="IP31" s="22"/>
      <c r="IQ31" s="22"/>
      <c r="IR31" s="22"/>
      <c r="IS31" s="22"/>
      <c r="IT31" s="22"/>
    </row>
    <row r="32" spans="1:254" s="48" customFormat="1" ht="38.25" x14ac:dyDescent="0.2">
      <c r="A32" s="34"/>
      <c r="B32" s="50" t="s">
        <v>33</v>
      </c>
      <c r="C32" s="49" t="s">
        <v>158</v>
      </c>
      <c r="D32" s="24" t="s">
        <v>163</v>
      </c>
      <c r="E32" s="35"/>
      <c r="F32" s="36">
        <f t="shared" ref="F32:F40" si="9">SUM(G32:H32)</f>
        <v>98728</v>
      </c>
      <c r="G32" s="37"/>
      <c r="H32" s="37">
        <f t="shared" si="7"/>
        <v>98728</v>
      </c>
      <c r="I32" s="38">
        <v>98728</v>
      </c>
      <c r="J32" s="43"/>
      <c r="K32" s="26">
        <f>SUM(E32:F32)</f>
        <v>98728</v>
      </c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2"/>
      <c r="CP32" s="22"/>
      <c r="CQ32" s="22"/>
      <c r="CR32" s="22"/>
      <c r="CS32" s="22"/>
      <c r="CT32" s="22"/>
      <c r="CU32" s="22"/>
      <c r="CV32" s="22"/>
      <c r="CW32" s="22"/>
      <c r="CX32" s="22"/>
      <c r="CY32" s="22"/>
      <c r="CZ32" s="22"/>
      <c r="DA32" s="22"/>
      <c r="DB32" s="22"/>
      <c r="DC32" s="22"/>
      <c r="DD32" s="22"/>
      <c r="DE32" s="22"/>
      <c r="DF32" s="22"/>
      <c r="DG32" s="22"/>
      <c r="DH32" s="22"/>
      <c r="DI32" s="22"/>
      <c r="DJ32" s="22"/>
      <c r="DK32" s="22"/>
      <c r="DL32" s="22"/>
      <c r="DM32" s="22"/>
      <c r="DN32" s="22"/>
      <c r="DO32" s="22"/>
      <c r="DP32" s="22"/>
      <c r="DQ32" s="22"/>
      <c r="DR32" s="22"/>
      <c r="DS32" s="22"/>
      <c r="DT32" s="22"/>
      <c r="DU32" s="22"/>
      <c r="DV32" s="22"/>
      <c r="DW32" s="22"/>
      <c r="DX32" s="22"/>
      <c r="DY32" s="22"/>
      <c r="DZ32" s="22"/>
      <c r="EA32" s="22"/>
      <c r="EB32" s="22"/>
      <c r="EC32" s="22"/>
      <c r="ED32" s="22"/>
      <c r="EE32" s="22"/>
      <c r="EF32" s="22"/>
      <c r="EG32" s="22"/>
      <c r="EH32" s="22"/>
      <c r="EI32" s="22"/>
      <c r="EJ32" s="22"/>
      <c r="EK32" s="22"/>
      <c r="EL32" s="22"/>
      <c r="EM32" s="22"/>
      <c r="EN32" s="22"/>
      <c r="EO32" s="22"/>
      <c r="EP32" s="22"/>
      <c r="EQ32" s="22"/>
      <c r="ER32" s="22"/>
      <c r="ES32" s="22"/>
      <c r="ET32" s="22"/>
      <c r="EU32" s="22"/>
      <c r="EV32" s="22"/>
      <c r="EW32" s="22"/>
      <c r="EX32" s="22"/>
      <c r="EY32" s="22"/>
      <c r="EZ32" s="22"/>
      <c r="FA32" s="22"/>
      <c r="FB32" s="22"/>
      <c r="FC32" s="22"/>
      <c r="FD32" s="22"/>
      <c r="FE32" s="22"/>
      <c r="FF32" s="22"/>
      <c r="FG32" s="22"/>
      <c r="FH32" s="22"/>
      <c r="FI32" s="22"/>
      <c r="FJ32" s="22"/>
      <c r="FK32" s="22"/>
      <c r="FL32" s="22"/>
      <c r="FM32" s="22"/>
      <c r="FN32" s="22"/>
      <c r="FO32" s="22"/>
      <c r="FP32" s="22"/>
      <c r="FQ32" s="22"/>
      <c r="FR32" s="22"/>
      <c r="FS32" s="22"/>
      <c r="FT32" s="22"/>
      <c r="FU32" s="22"/>
      <c r="FV32" s="22"/>
      <c r="FW32" s="22"/>
      <c r="FX32" s="22"/>
      <c r="FY32" s="22"/>
      <c r="FZ32" s="22"/>
      <c r="GA32" s="22"/>
      <c r="GB32" s="22"/>
      <c r="GC32" s="22"/>
      <c r="GD32" s="22"/>
      <c r="GE32" s="22"/>
      <c r="GF32" s="22"/>
      <c r="GG32" s="22"/>
      <c r="GH32" s="22"/>
      <c r="GI32" s="22"/>
      <c r="GJ32" s="22"/>
      <c r="GK32" s="22"/>
      <c r="GL32" s="22"/>
      <c r="GM32" s="22"/>
      <c r="GN32" s="22"/>
      <c r="GO32" s="22"/>
      <c r="GP32" s="22"/>
      <c r="GQ32" s="22"/>
      <c r="GR32" s="22"/>
      <c r="GS32" s="22"/>
      <c r="GT32" s="22"/>
      <c r="GU32" s="22"/>
      <c r="GV32" s="22"/>
      <c r="GW32" s="22"/>
      <c r="GX32" s="22"/>
      <c r="GY32" s="22"/>
      <c r="GZ32" s="22"/>
      <c r="HA32" s="22"/>
      <c r="HB32" s="22"/>
      <c r="HC32" s="22"/>
      <c r="HD32" s="22"/>
      <c r="HE32" s="22"/>
      <c r="HF32" s="22"/>
      <c r="HG32" s="22"/>
      <c r="HH32" s="22"/>
      <c r="HI32" s="22"/>
      <c r="HJ32" s="22"/>
      <c r="HK32" s="22"/>
      <c r="HL32" s="22"/>
      <c r="HM32" s="22"/>
      <c r="HN32" s="22"/>
      <c r="HO32" s="22"/>
      <c r="HP32" s="22"/>
      <c r="HQ32" s="22"/>
      <c r="HR32" s="22"/>
      <c r="HS32" s="22"/>
      <c r="HT32" s="22"/>
      <c r="HU32" s="22"/>
      <c r="HV32" s="22"/>
      <c r="HW32" s="22"/>
      <c r="HX32" s="22"/>
      <c r="HY32" s="22"/>
      <c r="HZ32" s="22"/>
      <c r="IA32" s="22"/>
      <c r="IB32" s="22"/>
      <c r="IC32" s="22"/>
      <c r="ID32" s="22"/>
      <c r="IE32" s="22"/>
      <c r="IF32" s="22"/>
      <c r="IG32" s="22"/>
      <c r="IH32" s="22"/>
      <c r="II32" s="22"/>
      <c r="IJ32" s="22"/>
      <c r="IK32" s="22"/>
      <c r="IL32" s="22"/>
      <c r="IM32" s="22"/>
      <c r="IN32" s="22"/>
      <c r="IO32" s="22"/>
      <c r="IP32" s="22"/>
      <c r="IQ32" s="22"/>
      <c r="IR32" s="22"/>
      <c r="IS32" s="22"/>
      <c r="IT32" s="22"/>
    </row>
    <row r="33" spans="1:254" s="48" customFormat="1" ht="51" x14ac:dyDescent="0.2">
      <c r="A33" s="34"/>
      <c r="B33" s="50" t="s">
        <v>34</v>
      </c>
      <c r="C33" s="49" t="s">
        <v>158</v>
      </c>
      <c r="D33" s="24" t="s">
        <v>160</v>
      </c>
      <c r="E33" s="35"/>
      <c r="F33" s="36">
        <f t="shared" si="9"/>
        <v>144530</v>
      </c>
      <c r="G33" s="37"/>
      <c r="H33" s="37">
        <f t="shared" si="7"/>
        <v>144530</v>
      </c>
      <c r="I33" s="38">
        <v>144530</v>
      </c>
      <c r="J33" s="25"/>
      <c r="K33" s="26">
        <f>SUM(E33:F33)</f>
        <v>144530</v>
      </c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2"/>
      <c r="CV33" s="22"/>
      <c r="CW33" s="22"/>
      <c r="CX33" s="22"/>
      <c r="CY33" s="22"/>
      <c r="CZ33" s="22"/>
      <c r="DA33" s="22"/>
      <c r="DB33" s="22"/>
      <c r="DC33" s="22"/>
      <c r="DD33" s="22"/>
      <c r="DE33" s="22"/>
      <c r="DF33" s="22"/>
      <c r="DG33" s="22"/>
      <c r="DH33" s="22"/>
      <c r="DI33" s="22"/>
      <c r="DJ33" s="22"/>
      <c r="DK33" s="22"/>
      <c r="DL33" s="22"/>
      <c r="DM33" s="22"/>
      <c r="DN33" s="22"/>
      <c r="DO33" s="22"/>
      <c r="DP33" s="22"/>
      <c r="DQ33" s="22"/>
      <c r="DR33" s="22"/>
      <c r="DS33" s="22"/>
      <c r="DT33" s="22"/>
      <c r="DU33" s="22"/>
      <c r="DV33" s="22"/>
      <c r="DW33" s="22"/>
      <c r="DX33" s="22"/>
      <c r="DY33" s="22"/>
      <c r="DZ33" s="22"/>
      <c r="EA33" s="22"/>
      <c r="EB33" s="22"/>
      <c r="EC33" s="22"/>
      <c r="ED33" s="22"/>
      <c r="EE33" s="22"/>
      <c r="EF33" s="22"/>
      <c r="EG33" s="22"/>
      <c r="EH33" s="22"/>
      <c r="EI33" s="22"/>
      <c r="EJ33" s="22"/>
      <c r="EK33" s="22"/>
      <c r="EL33" s="22"/>
      <c r="EM33" s="22"/>
      <c r="EN33" s="22"/>
      <c r="EO33" s="22"/>
      <c r="EP33" s="22"/>
      <c r="EQ33" s="22"/>
      <c r="ER33" s="22"/>
      <c r="ES33" s="22"/>
      <c r="ET33" s="22"/>
      <c r="EU33" s="22"/>
      <c r="EV33" s="22"/>
      <c r="EW33" s="22"/>
      <c r="EX33" s="22"/>
      <c r="EY33" s="22"/>
      <c r="EZ33" s="22"/>
      <c r="FA33" s="22"/>
      <c r="FB33" s="22"/>
      <c r="FC33" s="22"/>
      <c r="FD33" s="22"/>
      <c r="FE33" s="22"/>
      <c r="FF33" s="22"/>
      <c r="FG33" s="22"/>
      <c r="FH33" s="22"/>
      <c r="FI33" s="22"/>
      <c r="FJ33" s="22"/>
      <c r="FK33" s="22"/>
      <c r="FL33" s="22"/>
      <c r="FM33" s="22"/>
      <c r="FN33" s="22"/>
      <c r="FO33" s="22"/>
      <c r="FP33" s="22"/>
      <c r="FQ33" s="22"/>
      <c r="FR33" s="22"/>
      <c r="FS33" s="22"/>
      <c r="FT33" s="22"/>
      <c r="FU33" s="22"/>
      <c r="FV33" s="22"/>
      <c r="FW33" s="22"/>
      <c r="FX33" s="22"/>
      <c r="FY33" s="22"/>
      <c r="FZ33" s="22"/>
      <c r="GA33" s="22"/>
      <c r="GB33" s="22"/>
      <c r="GC33" s="22"/>
      <c r="GD33" s="22"/>
      <c r="GE33" s="22"/>
      <c r="GF33" s="22"/>
      <c r="GG33" s="22"/>
      <c r="GH33" s="22"/>
      <c r="GI33" s="22"/>
      <c r="GJ33" s="22"/>
      <c r="GK33" s="22"/>
      <c r="GL33" s="22"/>
      <c r="GM33" s="22"/>
      <c r="GN33" s="22"/>
      <c r="GO33" s="22"/>
      <c r="GP33" s="22"/>
      <c r="GQ33" s="22"/>
      <c r="GR33" s="22"/>
      <c r="GS33" s="22"/>
      <c r="GT33" s="22"/>
      <c r="GU33" s="22"/>
      <c r="GV33" s="22"/>
      <c r="GW33" s="22"/>
      <c r="GX33" s="22"/>
      <c r="GY33" s="22"/>
      <c r="GZ33" s="22"/>
      <c r="HA33" s="22"/>
      <c r="HB33" s="22"/>
      <c r="HC33" s="22"/>
      <c r="HD33" s="22"/>
      <c r="HE33" s="22"/>
      <c r="HF33" s="22"/>
      <c r="HG33" s="22"/>
      <c r="HH33" s="22"/>
      <c r="HI33" s="22"/>
      <c r="HJ33" s="22"/>
      <c r="HK33" s="22"/>
      <c r="HL33" s="22"/>
      <c r="HM33" s="22"/>
      <c r="HN33" s="22"/>
      <c r="HO33" s="22"/>
      <c r="HP33" s="22"/>
      <c r="HQ33" s="22"/>
      <c r="HR33" s="22"/>
      <c r="HS33" s="22"/>
      <c r="HT33" s="22"/>
      <c r="HU33" s="22"/>
      <c r="HV33" s="22"/>
      <c r="HW33" s="22"/>
      <c r="HX33" s="22"/>
      <c r="HY33" s="22"/>
      <c r="HZ33" s="22"/>
      <c r="IA33" s="22"/>
      <c r="IB33" s="22"/>
      <c r="IC33" s="22"/>
      <c r="ID33" s="22"/>
      <c r="IE33" s="22"/>
      <c r="IF33" s="22"/>
      <c r="IG33" s="22"/>
      <c r="IH33" s="22"/>
      <c r="II33" s="22"/>
      <c r="IJ33" s="22"/>
      <c r="IK33" s="22"/>
      <c r="IL33" s="22"/>
      <c r="IM33" s="22"/>
      <c r="IN33" s="22"/>
      <c r="IO33" s="22"/>
      <c r="IP33" s="22"/>
      <c r="IQ33" s="22"/>
      <c r="IR33" s="22"/>
      <c r="IS33" s="22"/>
      <c r="IT33" s="22"/>
    </row>
    <row r="34" spans="1:254" s="48" customFormat="1" ht="12.75" x14ac:dyDescent="0.2">
      <c r="A34" s="108"/>
      <c r="B34" s="111" t="s">
        <v>35</v>
      </c>
      <c r="C34" s="49" t="s">
        <v>156</v>
      </c>
      <c r="D34" s="28" t="s">
        <v>157</v>
      </c>
      <c r="E34" s="39"/>
      <c r="F34" s="36">
        <f t="shared" si="9"/>
        <v>1430173</v>
      </c>
      <c r="G34" s="40">
        <v>1430173</v>
      </c>
      <c r="H34" s="37">
        <f t="shared" si="7"/>
        <v>0</v>
      </c>
      <c r="I34" s="41"/>
      <c r="J34" s="42"/>
      <c r="K34" s="26">
        <f>SUM(E34:F34)+4.83</f>
        <v>1430177.83</v>
      </c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  <c r="CI34" s="22"/>
      <c r="CJ34" s="22"/>
      <c r="CK34" s="22"/>
      <c r="CL34" s="22"/>
      <c r="CM34" s="22"/>
      <c r="CN34" s="22"/>
      <c r="CO34" s="22"/>
      <c r="CP34" s="22"/>
      <c r="CQ34" s="22"/>
      <c r="CR34" s="22"/>
      <c r="CS34" s="22"/>
      <c r="CT34" s="22"/>
      <c r="CU34" s="22"/>
      <c r="CV34" s="22"/>
      <c r="CW34" s="22"/>
      <c r="CX34" s="22"/>
      <c r="CY34" s="22"/>
      <c r="CZ34" s="22"/>
      <c r="DA34" s="22"/>
      <c r="DB34" s="22"/>
      <c r="DC34" s="22"/>
      <c r="DD34" s="22"/>
      <c r="DE34" s="22"/>
      <c r="DF34" s="22"/>
      <c r="DG34" s="22"/>
      <c r="DH34" s="22"/>
      <c r="DI34" s="22"/>
      <c r="DJ34" s="22"/>
      <c r="DK34" s="22"/>
      <c r="DL34" s="22"/>
      <c r="DM34" s="22"/>
      <c r="DN34" s="22"/>
      <c r="DO34" s="22"/>
      <c r="DP34" s="22"/>
      <c r="DQ34" s="22"/>
      <c r="DR34" s="22"/>
      <c r="DS34" s="22"/>
      <c r="DT34" s="22"/>
      <c r="DU34" s="22"/>
      <c r="DV34" s="22"/>
      <c r="DW34" s="22"/>
      <c r="DX34" s="22"/>
      <c r="DY34" s="22"/>
      <c r="DZ34" s="22"/>
      <c r="EA34" s="22"/>
      <c r="EB34" s="22"/>
      <c r="EC34" s="22"/>
      <c r="ED34" s="22"/>
      <c r="EE34" s="22"/>
      <c r="EF34" s="22"/>
      <c r="EG34" s="22"/>
      <c r="EH34" s="22"/>
      <c r="EI34" s="22"/>
      <c r="EJ34" s="22"/>
      <c r="EK34" s="22"/>
      <c r="EL34" s="22"/>
      <c r="EM34" s="22"/>
      <c r="EN34" s="22"/>
      <c r="EO34" s="22"/>
      <c r="EP34" s="22"/>
      <c r="EQ34" s="22"/>
      <c r="ER34" s="22"/>
      <c r="ES34" s="22"/>
      <c r="ET34" s="22"/>
      <c r="EU34" s="22"/>
      <c r="EV34" s="22"/>
      <c r="EW34" s="22"/>
      <c r="EX34" s="22"/>
      <c r="EY34" s="22"/>
      <c r="EZ34" s="22"/>
      <c r="FA34" s="22"/>
      <c r="FB34" s="22"/>
      <c r="FC34" s="22"/>
      <c r="FD34" s="22"/>
      <c r="FE34" s="22"/>
      <c r="FF34" s="22"/>
      <c r="FG34" s="22"/>
      <c r="FH34" s="22"/>
      <c r="FI34" s="22"/>
      <c r="FJ34" s="22"/>
      <c r="FK34" s="22"/>
      <c r="FL34" s="22"/>
      <c r="FM34" s="22"/>
      <c r="FN34" s="22"/>
      <c r="FO34" s="22"/>
      <c r="FP34" s="22"/>
      <c r="FQ34" s="22"/>
      <c r="FR34" s="22"/>
      <c r="FS34" s="22"/>
      <c r="FT34" s="22"/>
      <c r="FU34" s="22"/>
      <c r="FV34" s="22"/>
      <c r="FW34" s="22"/>
      <c r="FX34" s="22"/>
      <c r="FY34" s="22"/>
      <c r="FZ34" s="22"/>
      <c r="GA34" s="22"/>
      <c r="GB34" s="22"/>
      <c r="GC34" s="22"/>
      <c r="GD34" s="22"/>
      <c r="GE34" s="22"/>
      <c r="GF34" s="22"/>
      <c r="GG34" s="22"/>
      <c r="GH34" s="22"/>
      <c r="GI34" s="22"/>
      <c r="GJ34" s="22"/>
      <c r="GK34" s="22"/>
      <c r="GL34" s="22"/>
      <c r="GM34" s="22"/>
      <c r="GN34" s="22"/>
      <c r="GO34" s="22"/>
      <c r="GP34" s="22"/>
      <c r="GQ34" s="22"/>
      <c r="GR34" s="22"/>
      <c r="GS34" s="22"/>
      <c r="GT34" s="22"/>
      <c r="GU34" s="22"/>
      <c r="GV34" s="22"/>
      <c r="GW34" s="22"/>
      <c r="GX34" s="22"/>
      <c r="GY34" s="22"/>
      <c r="GZ34" s="22"/>
      <c r="HA34" s="22"/>
      <c r="HB34" s="22"/>
      <c r="HC34" s="22"/>
      <c r="HD34" s="22"/>
      <c r="HE34" s="22"/>
      <c r="HF34" s="22"/>
      <c r="HG34" s="22"/>
      <c r="HH34" s="22"/>
      <c r="HI34" s="22"/>
      <c r="HJ34" s="22"/>
      <c r="HK34" s="22"/>
      <c r="HL34" s="22"/>
      <c r="HM34" s="22"/>
      <c r="HN34" s="22"/>
      <c r="HO34" s="22"/>
      <c r="HP34" s="22"/>
      <c r="HQ34" s="22"/>
      <c r="HR34" s="22"/>
      <c r="HS34" s="22"/>
      <c r="HT34" s="22"/>
      <c r="HU34" s="22"/>
      <c r="HV34" s="22"/>
      <c r="HW34" s="22"/>
      <c r="HX34" s="22"/>
      <c r="HY34" s="22"/>
      <c r="HZ34" s="22"/>
      <c r="IA34" s="22"/>
      <c r="IB34" s="22"/>
      <c r="IC34" s="22"/>
      <c r="ID34" s="22"/>
      <c r="IE34" s="22"/>
      <c r="IF34" s="22"/>
      <c r="IG34" s="22"/>
      <c r="IH34" s="22"/>
      <c r="II34" s="22"/>
      <c r="IJ34" s="22"/>
      <c r="IK34" s="22"/>
      <c r="IL34" s="22"/>
      <c r="IM34" s="22"/>
      <c r="IN34" s="22"/>
      <c r="IO34" s="22"/>
      <c r="IP34" s="22"/>
      <c r="IQ34" s="22"/>
      <c r="IR34" s="22"/>
      <c r="IS34" s="22"/>
      <c r="IT34" s="22"/>
    </row>
    <row r="35" spans="1:254" s="48" customFormat="1" ht="12.75" x14ac:dyDescent="0.2">
      <c r="A35" s="109"/>
      <c r="B35" s="112"/>
      <c r="C35" s="49" t="s">
        <v>142</v>
      </c>
      <c r="D35" s="24" t="s">
        <v>143</v>
      </c>
      <c r="E35" s="35"/>
      <c r="F35" s="36">
        <f t="shared" si="9"/>
        <v>240652.41</v>
      </c>
      <c r="G35" s="37">
        <v>240652.41</v>
      </c>
      <c r="H35" s="37">
        <f t="shared" si="7"/>
        <v>0</v>
      </c>
      <c r="I35" s="41"/>
      <c r="J35" s="25"/>
      <c r="K35" s="26">
        <f t="shared" ref="K35:K40" si="10">SUM(E35:F35)</f>
        <v>240652.41</v>
      </c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2"/>
      <c r="CJ35" s="22"/>
      <c r="CK35" s="22"/>
      <c r="CL35" s="22"/>
      <c r="CM35" s="22"/>
      <c r="CN35" s="22"/>
      <c r="CO35" s="22"/>
      <c r="CP35" s="22"/>
      <c r="CQ35" s="22"/>
      <c r="CR35" s="22"/>
      <c r="CS35" s="22"/>
      <c r="CT35" s="22"/>
      <c r="CU35" s="22"/>
      <c r="CV35" s="22"/>
      <c r="CW35" s="22"/>
      <c r="CX35" s="22"/>
      <c r="CY35" s="22"/>
      <c r="CZ35" s="22"/>
      <c r="DA35" s="22"/>
      <c r="DB35" s="22"/>
      <c r="DC35" s="22"/>
      <c r="DD35" s="22"/>
      <c r="DE35" s="22"/>
      <c r="DF35" s="22"/>
      <c r="DG35" s="22"/>
      <c r="DH35" s="22"/>
      <c r="DI35" s="22"/>
      <c r="DJ35" s="22"/>
      <c r="DK35" s="22"/>
      <c r="DL35" s="22"/>
      <c r="DM35" s="22"/>
      <c r="DN35" s="22"/>
      <c r="DO35" s="22"/>
      <c r="DP35" s="22"/>
      <c r="DQ35" s="22"/>
      <c r="DR35" s="22"/>
      <c r="DS35" s="22"/>
      <c r="DT35" s="22"/>
      <c r="DU35" s="22"/>
      <c r="DV35" s="22"/>
      <c r="DW35" s="22"/>
      <c r="DX35" s="22"/>
      <c r="DY35" s="22"/>
      <c r="DZ35" s="22"/>
      <c r="EA35" s="22"/>
      <c r="EB35" s="22"/>
      <c r="EC35" s="22"/>
      <c r="ED35" s="22"/>
      <c r="EE35" s="22"/>
      <c r="EF35" s="22"/>
      <c r="EG35" s="22"/>
      <c r="EH35" s="22"/>
      <c r="EI35" s="22"/>
      <c r="EJ35" s="22"/>
      <c r="EK35" s="22"/>
      <c r="EL35" s="22"/>
      <c r="EM35" s="22"/>
      <c r="EN35" s="22"/>
      <c r="EO35" s="22"/>
      <c r="EP35" s="22"/>
      <c r="EQ35" s="22"/>
      <c r="ER35" s="22"/>
      <c r="ES35" s="22"/>
      <c r="ET35" s="22"/>
      <c r="EU35" s="22"/>
      <c r="EV35" s="22"/>
      <c r="EW35" s="22"/>
      <c r="EX35" s="22"/>
      <c r="EY35" s="22"/>
      <c r="EZ35" s="22"/>
      <c r="FA35" s="22"/>
      <c r="FB35" s="22"/>
      <c r="FC35" s="22"/>
      <c r="FD35" s="22"/>
      <c r="FE35" s="22"/>
      <c r="FF35" s="22"/>
      <c r="FG35" s="22"/>
      <c r="FH35" s="22"/>
      <c r="FI35" s="22"/>
      <c r="FJ35" s="22"/>
      <c r="FK35" s="22"/>
      <c r="FL35" s="22"/>
      <c r="FM35" s="22"/>
      <c r="FN35" s="22"/>
      <c r="FO35" s="22"/>
      <c r="FP35" s="22"/>
      <c r="FQ35" s="22"/>
      <c r="FR35" s="22"/>
      <c r="FS35" s="22"/>
      <c r="FT35" s="22"/>
      <c r="FU35" s="22"/>
      <c r="FV35" s="22"/>
      <c r="FW35" s="22"/>
      <c r="FX35" s="22"/>
      <c r="FY35" s="22"/>
      <c r="FZ35" s="22"/>
      <c r="GA35" s="22"/>
      <c r="GB35" s="22"/>
      <c r="GC35" s="22"/>
      <c r="GD35" s="22"/>
      <c r="GE35" s="22"/>
      <c r="GF35" s="22"/>
      <c r="GG35" s="22"/>
      <c r="GH35" s="22"/>
      <c r="GI35" s="22"/>
      <c r="GJ35" s="22"/>
      <c r="GK35" s="22"/>
      <c r="GL35" s="22"/>
      <c r="GM35" s="22"/>
      <c r="GN35" s="22"/>
      <c r="GO35" s="22"/>
      <c r="GP35" s="22"/>
      <c r="GQ35" s="22"/>
      <c r="GR35" s="22"/>
      <c r="GS35" s="22"/>
      <c r="GT35" s="22"/>
      <c r="GU35" s="22"/>
      <c r="GV35" s="22"/>
      <c r="GW35" s="22"/>
      <c r="GX35" s="22"/>
      <c r="GY35" s="22"/>
      <c r="GZ35" s="22"/>
      <c r="HA35" s="22"/>
      <c r="HB35" s="22"/>
      <c r="HC35" s="22"/>
      <c r="HD35" s="22"/>
      <c r="HE35" s="22"/>
      <c r="HF35" s="22"/>
      <c r="HG35" s="22"/>
      <c r="HH35" s="22"/>
      <c r="HI35" s="22"/>
      <c r="HJ35" s="22"/>
      <c r="HK35" s="22"/>
      <c r="HL35" s="22"/>
      <c r="HM35" s="22"/>
      <c r="HN35" s="22"/>
      <c r="HO35" s="22"/>
      <c r="HP35" s="22"/>
      <c r="HQ35" s="22"/>
      <c r="HR35" s="22"/>
      <c r="HS35" s="22"/>
      <c r="HT35" s="22"/>
      <c r="HU35" s="22"/>
      <c r="HV35" s="22"/>
      <c r="HW35" s="22"/>
      <c r="HX35" s="22"/>
      <c r="HY35" s="22"/>
      <c r="HZ35" s="22"/>
      <c r="IA35" s="22"/>
      <c r="IB35" s="22"/>
      <c r="IC35" s="22"/>
      <c r="ID35" s="22"/>
      <c r="IE35" s="22"/>
      <c r="IF35" s="22"/>
      <c r="IG35" s="22"/>
      <c r="IH35" s="22"/>
      <c r="II35" s="22"/>
      <c r="IJ35" s="22"/>
      <c r="IK35" s="22"/>
      <c r="IL35" s="22"/>
      <c r="IM35" s="22"/>
      <c r="IN35" s="22"/>
      <c r="IO35" s="22"/>
      <c r="IP35" s="22"/>
      <c r="IQ35" s="22"/>
      <c r="IR35" s="22"/>
      <c r="IS35" s="22"/>
      <c r="IT35" s="22"/>
    </row>
    <row r="36" spans="1:254" s="48" customFormat="1" ht="51" x14ac:dyDescent="0.2">
      <c r="A36" s="109"/>
      <c r="B36" s="112"/>
      <c r="C36" s="49" t="s">
        <v>158</v>
      </c>
      <c r="D36" s="24" t="s">
        <v>161</v>
      </c>
      <c r="E36" s="35"/>
      <c r="F36" s="36">
        <f t="shared" si="9"/>
        <v>74966</v>
      </c>
      <c r="G36" s="37"/>
      <c r="H36" s="37">
        <f t="shared" si="7"/>
        <v>74966</v>
      </c>
      <c r="I36" s="38">
        <v>74966</v>
      </c>
      <c r="J36" s="25"/>
      <c r="K36" s="26">
        <f t="shared" si="10"/>
        <v>74966</v>
      </c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2"/>
      <c r="BZ36" s="22"/>
      <c r="CA36" s="22"/>
      <c r="CB36" s="22"/>
      <c r="CC36" s="22"/>
      <c r="CD36" s="22"/>
      <c r="CE36" s="22"/>
      <c r="CF36" s="22"/>
      <c r="CG36" s="22"/>
      <c r="CH36" s="22"/>
      <c r="CI36" s="22"/>
      <c r="CJ36" s="22"/>
      <c r="CK36" s="22"/>
      <c r="CL36" s="22"/>
      <c r="CM36" s="22"/>
      <c r="CN36" s="22"/>
      <c r="CO36" s="22"/>
      <c r="CP36" s="22"/>
      <c r="CQ36" s="22"/>
      <c r="CR36" s="22"/>
      <c r="CS36" s="22"/>
      <c r="CT36" s="22"/>
      <c r="CU36" s="22"/>
      <c r="CV36" s="22"/>
      <c r="CW36" s="22"/>
      <c r="CX36" s="22"/>
      <c r="CY36" s="22"/>
      <c r="CZ36" s="22"/>
      <c r="DA36" s="22"/>
      <c r="DB36" s="22"/>
      <c r="DC36" s="22"/>
      <c r="DD36" s="22"/>
      <c r="DE36" s="22"/>
      <c r="DF36" s="22"/>
      <c r="DG36" s="22"/>
      <c r="DH36" s="22"/>
      <c r="DI36" s="22"/>
      <c r="DJ36" s="22"/>
      <c r="DK36" s="22"/>
      <c r="DL36" s="22"/>
      <c r="DM36" s="22"/>
      <c r="DN36" s="22"/>
      <c r="DO36" s="22"/>
      <c r="DP36" s="22"/>
      <c r="DQ36" s="22"/>
      <c r="DR36" s="22"/>
      <c r="DS36" s="22"/>
      <c r="DT36" s="22"/>
      <c r="DU36" s="22"/>
      <c r="DV36" s="22"/>
      <c r="DW36" s="22"/>
      <c r="DX36" s="22"/>
      <c r="DY36" s="22"/>
      <c r="DZ36" s="22"/>
      <c r="EA36" s="22"/>
      <c r="EB36" s="22"/>
      <c r="EC36" s="22"/>
      <c r="ED36" s="22"/>
      <c r="EE36" s="22"/>
      <c r="EF36" s="22"/>
      <c r="EG36" s="22"/>
      <c r="EH36" s="22"/>
      <c r="EI36" s="22"/>
      <c r="EJ36" s="22"/>
      <c r="EK36" s="22"/>
      <c r="EL36" s="22"/>
      <c r="EM36" s="22"/>
      <c r="EN36" s="22"/>
      <c r="EO36" s="22"/>
      <c r="EP36" s="22"/>
      <c r="EQ36" s="22"/>
      <c r="ER36" s="22"/>
      <c r="ES36" s="22"/>
      <c r="ET36" s="22"/>
      <c r="EU36" s="22"/>
      <c r="EV36" s="22"/>
      <c r="EW36" s="22"/>
      <c r="EX36" s="22"/>
      <c r="EY36" s="22"/>
      <c r="EZ36" s="22"/>
      <c r="FA36" s="22"/>
      <c r="FB36" s="22"/>
      <c r="FC36" s="22"/>
      <c r="FD36" s="22"/>
      <c r="FE36" s="22"/>
      <c r="FF36" s="22"/>
      <c r="FG36" s="22"/>
      <c r="FH36" s="22"/>
      <c r="FI36" s="22"/>
      <c r="FJ36" s="22"/>
      <c r="FK36" s="22"/>
      <c r="FL36" s="22"/>
      <c r="FM36" s="22"/>
      <c r="FN36" s="22"/>
      <c r="FO36" s="22"/>
      <c r="FP36" s="22"/>
      <c r="FQ36" s="22"/>
      <c r="FR36" s="22"/>
      <c r="FS36" s="22"/>
      <c r="FT36" s="22"/>
      <c r="FU36" s="22"/>
      <c r="FV36" s="22"/>
      <c r="FW36" s="22"/>
      <c r="FX36" s="22"/>
      <c r="FY36" s="22"/>
      <c r="FZ36" s="22"/>
      <c r="GA36" s="22"/>
      <c r="GB36" s="22"/>
      <c r="GC36" s="22"/>
      <c r="GD36" s="22"/>
      <c r="GE36" s="22"/>
      <c r="GF36" s="22"/>
      <c r="GG36" s="22"/>
      <c r="GH36" s="22"/>
      <c r="GI36" s="22"/>
      <c r="GJ36" s="22"/>
      <c r="GK36" s="22"/>
      <c r="GL36" s="22"/>
      <c r="GM36" s="22"/>
      <c r="GN36" s="22"/>
      <c r="GO36" s="22"/>
      <c r="GP36" s="22"/>
      <c r="GQ36" s="22"/>
      <c r="GR36" s="22"/>
      <c r="GS36" s="22"/>
      <c r="GT36" s="22"/>
      <c r="GU36" s="22"/>
      <c r="GV36" s="22"/>
      <c r="GW36" s="22"/>
      <c r="GX36" s="22"/>
      <c r="GY36" s="22"/>
      <c r="GZ36" s="22"/>
      <c r="HA36" s="22"/>
      <c r="HB36" s="22"/>
      <c r="HC36" s="22"/>
      <c r="HD36" s="22"/>
      <c r="HE36" s="22"/>
      <c r="HF36" s="22"/>
      <c r="HG36" s="22"/>
      <c r="HH36" s="22"/>
      <c r="HI36" s="22"/>
      <c r="HJ36" s="22"/>
      <c r="HK36" s="22"/>
      <c r="HL36" s="22"/>
      <c r="HM36" s="22"/>
      <c r="HN36" s="22"/>
      <c r="HO36" s="22"/>
      <c r="HP36" s="22"/>
      <c r="HQ36" s="22"/>
      <c r="HR36" s="22"/>
      <c r="HS36" s="22"/>
      <c r="HT36" s="22"/>
      <c r="HU36" s="22"/>
      <c r="HV36" s="22"/>
      <c r="HW36" s="22"/>
      <c r="HX36" s="22"/>
      <c r="HY36" s="22"/>
      <c r="HZ36" s="22"/>
      <c r="IA36" s="22"/>
      <c r="IB36" s="22"/>
      <c r="IC36" s="22"/>
      <c r="ID36" s="22"/>
      <c r="IE36" s="22"/>
      <c r="IF36" s="22"/>
      <c r="IG36" s="22"/>
      <c r="IH36" s="22"/>
      <c r="II36" s="22"/>
      <c r="IJ36" s="22"/>
      <c r="IK36" s="22"/>
      <c r="IL36" s="22"/>
      <c r="IM36" s="22"/>
      <c r="IN36" s="22"/>
      <c r="IO36" s="22"/>
      <c r="IP36" s="22"/>
      <c r="IQ36" s="22"/>
      <c r="IR36" s="22"/>
      <c r="IS36" s="22"/>
      <c r="IT36" s="22"/>
    </row>
    <row r="37" spans="1:254" s="48" customFormat="1" ht="51" x14ac:dyDescent="0.2">
      <c r="A37" s="109"/>
      <c r="B37" s="112"/>
      <c r="C37" s="49" t="s">
        <v>158</v>
      </c>
      <c r="D37" s="24" t="s">
        <v>162</v>
      </c>
      <c r="E37" s="35"/>
      <c r="F37" s="36">
        <f t="shared" si="9"/>
        <v>155942.07999999999</v>
      </c>
      <c r="G37" s="37">
        <v>155942.07999999999</v>
      </c>
      <c r="H37" s="37">
        <f t="shared" si="7"/>
        <v>0</v>
      </c>
      <c r="I37" s="41"/>
      <c r="J37" s="43"/>
      <c r="K37" s="26">
        <f t="shared" si="10"/>
        <v>155942.07999999999</v>
      </c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  <c r="CN37" s="22"/>
      <c r="CO37" s="22"/>
      <c r="CP37" s="22"/>
      <c r="CQ37" s="22"/>
      <c r="CR37" s="22"/>
      <c r="CS37" s="22"/>
      <c r="CT37" s="22"/>
      <c r="CU37" s="22"/>
      <c r="CV37" s="22"/>
      <c r="CW37" s="22"/>
      <c r="CX37" s="22"/>
      <c r="CY37" s="22"/>
      <c r="CZ37" s="22"/>
      <c r="DA37" s="22"/>
      <c r="DB37" s="22"/>
      <c r="DC37" s="22"/>
      <c r="DD37" s="22"/>
      <c r="DE37" s="22"/>
      <c r="DF37" s="22"/>
      <c r="DG37" s="22"/>
      <c r="DH37" s="22"/>
      <c r="DI37" s="22"/>
      <c r="DJ37" s="22"/>
      <c r="DK37" s="22"/>
      <c r="DL37" s="22"/>
      <c r="DM37" s="22"/>
      <c r="DN37" s="22"/>
      <c r="DO37" s="22"/>
      <c r="DP37" s="22"/>
      <c r="DQ37" s="22"/>
      <c r="DR37" s="22"/>
      <c r="DS37" s="22"/>
      <c r="DT37" s="22"/>
      <c r="DU37" s="22"/>
      <c r="DV37" s="22"/>
      <c r="DW37" s="22"/>
      <c r="DX37" s="22"/>
      <c r="DY37" s="22"/>
      <c r="DZ37" s="22"/>
      <c r="EA37" s="22"/>
      <c r="EB37" s="22"/>
      <c r="EC37" s="22"/>
      <c r="ED37" s="22"/>
      <c r="EE37" s="22"/>
      <c r="EF37" s="22"/>
      <c r="EG37" s="22"/>
      <c r="EH37" s="22"/>
      <c r="EI37" s="22"/>
      <c r="EJ37" s="22"/>
      <c r="EK37" s="22"/>
      <c r="EL37" s="22"/>
      <c r="EM37" s="22"/>
      <c r="EN37" s="22"/>
      <c r="EO37" s="22"/>
      <c r="EP37" s="22"/>
      <c r="EQ37" s="22"/>
      <c r="ER37" s="22"/>
      <c r="ES37" s="22"/>
      <c r="ET37" s="22"/>
      <c r="EU37" s="22"/>
      <c r="EV37" s="22"/>
      <c r="EW37" s="22"/>
      <c r="EX37" s="22"/>
      <c r="EY37" s="22"/>
      <c r="EZ37" s="22"/>
      <c r="FA37" s="22"/>
      <c r="FB37" s="22"/>
      <c r="FC37" s="22"/>
      <c r="FD37" s="22"/>
      <c r="FE37" s="22"/>
      <c r="FF37" s="22"/>
      <c r="FG37" s="22"/>
      <c r="FH37" s="22"/>
      <c r="FI37" s="22"/>
      <c r="FJ37" s="22"/>
      <c r="FK37" s="22"/>
      <c r="FL37" s="22"/>
      <c r="FM37" s="22"/>
      <c r="FN37" s="22"/>
      <c r="FO37" s="22"/>
      <c r="FP37" s="22"/>
      <c r="FQ37" s="22"/>
      <c r="FR37" s="22"/>
      <c r="FS37" s="22"/>
      <c r="FT37" s="22"/>
      <c r="FU37" s="22"/>
      <c r="FV37" s="22"/>
      <c r="FW37" s="22"/>
      <c r="FX37" s="22"/>
      <c r="FY37" s="22"/>
      <c r="FZ37" s="22"/>
      <c r="GA37" s="22"/>
      <c r="GB37" s="22"/>
      <c r="GC37" s="22"/>
      <c r="GD37" s="22"/>
      <c r="GE37" s="22"/>
      <c r="GF37" s="22"/>
      <c r="GG37" s="22"/>
      <c r="GH37" s="22"/>
      <c r="GI37" s="22"/>
      <c r="GJ37" s="22"/>
      <c r="GK37" s="22"/>
      <c r="GL37" s="22"/>
      <c r="GM37" s="22"/>
      <c r="GN37" s="22"/>
      <c r="GO37" s="22"/>
      <c r="GP37" s="22"/>
      <c r="GQ37" s="22"/>
      <c r="GR37" s="22"/>
      <c r="GS37" s="22"/>
      <c r="GT37" s="22"/>
      <c r="GU37" s="22"/>
      <c r="GV37" s="22"/>
      <c r="GW37" s="22"/>
      <c r="GX37" s="22"/>
      <c r="GY37" s="22"/>
      <c r="GZ37" s="22"/>
      <c r="HA37" s="22"/>
      <c r="HB37" s="22"/>
      <c r="HC37" s="22"/>
      <c r="HD37" s="22"/>
      <c r="HE37" s="22"/>
      <c r="HF37" s="22"/>
      <c r="HG37" s="22"/>
      <c r="HH37" s="22"/>
      <c r="HI37" s="22"/>
      <c r="HJ37" s="22"/>
      <c r="HK37" s="22"/>
      <c r="HL37" s="22"/>
      <c r="HM37" s="22"/>
      <c r="HN37" s="22"/>
      <c r="HO37" s="22"/>
      <c r="HP37" s="22"/>
      <c r="HQ37" s="22"/>
      <c r="HR37" s="22"/>
      <c r="HS37" s="22"/>
      <c r="HT37" s="22"/>
      <c r="HU37" s="22"/>
      <c r="HV37" s="22"/>
      <c r="HW37" s="22"/>
      <c r="HX37" s="22"/>
      <c r="HY37" s="22"/>
      <c r="HZ37" s="22"/>
      <c r="IA37" s="22"/>
      <c r="IB37" s="22"/>
      <c r="IC37" s="22"/>
      <c r="ID37" s="22"/>
      <c r="IE37" s="22"/>
      <c r="IF37" s="22"/>
      <c r="IG37" s="22"/>
      <c r="IH37" s="22"/>
      <c r="II37" s="22"/>
      <c r="IJ37" s="22"/>
      <c r="IK37" s="22"/>
      <c r="IL37" s="22"/>
      <c r="IM37" s="22"/>
      <c r="IN37" s="22"/>
      <c r="IO37" s="22"/>
      <c r="IP37" s="22"/>
      <c r="IQ37" s="22"/>
      <c r="IR37" s="22"/>
      <c r="IS37" s="22"/>
      <c r="IT37" s="22"/>
    </row>
    <row r="38" spans="1:254" s="48" customFormat="1" ht="38.25" x14ac:dyDescent="0.2">
      <c r="A38" s="109"/>
      <c r="B38" s="112"/>
      <c r="C38" s="49" t="s">
        <v>154</v>
      </c>
      <c r="D38" s="24" t="s">
        <v>155</v>
      </c>
      <c r="E38" s="35"/>
      <c r="F38" s="36">
        <f t="shared" si="9"/>
        <v>509585</v>
      </c>
      <c r="G38" s="37"/>
      <c r="H38" s="37">
        <f t="shared" si="7"/>
        <v>509585</v>
      </c>
      <c r="I38" s="38">
        <v>509585</v>
      </c>
      <c r="J38" s="25"/>
      <c r="K38" s="26">
        <f t="shared" si="10"/>
        <v>509585</v>
      </c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/>
      <c r="CB38" s="22"/>
      <c r="CC38" s="22"/>
      <c r="CD38" s="22"/>
      <c r="CE38" s="22"/>
      <c r="CF38" s="22"/>
      <c r="CG38" s="22"/>
      <c r="CH38" s="22"/>
      <c r="CI38" s="22"/>
      <c r="CJ38" s="22"/>
      <c r="CK38" s="22"/>
      <c r="CL38" s="22"/>
      <c r="CM38" s="22"/>
      <c r="CN38" s="22"/>
      <c r="CO38" s="22"/>
      <c r="CP38" s="22"/>
      <c r="CQ38" s="22"/>
      <c r="CR38" s="22"/>
      <c r="CS38" s="22"/>
      <c r="CT38" s="22"/>
      <c r="CU38" s="22"/>
      <c r="CV38" s="22"/>
      <c r="CW38" s="22"/>
      <c r="CX38" s="22"/>
      <c r="CY38" s="22"/>
      <c r="CZ38" s="22"/>
      <c r="DA38" s="22"/>
      <c r="DB38" s="22"/>
      <c r="DC38" s="22"/>
      <c r="DD38" s="22"/>
      <c r="DE38" s="22"/>
      <c r="DF38" s="22"/>
      <c r="DG38" s="22"/>
      <c r="DH38" s="22"/>
      <c r="DI38" s="22"/>
      <c r="DJ38" s="22"/>
      <c r="DK38" s="22"/>
      <c r="DL38" s="22"/>
      <c r="DM38" s="22"/>
      <c r="DN38" s="22"/>
      <c r="DO38" s="22"/>
      <c r="DP38" s="22"/>
      <c r="DQ38" s="22"/>
      <c r="DR38" s="22"/>
      <c r="DS38" s="22"/>
      <c r="DT38" s="22"/>
      <c r="DU38" s="22"/>
      <c r="DV38" s="22"/>
      <c r="DW38" s="22"/>
      <c r="DX38" s="22"/>
      <c r="DY38" s="22"/>
      <c r="DZ38" s="22"/>
      <c r="EA38" s="22"/>
      <c r="EB38" s="22"/>
      <c r="EC38" s="22"/>
      <c r="ED38" s="22"/>
      <c r="EE38" s="22"/>
      <c r="EF38" s="22"/>
      <c r="EG38" s="22"/>
      <c r="EH38" s="22"/>
      <c r="EI38" s="22"/>
      <c r="EJ38" s="22"/>
      <c r="EK38" s="22"/>
      <c r="EL38" s="22"/>
      <c r="EM38" s="22"/>
      <c r="EN38" s="22"/>
      <c r="EO38" s="22"/>
      <c r="EP38" s="22"/>
      <c r="EQ38" s="22"/>
      <c r="ER38" s="22"/>
      <c r="ES38" s="22"/>
      <c r="ET38" s="22"/>
      <c r="EU38" s="22"/>
      <c r="EV38" s="22"/>
      <c r="EW38" s="22"/>
      <c r="EX38" s="22"/>
      <c r="EY38" s="22"/>
      <c r="EZ38" s="22"/>
      <c r="FA38" s="22"/>
      <c r="FB38" s="22"/>
      <c r="FC38" s="22"/>
      <c r="FD38" s="22"/>
      <c r="FE38" s="22"/>
      <c r="FF38" s="22"/>
      <c r="FG38" s="22"/>
      <c r="FH38" s="22"/>
      <c r="FI38" s="22"/>
      <c r="FJ38" s="22"/>
      <c r="FK38" s="22"/>
      <c r="FL38" s="22"/>
      <c r="FM38" s="22"/>
      <c r="FN38" s="22"/>
      <c r="FO38" s="22"/>
      <c r="FP38" s="22"/>
      <c r="FQ38" s="22"/>
      <c r="FR38" s="22"/>
      <c r="FS38" s="22"/>
      <c r="FT38" s="22"/>
      <c r="FU38" s="22"/>
      <c r="FV38" s="22"/>
      <c r="FW38" s="22"/>
      <c r="FX38" s="22"/>
      <c r="FY38" s="22"/>
      <c r="FZ38" s="22"/>
      <c r="GA38" s="22"/>
      <c r="GB38" s="22"/>
      <c r="GC38" s="22"/>
      <c r="GD38" s="22"/>
      <c r="GE38" s="22"/>
      <c r="GF38" s="22"/>
      <c r="GG38" s="22"/>
      <c r="GH38" s="22"/>
      <c r="GI38" s="22"/>
      <c r="GJ38" s="22"/>
      <c r="GK38" s="22"/>
      <c r="GL38" s="22"/>
      <c r="GM38" s="22"/>
      <c r="GN38" s="22"/>
      <c r="GO38" s="22"/>
      <c r="GP38" s="22"/>
      <c r="GQ38" s="22"/>
      <c r="GR38" s="22"/>
      <c r="GS38" s="22"/>
      <c r="GT38" s="22"/>
      <c r="GU38" s="22"/>
      <c r="GV38" s="22"/>
      <c r="GW38" s="22"/>
      <c r="GX38" s="22"/>
      <c r="GY38" s="22"/>
      <c r="GZ38" s="22"/>
      <c r="HA38" s="22"/>
      <c r="HB38" s="22"/>
      <c r="HC38" s="22"/>
      <c r="HD38" s="22"/>
      <c r="HE38" s="22"/>
      <c r="HF38" s="22"/>
      <c r="HG38" s="22"/>
      <c r="HH38" s="22"/>
      <c r="HI38" s="22"/>
      <c r="HJ38" s="22"/>
      <c r="HK38" s="22"/>
      <c r="HL38" s="22"/>
      <c r="HM38" s="22"/>
      <c r="HN38" s="22"/>
      <c r="HO38" s="22"/>
      <c r="HP38" s="22"/>
      <c r="HQ38" s="22"/>
      <c r="HR38" s="22"/>
      <c r="HS38" s="22"/>
      <c r="HT38" s="22"/>
      <c r="HU38" s="22"/>
      <c r="HV38" s="22"/>
      <c r="HW38" s="22"/>
      <c r="HX38" s="22"/>
      <c r="HY38" s="22"/>
      <c r="HZ38" s="22"/>
      <c r="IA38" s="22"/>
      <c r="IB38" s="22"/>
      <c r="IC38" s="22"/>
      <c r="ID38" s="22"/>
      <c r="IE38" s="22"/>
      <c r="IF38" s="22"/>
      <c r="IG38" s="22"/>
      <c r="IH38" s="22"/>
      <c r="II38" s="22"/>
      <c r="IJ38" s="22"/>
      <c r="IK38" s="22"/>
      <c r="IL38" s="22"/>
      <c r="IM38" s="22"/>
      <c r="IN38" s="22"/>
      <c r="IO38" s="22"/>
      <c r="IP38" s="22"/>
      <c r="IQ38" s="22"/>
      <c r="IR38" s="22"/>
      <c r="IS38" s="22"/>
      <c r="IT38" s="22"/>
    </row>
    <row r="39" spans="1:254" s="48" customFormat="1" ht="38.25" x14ac:dyDescent="0.2">
      <c r="A39" s="109"/>
      <c r="B39" s="112"/>
      <c r="C39" s="49" t="s">
        <v>169</v>
      </c>
      <c r="D39" s="24" t="s">
        <v>170</v>
      </c>
      <c r="E39" s="35"/>
      <c r="F39" s="36">
        <f t="shared" si="9"/>
        <v>1029567.64</v>
      </c>
      <c r="G39" s="37">
        <v>1029567.64</v>
      </c>
      <c r="H39" s="37">
        <f t="shared" si="7"/>
        <v>0</v>
      </c>
      <c r="I39" s="38"/>
      <c r="J39" s="43"/>
      <c r="K39" s="26">
        <f t="shared" si="10"/>
        <v>1029567.64</v>
      </c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22"/>
      <c r="BW39" s="22"/>
      <c r="BX39" s="22"/>
      <c r="BY39" s="22"/>
      <c r="BZ39" s="22"/>
      <c r="CA39" s="22"/>
      <c r="CB39" s="22"/>
      <c r="CC39" s="22"/>
      <c r="CD39" s="22"/>
      <c r="CE39" s="22"/>
      <c r="CF39" s="22"/>
      <c r="CG39" s="22"/>
      <c r="CH39" s="22"/>
      <c r="CI39" s="22"/>
      <c r="CJ39" s="22"/>
      <c r="CK39" s="22"/>
      <c r="CL39" s="22"/>
      <c r="CM39" s="22"/>
      <c r="CN39" s="22"/>
      <c r="CO39" s="22"/>
      <c r="CP39" s="22"/>
      <c r="CQ39" s="22"/>
      <c r="CR39" s="22"/>
      <c r="CS39" s="22"/>
      <c r="CT39" s="22"/>
      <c r="CU39" s="22"/>
      <c r="CV39" s="22"/>
      <c r="CW39" s="22"/>
      <c r="CX39" s="22"/>
      <c r="CY39" s="22"/>
      <c r="CZ39" s="22"/>
      <c r="DA39" s="22"/>
      <c r="DB39" s="22"/>
      <c r="DC39" s="22"/>
      <c r="DD39" s="22"/>
      <c r="DE39" s="22"/>
      <c r="DF39" s="22"/>
      <c r="DG39" s="22"/>
      <c r="DH39" s="22"/>
      <c r="DI39" s="22"/>
      <c r="DJ39" s="22"/>
      <c r="DK39" s="22"/>
      <c r="DL39" s="22"/>
      <c r="DM39" s="22"/>
      <c r="DN39" s="22"/>
      <c r="DO39" s="22"/>
      <c r="DP39" s="22"/>
      <c r="DQ39" s="22"/>
      <c r="DR39" s="22"/>
      <c r="DS39" s="22"/>
      <c r="DT39" s="22"/>
      <c r="DU39" s="22"/>
      <c r="DV39" s="22"/>
      <c r="DW39" s="22"/>
      <c r="DX39" s="22"/>
      <c r="DY39" s="22"/>
      <c r="DZ39" s="22"/>
      <c r="EA39" s="22"/>
      <c r="EB39" s="22"/>
      <c r="EC39" s="22"/>
      <c r="ED39" s="22"/>
      <c r="EE39" s="22"/>
      <c r="EF39" s="22"/>
      <c r="EG39" s="22"/>
      <c r="EH39" s="22"/>
      <c r="EI39" s="22"/>
      <c r="EJ39" s="22"/>
      <c r="EK39" s="22"/>
      <c r="EL39" s="22"/>
      <c r="EM39" s="22"/>
      <c r="EN39" s="22"/>
      <c r="EO39" s="22"/>
      <c r="EP39" s="22"/>
      <c r="EQ39" s="22"/>
      <c r="ER39" s="22"/>
      <c r="ES39" s="22"/>
      <c r="ET39" s="22"/>
      <c r="EU39" s="22"/>
      <c r="EV39" s="22"/>
      <c r="EW39" s="22"/>
      <c r="EX39" s="22"/>
      <c r="EY39" s="22"/>
      <c r="EZ39" s="22"/>
      <c r="FA39" s="22"/>
      <c r="FB39" s="22"/>
      <c r="FC39" s="22"/>
      <c r="FD39" s="22"/>
      <c r="FE39" s="22"/>
      <c r="FF39" s="22"/>
      <c r="FG39" s="22"/>
      <c r="FH39" s="22"/>
      <c r="FI39" s="22"/>
      <c r="FJ39" s="22"/>
      <c r="FK39" s="22"/>
      <c r="FL39" s="22"/>
      <c r="FM39" s="22"/>
      <c r="FN39" s="22"/>
      <c r="FO39" s="22"/>
      <c r="FP39" s="22"/>
      <c r="FQ39" s="22"/>
      <c r="FR39" s="22"/>
      <c r="FS39" s="22"/>
      <c r="FT39" s="22"/>
      <c r="FU39" s="22"/>
      <c r="FV39" s="22"/>
      <c r="FW39" s="22"/>
      <c r="FX39" s="22"/>
      <c r="FY39" s="22"/>
      <c r="FZ39" s="22"/>
      <c r="GA39" s="22"/>
      <c r="GB39" s="22"/>
      <c r="GC39" s="22"/>
      <c r="GD39" s="22"/>
      <c r="GE39" s="22"/>
      <c r="GF39" s="22"/>
      <c r="GG39" s="22"/>
      <c r="GH39" s="22"/>
      <c r="GI39" s="22"/>
      <c r="GJ39" s="22"/>
      <c r="GK39" s="22"/>
      <c r="GL39" s="22"/>
      <c r="GM39" s="22"/>
      <c r="GN39" s="22"/>
      <c r="GO39" s="22"/>
      <c r="GP39" s="22"/>
      <c r="GQ39" s="22"/>
      <c r="GR39" s="22"/>
      <c r="GS39" s="22"/>
      <c r="GT39" s="22"/>
      <c r="GU39" s="22"/>
      <c r="GV39" s="22"/>
      <c r="GW39" s="22"/>
      <c r="GX39" s="22"/>
      <c r="GY39" s="22"/>
      <c r="GZ39" s="22"/>
      <c r="HA39" s="22"/>
      <c r="HB39" s="22"/>
      <c r="HC39" s="22"/>
      <c r="HD39" s="22"/>
      <c r="HE39" s="22"/>
      <c r="HF39" s="22"/>
      <c r="HG39" s="22"/>
      <c r="HH39" s="22"/>
      <c r="HI39" s="22"/>
      <c r="HJ39" s="22"/>
      <c r="HK39" s="22"/>
      <c r="HL39" s="22"/>
      <c r="HM39" s="22"/>
      <c r="HN39" s="22"/>
      <c r="HO39" s="22"/>
      <c r="HP39" s="22"/>
      <c r="HQ39" s="22"/>
      <c r="HR39" s="22"/>
      <c r="HS39" s="22"/>
      <c r="HT39" s="22"/>
      <c r="HU39" s="22"/>
      <c r="HV39" s="22"/>
      <c r="HW39" s="22"/>
      <c r="HX39" s="22"/>
      <c r="HY39" s="22"/>
      <c r="HZ39" s="22"/>
      <c r="IA39" s="22"/>
      <c r="IB39" s="22"/>
      <c r="IC39" s="22"/>
      <c r="ID39" s="22"/>
      <c r="IE39" s="22"/>
      <c r="IF39" s="22"/>
      <c r="IG39" s="22"/>
      <c r="IH39" s="22"/>
      <c r="II39" s="22"/>
      <c r="IJ39" s="22"/>
      <c r="IK39" s="22"/>
      <c r="IL39" s="22"/>
      <c r="IM39" s="22"/>
      <c r="IN39" s="22"/>
      <c r="IO39" s="22"/>
      <c r="IP39" s="22"/>
      <c r="IQ39" s="22"/>
      <c r="IR39" s="22"/>
      <c r="IS39" s="22"/>
      <c r="IT39" s="22"/>
    </row>
    <row r="40" spans="1:254" s="48" customFormat="1" ht="38.25" x14ac:dyDescent="0.2">
      <c r="A40" s="110"/>
      <c r="B40" s="113"/>
      <c r="C40" s="49" t="s">
        <v>169</v>
      </c>
      <c r="D40" s="24" t="s">
        <v>171</v>
      </c>
      <c r="E40" s="35"/>
      <c r="F40" s="36">
        <f t="shared" si="9"/>
        <v>737196.36</v>
      </c>
      <c r="G40" s="37">
        <v>737196.36</v>
      </c>
      <c r="H40" s="37">
        <f t="shared" si="7"/>
        <v>0</v>
      </c>
      <c r="I40" s="38"/>
      <c r="J40" s="43"/>
      <c r="K40" s="26">
        <f t="shared" si="10"/>
        <v>737196.36</v>
      </c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2"/>
      <c r="BY40" s="22"/>
      <c r="BZ40" s="22"/>
      <c r="CA40" s="22"/>
      <c r="CB40" s="22"/>
      <c r="CC40" s="22"/>
      <c r="CD40" s="22"/>
      <c r="CE40" s="22"/>
      <c r="CF40" s="22"/>
      <c r="CG40" s="22"/>
      <c r="CH40" s="22"/>
      <c r="CI40" s="22"/>
      <c r="CJ40" s="22"/>
      <c r="CK40" s="22"/>
      <c r="CL40" s="22"/>
      <c r="CM40" s="22"/>
      <c r="CN40" s="22"/>
      <c r="CO40" s="22"/>
      <c r="CP40" s="22"/>
      <c r="CQ40" s="22"/>
      <c r="CR40" s="22"/>
      <c r="CS40" s="22"/>
      <c r="CT40" s="22"/>
      <c r="CU40" s="22"/>
      <c r="CV40" s="22"/>
      <c r="CW40" s="22"/>
      <c r="CX40" s="22"/>
      <c r="CY40" s="22"/>
      <c r="CZ40" s="22"/>
      <c r="DA40" s="22"/>
      <c r="DB40" s="22"/>
      <c r="DC40" s="22"/>
      <c r="DD40" s="22"/>
      <c r="DE40" s="22"/>
      <c r="DF40" s="22"/>
      <c r="DG40" s="22"/>
      <c r="DH40" s="22"/>
      <c r="DI40" s="22"/>
      <c r="DJ40" s="22"/>
      <c r="DK40" s="22"/>
      <c r="DL40" s="22"/>
      <c r="DM40" s="22"/>
      <c r="DN40" s="22"/>
      <c r="DO40" s="22"/>
      <c r="DP40" s="22"/>
      <c r="DQ40" s="22"/>
      <c r="DR40" s="22"/>
      <c r="DS40" s="22"/>
      <c r="DT40" s="22"/>
      <c r="DU40" s="22"/>
      <c r="DV40" s="22"/>
      <c r="DW40" s="22"/>
      <c r="DX40" s="22"/>
      <c r="DY40" s="22"/>
      <c r="DZ40" s="22"/>
      <c r="EA40" s="22"/>
      <c r="EB40" s="22"/>
      <c r="EC40" s="22"/>
      <c r="ED40" s="22"/>
      <c r="EE40" s="22"/>
      <c r="EF40" s="22"/>
      <c r="EG40" s="22"/>
      <c r="EH40" s="22"/>
      <c r="EI40" s="22"/>
      <c r="EJ40" s="22"/>
      <c r="EK40" s="22"/>
      <c r="EL40" s="22"/>
      <c r="EM40" s="22"/>
      <c r="EN40" s="22"/>
      <c r="EO40" s="22"/>
      <c r="EP40" s="22"/>
      <c r="EQ40" s="22"/>
      <c r="ER40" s="22"/>
      <c r="ES40" s="22"/>
      <c r="ET40" s="22"/>
      <c r="EU40" s="22"/>
      <c r="EV40" s="22"/>
      <c r="EW40" s="22"/>
      <c r="EX40" s="22"/>
      <c r="EY40" s="22"/>
      <c r="EZ40" s="22"/>
      <c r="FA40" s="22"/>
      <c r="FB40" s="22"/>
      <c r="FC40" s="22"/>
      <c r="FD40" s="22"/>
      <c r="FE40" s="22"/>
      <c r="FF40" s="22"/>
      <c r="FG40" s="22"/>
      <c r="FH40" s="22"/>
      <c r="FI40" s="22"/>
      <c r="FJ40" s="22"/>
      <c r="FK40" s="22"/>
      <c r="FL40" s="22"/>
      <c r="FM40" s="22"/>
      <c r="FN40" s="22"/>
      <c r="FO40" s="22"/>
      <c r="FP40" s="22"/>
      <c r="FQ40" s="22"/>
      <c r="FR40" s="22"/>
      <c r="FS40" s="22"/>
      <c r="FT40" s="22"/>
      <c r="FU40" s="22"/>
      <c r="FV40" s="22"/>
      <c r="FW40" s="22"/>
      <c r="FX40" s="22"/>
      <c r="FY40" s="22"/>
      <c r="FZ40" s="22"/>
      <c r="GA40" s="22"/>
      <c r="GB40" s="22"/>
      <c r="GC40" s="22"/>
      <c r="GD40" s="22"/>
      <c r="GE40" s="22"/>
      <c r="GF40" s="22"/>
      <c r="GG40" s="22"/>
      <c r="GH40" s="22"/>
      <c r="GI40" s="22"/>
      <c r="GJ40" s="22"/>
      <c r="GK40" s="22"/>
      <c r="GL40" s="22"/>
      <c r="GM40" s="22"/>
      <c r="GN40" s="22"/>
      <c r="GO40" s="22"/>
      <c r="GP40" s="22"/>
      <c r="GQ40" s="22"/>
      <c r="GR40" s="22"/>
      <c r="GS40" s="22"/>
      <c r="GT40" s="22"/>
      <c r="GU40" s="22"/>
      <c r="GV40" s="22"/>
      <c r="GW40" s="22"/>
      <c r="GX40" s="22"/>
      <c r="GY40" s="22"/>
      <c r="GZ40" s="22"/>
      <c r="HA40" s="22"/>
      <c r="HB40" s="22"/>
      <c r="HC40" s="22"/>
      <c r="HD40" s="22"/>
      <c r="HE40" s="22"/>
      <c r="HF40" s="22"/>
      <c r="HG40" s="22"/>
      <c r="HH40" s="22"/>
      <c r="HI40" s="22"/>
      <c r="HJ40" s="22"/>
      <c r="HK40" s="22"/>
      <c r="HL40" s="22"/>
      <c r="HM40" s="22"/>
      <c r="HN40" s="22"/>
      <c r="HO40" s="22"/>
      <c r="HP40" s="22"/>
      <c r="HQ40" s="22"/>
      <c r="HR40" s="22"/>
      <c r="HS40" s="22"/>
      <c r="HT40" s="22"/>
      <c r="HU40" s="22"/>
      <c r="HV40" s="22"/>
      <c r="HW40" s="22"/>
      <c r="HX40" s="22"/>
      <c r="HY40" s="22"/>
      <c r="HZ40" s="22"/>
      <c r="IA40" s="22"/>
      <c r="IB40" s="22"/>
      <c r="IC40" s="22"/>
      <c r="ID40" s="22"/>
      <c r="IE40" s="22"/>
      <c r="IF40" s="22"/>
      <c r="IG40" s="22"/>
      <c r="IH40" s="22"/>
      <c r="II40" s="22"/>
      <c r="IJ40" s="22"/>
      <c r="IK40" s="22"/>
      <c r="IL40" s="22"/>
      <c r="IM40" s="22"/>
      <c r="IN40" s="22"/>
      <c r="IO40" s="22"/>
      <c r="IP40" s="22"/>
      <c r="IQ40" s="22"/>
      <c r="IR40" s="22"/>
      <c r="IS40" s="22"/>
      <c r="IT40" s="22"/>
    </row>
    <row r="41" spans="1:254" s="48" customFormat="1" ht="12.75" x14ac:dyDescent="0.2">
      <c r="A41" s="34"/>
      <c r="B41" s="50" t="s">
        <v>36</v>
      </c>
      <c r="C41" s="49"/>
      <c r="D41" s="24"/>
      <c r="E41" s="35"/>
      <c r="F41" s="36">
        <f t="shared" si="6"/>
        <v>0</v>
      </c>
      <c r="G41" s="37"/>
      <c r="H41" s="37">
        <f t="shared" si="7"/>
        <v>0</v>
      </c>
      <c r="I41" s="38"/>
      <c r="J41" s="25"/>
      <c r="K41" s="26">
        <f t="shared" si="8"/>
        <v>0</v>
      </c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2"/>
      <c r="BT41" s="22"/>
      <c r="BU41" s="22"/>
      <c r="BV41" s="22"/>
      <c r="BW41" s="22"/>
      <c r="BX41" s="22"/>
      <c r="BY41" s="22"/>
      <c r="BZ41" s="22"/>
      <c r="CA41" s="22"/>
      <c r="CB41" s="22"/>
      <c r="CC41" s="22"/>
      <c r="CD41" s="22"/>
      <c r="CE41" s="22"/>
      <c r="CF41" s="22"/>
      <c r="CG41" s="22"/>
      <c r="CH41" s="22"/>
      <c r="CI41" s="22"/>
      <c r="CJ41" s="22"/>
      <c r="CK41" s="22"/>
      <c r="CL41" s="22"/>
      <c r="CM41" s="22"/>
      <c r="CN41" s="22"/>
      <c r="CO41" s="22"/>
      <c r="CP41" s="22"/>
      <c r="CQ41" s="22"/>
      <c r="CR41" s="22"/>
      <c r="CS41" s="22"/>
      <c r="CT41" s="22"/>
      <c r="CU41" s="22"/>
      <c r="CV41" s="22"/>
      <c r="CW41" s="22"/>
      <c r="CX41" s="22"/>
      <c r="CY41" s="22"/>
      <c r="CZ41" s="22"/>
      <c r="DA41" s="22"/>
      <c r="DB41" s="22"/>
      <c r="DC41" s="22"/>
      <c r="DD41" s="22"/>
      <c r="DE41" s="22"/>
      <c r="DF41" s="22"/>
      <c r="DG41" s="22"/>
      <c r="DH41" s="22"/>
      <c r="DI41" s="22"/>
      <c r="DJ41" s="22"/>
      <c r="DK41" s="22"/>
      <c r="DL41" s="22"/>
      <c r="DM41" s="22"/>
      <c r="DN41" s="22"/>
      <c r="DO41" s="22"/>
      <c r="DP41" s="22"/>
      <c r="DQ41" s="22"/>
      <c r="DR41" s="22"/>
      <c r="DS41" s="22"/>
      <c r="DT41" s="22"/>
      <c r="DU41" s="22"/>
      <c r="DV41" s="22"/>
      <c r="DW41" s="22"/>
      <c r="DX41" s="22"/>
      <c r="DY41" s="22"/>
      <c r="DZ41" s="22"/>
      <c r="EA41" s="22"/>
      <c r="EB41" s="22"/>
      <c r="EC41" s="22"/>
      <c r="ED41" s="22"/>
      <c r="EE41" s="22"/>
      <c r="EF41" s="22"/>
      <c r="EG41" s="22"/>
      <c r="EH41" s="22"/>
      <c r="EI41" s="22"/>
      <c r="EJ41" s="22"/>
      <c r="EK41" s="22"/>
      <c r="EL41" s="22"/>
      <c r="EM41" s="22"/>
      <c r="EN41" s="22"/>
      <c r="EO41" s="22"/>
      <c r="EP41" s="22"/>
      <c r="EQ41" s="22"/>
      <c r="ER41" s="22"/>
      <c r="ES41" s="22"/>
      <c r="ET41" s="22"/>
      <c r="EU41" s="22"/>
      <c r="EV41" s="22"/>
      <c r="EW41" s="22"/>
      <c r="EX41" s="22"/>
      <c r="EY41" s="22"/>
      <c r="EZ41" s="22"/>
      <c r="FA41" s="22"/>
      <c r="FB41" s="22"/>
      <c r="FC41" s="22"/>
      <c r="FD41" s="22"/>
      <c r="FE41" s="22"/>
      <c r="FF41" s="22"/>
      <c r="FG41" s="22"/>
      <c r="FH41" s="22"/>
      <c r="FI41" s="22"/>
      <c r="FJ41" s="22"/>
      <c r="FK41" s="22"/>
      <c r="FL41" s="22"/>
      <c r="FM41" s="22"/>
      <c r="FN41" s="22"/>
      <c r="FO41" s="22"/>
      <c r="FP41" s="22"/>
      <c r="FQ41" s="22"/>
      <c r="FR41" s="22"/>
      <c r="FS41" s="22"/>
      <c r="FT41" s="22"/>
      <c r="FU41" s="22"/>
      <c r="FV41" s="22"/>
      <c r="FW41" s="22"/>
      <c r="FX41" s="22"/>
      <c r="FY41" s="22"/>
      <c r="FZ41" s="22"/>
      <c r="GA41" s="22"/>
      <c r="GB41" s="22"/>
      <c r="GC41" s="22"/>
      <c r="GD41" s="22"/>
      <c r="GE41" s="22"/>
      <c r="GF41" s="22"/>
      <c r="GG41" s="22"/>
      <c r="GH41" s="22"/>
      <c r="GI41" s="22"/>
      <c r="GJ41" s="22"/>
      <c r="GK41" s="22"/>
      <c r="GL41" s="22"/>
      <c r="GM41" s="22"/>
      <c r="GN41" s="22"/>
      <c r="GO41" s="22"/>
      <c r="GP41" s="22"/>
      <c r="GQ41" s="22"/>
      <c r="GR41" s="22"/>
      <c r="GS41" s="22"/>
      <c r="GT41" s="22"/>
      <c r="GU41" s="22"/>
      <c r="GV41" s="22"/>
      <c r="GW41" s="22"/>
      <c r="GX41" s="22"/>
      <c r="GY41" s="22"/>
      <c r="GZ41" s="22"/>
      <c r="HA41" s="22"/>
      <c r="HB41" s="22"/>
      <c r="HC41" s="22"/>
      <c r="HD41" s="22"/>
      <c r="HE41" s="22"/>
      <c r="HF41" s="22"/>
      <c r="HG41" s="22"/>
      <c r="HH41" s="22"/>
      <c r="HI41" s="22"/>
      <c r="HJ41" s="22"/>
      <c r="HK41" s="22"/>
      <c r="HL41" s="22"/>
      <c r="HM41" s="22"/>
      <c r="HN41" s="22"/>
      <c r="HO41" s="22"/>
      <c r="HP41" s="22"/>
      <c r="HQ41" s="22"/>
      <c r="HR41" s="22"/>
      <c r="HS41" s="22"/>
      <c r="HT41" s="22"/>
      <c r="HU41" s="22"/>
      <c r="HV41" s="22"/>
      <c r="HW41" s="22"/>
      <c r="HX41" s="22"/>
      <c r="HY41" s="22"/>
      <c r="HZ41" s="22"/>
      <c r="IA41" s="22"/>
      <c r="IB41" s="22"/>
      <c r="IC41" s="22"/>
      <c r="ID41" s="22"/>
      <c r="IE41" s="22"/>
      <c r="IF41" s="22"/>
      <c r="IG41" s="22"/>
      <c r="IH41" s="22"/>
      <c r="II41" s="22"/>
      <c r="IJ41" s="22"/>
      <c r="IK41" s="22"/>
      <c r="IL41" s="22"/>
      <c r="IM41" s="22"/>
      <c r="IN41" s="22"/>
      <c r="IO41" s="22"/>
      <c r="IP41" s="22"/>
      <c r="IQ41" s="22"/>
      <c r="IR41" s="22"/>
      <c r="IS41" s="22"/>
      <c r="IT41" s="22"/>
    </row>
    <row r="42" spans="1:254" s="48" customFormat="1" ht="25.5" x14ac:dyDescent="0.2">
      <c r="A42" s="34"/>
      <c r="B42" s="50" t="s">
        <v>37</v>
      </c>
      <c r="C42" s="49" t="s">
        <v>151</v>
      </c>
      <c r="D42" s="28" t="s">
        <v>153</v>
      </c>
      <c r="E42" s="39"/>
      <c r="F42" s="36">
        <f>SUM(G42:H42)</f>
        <v>93257</v>
      </c>
      <c r="G42" s="40"/>
      <c r="H42" s="37">
        <f t="shared" si="7"/>
        <v>93257</v>
      </c>
      <c r="I42" s="41">
        <v>93257</v>
      </c>
      <c r="J42" s="25"/>
      <c r="K42" s="26">
        <f>SUM(E42:F42)</f>
        <v>93257</v>
      </c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2"/>
      <c r="BX42" s="22"/>
      <c r="BY42" s="22"/>
      <c r="BZ42" s="22"/>
      <c r="CA42" s="22"/>
      <c r="CB42" s="22"/>
      <c r="CC42" s="22"/>
      <c r="CD42" s="22"/>
      <c r="CE42" s="22"/>
      <c r="CF42" s="22"/>
      <c r="CG42" s="22"/>
      <c r="CH42" s="22"/>
      <c r="CI42" s="22"/>
      <c r="CJ42" s="22"/>
      <c r="CK42" s="22"/>
      <c r="CL42" s="22"/>
      <c r="CM42" s="22"/>
      <c r="CN42" s="22"/>
      <c r="CO42" s="22"/>
      <c r="CP42" s="22"/>
      <c r="CQ42" s="22"/>
      <c r="CR42" s="22"/>
      <c r="CS42" s="22"/>
      <c r="CT42" s="22"/>
      <c r="CU42" s="22"/>
      <c r="CV42" s="22"/>
      <c r="CW42" s="22"/>
      <c r="CX42" s="22"/>
      <c r="CY42" s="22"/>
      <c r="CZ42" s="22"/>
      <c r="DA42" s="22"/>
      <c r="DB42" s="22"/>
      <c r="DC42" s="22"/>
      <c r="DD42" s="22"/>
      <c r="DE42" s="22"/>
      <c r="DF42" s="22"/>
      <c r="DG42" s="22"/>
      <c r="DH42" s="22"/>
      <c r="DI42" s="22"/>
      <c r="DJ42" s="22"/>
      <c r="DK42" s="22"/>
      <c r="DL42" s="22"/>
      <c r="DM42" s="22"/>
      <c r="DN42" s="22"/>
      <c r="DO42" s="22"/>
      <c r="DP42" s="22"/>
      <c r="DQ42" s="22"/>
      <c r="DR42" s="22"/>
      <c r="DS42" s="22"/>
      <c r="DT42" s="22"/>
      <c r="DU42" s="22"/>
      <c r="DV42" s="22"/>
      <c r="DW42" s="22"/>
      <c r="DX42" s="22"/>
      <c r="DY42" s="22"/>
      <c r="DZ42" s="22"/>
      <c r="EA42" s="22"/>
      <c r="EB42" s="22"/>
      <c r="EC42" s="22"/>
      <c r="ED42" s="22"/>
      <c r="EE42" s="22"/>
      <c r="EF42" s="22"/>
      <c r="EG42" s="22"/>
      <c r="EH42" s="22"/>
      <c r="EI42" s="22"/>
      <c r="EJ42" s="22"/>
      <c r="EK42" s="22"/>
      <c r="EL42" s="22"/>
      <c r="EM42" s="22"/>
      <c r="EN42" s="22"/>
      <c r="EO42" s="22"/>
      <c r="EP42" s="22"/>
      <c r="EQ42" s="22"/>
      <c r="ER42" s="22"/>
      <c r="ES42" s="22"/>
      <c r="ET42" s="22"/>
      <c r="EU42" s="22"/>
      <c r="EV42" s="22"/>
      <c r="EW42" s="22"/>
      <c r="EX42" s="22"/>
      <c r="EY42" s="22"/>
      <c r="EZ42" s="22"/>
      <c r="FA42" s="22"/>
      <c r="FB42" s="22"/>
      <c r="FC42" s="22"/>
      <c r="FD42" s="22"/>
      <c r="FE42" s="22"/>
      <c r="FF42" s="22"/>
      <c r="FG42" s="22"/>
      <c r="FH42" s="22"/>
      <c r="FI42" s="22"/>
      <c r="FJ42" s="22"/>
      <c r="FK42" s="22"/>
      <c r="FL42" s="22"/>
      <c r="FM42" s="22"/>
      <c r="FN42" s="22"/>
      <c r="FO42" s="22"/>
      <c r="FP42" s="22"/>
      <c r="FQ42" s="22"/>
      <c r="FR42" s="22"/>
      <c r="FS42" s="22"/>
      <c r="FT42" s="22"/>
      <c r="FU42" s="22"/>
      <c r="FV42" s="22"/>
      <c r="FW42" s="22"/>
      <c r="FX42" s="22"/>
      <c r="FY42" s="22"/>
      <c r="FZ42" s="22"/>
      <c r="GA42" s="22"/>
      <c r="GB42" s="22"/>
      <c r="GC42" s="22"/>
      <c r="GD42" s="22"/>
      <c r="GE42" s="22"/>
      <c r="GF42" s="22"/>
      <c r="GG42" s="22"/>
      <c r="GH42" s="22"/>
      <c r="GI42" s="22"/>
      <c r="GJ42" s="22"/>
      <c r="GK42" s="22"/>
      <c r="GL42" s="22"/>
      <c r="GM42" s="22"/>
      <c r="GN42" s="22"/>
      <c r="GO42" s="22"/>
      <c r="GP42" s="22"/>
      <c r="GQ42" s="22"/>
      <c r="GR42" s="22"/>
      <c r="GS42" s="22"/>
      <c r="GT42" s="22"/>
      <c r="GU42" s="22"/>
      <c r="GV42" s="22"/>
      <c r="GW42" s="22"/>
      <c r="GX42" s="22"/>
      <c r="GY42" s="22"/>
      <c r="GZ42" s="22"/>
      <c r="HA42" s="22"/>
      <c r="HB42" s="22"/>
      <c r="HC42" s="22"/>
      <c r="HD42" s="22"/>
      <c r="HE42" s="22"/>
      <c r="HF42" s="22"/>
      <c r="HG42" s="22"/>
      <c r="HH42" s="22"/>
      <c r="HI42" s="22"/>
      <c r="HJ42" s="22"/>
      <c r="HK42" s="22"/>
      <c r="HL42" s="22"/>
      <c r="HM42" s="22"/>
      <c r="HN42" s="22"/>
      <c r="HO42" s="22"/>
      <c r="HP42" s="22"/>
      <c r="HQ42" s="22"/>
      <c r="HR42" s="22"/>
      <c r="HS42" s="22"/>
      <c r="HT42" s="22"/>
      <c r="HU42" s="22"/>
      <c r="HV42" s="22"/>
      <c r="HW42" s="22"/>
      <c r="HX42" s="22"/>
      <c r="HY42" s="22"/>
      <c r="HZ42" s="22"/>
      <c r="IA42" s="22"/>
      <c r="IB42" s="22"/>
      <c r="IC42" s="22"/>
      <c r="ID42" s="22"/>
      <c r="IE42" s="22"/>
      <c r="IF42" s="22"/>
      <c r="IG42" s="22"/>
      <c r="IH42" s="22"/>
      <c r="II42" s="22"/>
      <c r="IJ42" s="22"/>
      <c r="IK42" s="22"/>
      <c r="IL42" s="22"/>
      <c r="IM42" s="22"/>
      <c r="IN42" s="22"/>
      <c r="IO42" s="22"/>
      <c r="IP42" s="22"/>
      <c r="IQ42" s="22"/>
      <c r="IR42" s="22"/>
      <c r="IS42" s="22"/>
      <c r="IT42" s="22"/>
    </row>
    <row r="43" spans="1:254" s="48" customFormat="1" ht="25.5" x14ac:dyDescent="0.2">
      <c r="A43" s="34"/>
      <c r="B43" s="50" t="s">
        <v>38</v>
      </c>
      <c r="C43" s="49"/>
      <c r="D43" s="24"/>
      <c r="E43" s="35"/>
      <c r="F43" s="36">
        <f t="shared" si="6"/>
        <v>0</v>
      </c>
      <c r="G43" s="37"/>
      <c r="H43" s="37">
        <f t="shared" si="7"/>
        <v>0</v>
      </c>
      <c r="I43" s="38"/>
      <c r="J43" s="25"/>
      <c r="K43" s="26">
        <f t="shared" si="8"/>
        <v>0</v>
      </c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  <c r="BS43" s="22"/>
      <c r="BT43" s="22"/>
      <c r="BU43" s="22"/>
      <c r="BV43" s="22"/>
      <c r="BW43" s="22"/>
      <c r="BX43" s="22"/>
      <c r="BY43" s="22"/>
      <c r="BZ43" s="22"/>
      <c r="CA43" s="22"/>
      <c r="CB43" s="22"/>
      <c r="CC43" s="22"/>
      <c r="CD43" s="22"/>
      <c r="CE43" s="22"/>
      <c r="CF43" s="22"/>
      <c r="CG43" s="22"/>
      <c r="CH43" s="22"/>
      <c r="CI43" s="22"/>
      <c r="CJ43" s="22"/>
      <c r="CK43" s="22"/>
      <c r="CL43" s="22"/>
      <c r="CM43" s="22"/>
      <c r="CN43" s="22"/>
      <c r="CO43" s="22"/>
      <c r="CP43" s="22"/>
      <c r="CQ43" s="22"/>
      <c r="CR43" s="22"/>
      <c r="CS43" s="22"/>
      <c r="CT43" s="22"/>
      <c r="CU43" s="22"/>
      <c r="CV43" s="22"/>
      <c r="CW43" s="22"/>
      <c r="CX43" s="22"/>
      <c r="CY43" s="22"/>
      <c r="CZ43" s="22"/>
      <c r="DA43" s="22"/>
      <c r="DB43" s="22"/>
      <c r="DC43" s="22"/>
      <c r="DD43" s="22"/>
      <c r="DE43" s="22"/>
      <c r="DF43" s="22"/>
      <c r="DG43" s="22"/>
      <c r="DH43" s="22"/>
      <c r="DI43" s="22"/>
      <c r="DJ43" s="22"/>
      <c r="DK43" s="22"/>
      <c r="DL43" s="22"/>
      <c r="DM43" s="22"/>
      <c r="DN43" s="22"/>
      <c r="DO43" s="22"/>
      <c r="DP43" s="22"/>
      <c r="DQ43" s="22"/>
      <c r="DR43" s="22"/>
      <c r="DS43" s="22"/>
      <c r="DT43" s="22"/>
      <c r="DU43" s="22"/>
      <c r="DV43" s="22"/>
      <c r="DW43" s="22"/>
      <c r="DX43" s="22"/>
      <c r="DY43" s="22"/>
      <c r="DZ43" s="22"/>
      <c r="EA43" s="22"/>
      <c r="EB43" s="22"/>
      <c r="EC43" s="22"/>
      <c r="ED43" s="22"/>
      <c r="EE43" s="22"/>
      <c r="EF43" s="22"/>
      <c r="EG43" s="22"/>
      <c r="EH43" s="22"/>
      <c r="EI43" s="22"/>
      <c r="EJ43" s="22"/>
      <c r="EK43" s="22"/>
      <c r="EL43" s="22"/>
      <c r="EM43" s="22"/>
      <c r="EN43" s="22"/>
      <c r="EO43" s="22"/>
      <c r="EP43" s="22"/>
      <c r="EQ43" s="22"/>
      <c r="ER43" s="22"/>
      <c r="ES43" s="22"/>
      <c r="ET43" s="22"/>
      <c r="EU43" s="22"/>
      <c r="EV43" s="22"/>
      <c r="EW43" s="22"/>
      <c r="EX43" s="22"/>
      <c r="EY43" s="22"/>
      <c r="EZ43" s="22"/>
      <c r="FA43" s="22"/>
      <c r="FB43" s="22"/>
      <c r="FC43" s="22"/>
      <c r="FD43" s="22"/>
      <c r="FE43" s="22"/>
      <c r="FF43" s="22"/>
      <c r="FG43" s="22"/>
      <c r="FH43" s="22"/>
      <c r="FI43" s="22"/>
      <c r="FJ43" s="22"/>
      <c r="FK43" s="22"/>
      <c r="FL43" s="22"/>
      <c r="FM43" s="22"/>
      <c r="FN43" s="22"/>
      <c r="FO43" s="22"/>
      <c r="FP43" s="22"/>
      <c r="FQ43" s="22"/>
      <c r="FR43" s="22"/>
      <c r="FS43" s="22"/>
      <c r="FT43" s="22"/>
      <c r="FU43" s="22"/>
      <c r="FV43" s="22"/>
      <c r="FW43" s="22"/>
      <c r="FX43" s="22"/>
      <c r="FY43" s="22"/>
      <c r="FZ43" s="22"/>
      <c r="GA43" s="22"/>
      <c r="GB43" s="22"/>
      <c r="GC43" s="22"/>
      <c r="GD43" s="22"/>
      <c r="GE43" s="22"/>
      <c r="GF43" s="22"/>
      <c r="GG43" s="22"/>
      <c r="GH43" s="22"/>
      <c r="GI43" s="22"/>
      <c r="GJ43" s="22"/>
      <c r="GK43" s="22"/>
      <c r="GL43" s="22"/>
      <c r="GM43" s="22"/>
      <c r="GN43" s="22"/>
      <c r="GO43" s="22"/>
      <c r="GP43" s="22"/>
      <c r="GQ43" s="22"/>
      <c r="GR43" s="22"/>
      <c r="GS43" s="22"/>
      <c r="GT43" s="22"/>
      <c r="GU43" s="22"/>
      <c r="GV43" s="22"/>
      <c r="GW43" s="22"/>
      <c r="GX43" s="22"/>
      <c r="GY43" s="22"/>
      <c r="GZ43" s="22"/>
      <c r="HA43" s="22"/>
      <c r="HB43" s="22"/>
      <c r="HC43" s="22"/>
      <c r="HD43" s="22"/>
      <c r="HE43" s="22"/>
      <c r="HF43" s="22"/>
      <c r="HG43" s="22"/>
      <c r="HH43" s="22"/>
      <c r="HI43" s="22"/>
      <c r="HJ43" s="22"/>
      <c r="HK43" s="22"/>
      <c r="HL43" s="22"/>
      <c r="HM43" s="22"/>
      <c r="HN43" s="22"/>
      <c r="HO43" s="22"/>
      <c r="HP43" s="22"/>
      <c r="HQ43" s="22"/>
      <c r="HR43" s="22"/>
      <c r="HS43" s="22"/>
      <c r="HT43" s="22"/>
      <c r="HU43" s="22"/>
      <c r="HV43" s="22"/>
      <c r="HW43" s="22"/>
      <c r="HX43" s="22"/>
      <c r="HY43" s="22"/>
      <c r="HZ43" s="22"/>
      <c r="IA43" s="22"/>
      <c r="IB43" s="22"/>
      <c r="IC43" s="22"/>
      <c r="ID43" s="22"/>
      <c r="IE43" s="22"/>
      <c r="IF43" s="22"/>
      <c r="IG43" s="22"/>
      <c r="IH43" s="22"/>
      <c r="II43" s="22"/>
      <c r="IJ43" s="22"/>
      <c r="IK43" s="22"/>
      <c r="IL43" s="22"/>
      <c r="IM43" s="22"/>
      <c r="IN43" s="22"/>
      <c r="IO43" s="22"/>
      <c r="IP43" s="22"/>
      <c r="IQ43" s="22"/>
      <c r="IR43" s="22"/>
      <c r="IS43" s="22"/>
      <c r="IT43" s="22"/>
    </row>
    <row r="44" spans="1:254" s="48" customFormat="1" ht="25.5" x14ac:dyDescent="0.2">
      <c r="A44" s="34"/>
      <c r="B44" s="50" t="s">
        <v>69</v>
      </c>
      <c r="C44" s="49"/>
      <c r="D44" s="24"/>
      <c r="E44" s="35"/>
      <c r="F44" s="36">
        <f t="shared" si="6"/>
        <v>0</v>
      </c>
      <c r="G44" s="37"/>
      <c r="H44" s="37">
        <f t="shared" si="7"/>
        <v>0</v>
      </c>
      <c r="I44" s="38"/>
      <c r="J44" s="25"/>
      <c r="K44" s="26">
        <f t="shared" si="8"/>
        <v>0</v>
      </c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22"/>
      <c r="BO44" s="22"/>
      <c r="BP44" s="22"/>
      <c r="BQ44" s="22"/>
      <c r="BR44" s="22"/>
      <c r="BS44" s="22"/>
      <c r="BT44" s="22"/>
      <c r="BU44" s="22"/>
      <c r="BV44" s="22"/>
      <c r="BW44" s="22"/>
      <c r="BX44" s="22"/>
      <c r="BY44" s="22"/>
      <c r="BZ44" s="22"/>
      <c r="CA44" s="22"/>
      <c r="CB44" s="22"/>
      <c r="CC44" s="22"/>
      <c r="CD44" s="22"/>
      <c r="CE44" s="22"/>
      <c r="CF44" s="22"/>
      <c r="CG44" s="22"/>
      <c r="CH44" s="22"/>
      <c r="CI44" s="22"/>
      <c r="CJ44" s="22"/>
      <c r="CK44" s="22"/>
      <c r="CL44" s="22"/>
      <c r="CM44" s="22"/>
      <c r="CN44" s="22"/>
      <c r="CO44" s="22"/>
      <c r="CP44" s="22"/>
      <c r="CQ44" s="22"/>
      <c r="CR44" s="22"/>
      <c r="CS44" s="22"/>
      <c r="CT44" s="22"/>
      <c r="CU44" s="22"/>
      <c r="CV44" s="22"/>
      <c r="CW44" s="22"/>
      <c r="CX44" s="22"/>
      <c r="CY44" s="22"/>
      <c r="CZ44" s="22"/>
      <c r="DA44" s="22"/>
      <c r="DB44" s="22"/>
      <c r="DC44" s="22"/>
      <c r="DD44" s="22"/>
      <c r="DE44" s="22"/>
      <c r="DF44" s="22"/>
      <c r="DG44" s="22"/>
      <c r="DH44" s="22"/>
      <c r="DI44" s="22"/>
      <c r="DJ44" s="22"/>
      <c r="DK44" s="22"/>
      <c r="DL44" s="22"/>
      <c r="DM44" s="22"/>
      <c r="DN44" s="22"/>
      <c r="DO44" s="22"/>
      <c r="DP44" s="22"/>
      <c r="DQ44" s="22"/>
      <c r="DR44" s="22"/>
      <c r="DS44" s="22"/>
      <c r="DT44" s="22"/>
      <c r="DU44" s="22"/>
      <c r="DV44" s="22"/>
      <c r="DW44" s="22"/>
      <c r="DX44" s="22"/>
      <c r="DY44" s="22"/>
      <c r="DZ44" s="22"/>
      <c r="EA44" s="22"/>
      <c r="EB44" s="22"/>
      <c r="EC44" s="22"/>
      <c r="ED44" s="22"/>
      <c r="EE44" s="22"/>
      <c r="EF44" s="22"/>
      <c r="EG44" s="22"/>
      <c r="EH44" s="22"/>
      <c r="EI44" s="22"/>
      <c r="EJ44" s="22"/>
      <c r="EK44" s="22"/>
      <c r="EL44" s="22"/>
      <c r="EM44" s="22"/>
      <c r="EN44" s="22"/>
      <c r="EO44" s="22"/>
      <c r="EP44" s="22"/>
      <c r="EQ44" s="22"/>
      <c r="ER44" s="22"/>
      <c r="ES44" s="22"/>
      <c r="ET44" s="22"/>
      <c r="EU44" s="22"/>
      <c r="EV44" s="22"/>
      <c r="EW44" s="22"/>
      <c r="EX44" s="22"/>
      <c r="EY44" s="22"/>
      <c r="EZ44" s="22"/>
      <c r="FA44" s="22"/>
      <c r="FB44" s="22"/>
      <c r="FC44" s="22"/>
      <c r="FD44" s="22"/>
      <c r="FE44" s="22"/>
      <c r="FF44" s="22"/>
      <c r="FG44" s="22"/>
      <c r="FH44" s="22"/>
      <c r="FI44" s="22"/>
      <c r="FJ44" s="22"/>
      <c r="FK44" s="22"/>
      <c r="FL44" s="22"/>
      <c r="FM44" s="22"/>
      <c r="FN44" s="22"/>
      <c r="FO44" s="22"/>
      <c r="FP44" s="22"/>
      <c r="FQ44" s="22"/>
      <c r="FR44" s="22"/>
      <c r="FS44" s="22"/>
      <c r="FT44" s="22"/>
      <c r="FU44" s="22"/>
      <c r="FV44" s="22"/>
      <c r="FW44" s="22"/>
      <c r="FX44" s="22"/>
      <c r="FY44" s="22"/>
      <c r="FZ44" s="22"/>
      <c r="GA44" s="22"/>
      <c r="GB44" s="22"/>
      <c r="GC44" s="22"/>
      <c r="GD44" s="22"/>
      <c r="GE44" s="22"/>
      <c r="GF44" s="22"/>
      <c r="GG44" s="22"/>
      <c r="GH44" s="22"/>
      <c r="GI44" s="22"/>
      <c r="GJ44" s="22"/>
      <c r="GK44" s="22"/>
      <c r="GL44" s="22"/>
      <c r="GM44" s="22"/>
      <c r="GN44" s="22"/>
      <c r="GO44" s="22"/>
      <c r="GP44" s="22"/>
      <c r="GQ44" s="22"/>
      <c r="GR44" s="22"/>
      <c r="GS44" s="22"/>
      <c r="GT44" s="22"/>
      <c r="GU44" s="22"/>
      <c r="GV44" s="22"/>
      <c r="GW44" s="22"/>
      <c r="GX44" s="22"/>
      <c r="GY44" s="22"/>
      <c r="GZ44" s="22"/>
      <c r="HA44" s="22"/>
      <c r="HB44" s="22"/>
      <c r="HC44" s="22"/>
      <c r="HD44" s="22"/>
      <c r="HE44" s="22"/>
      <c r="HF44" s="22"/>
      <c r="HG44" s="22"/>
      <c r="HH44" s="22"/>
      <c r="HI44" s="22"/>
      <c r="HJ44" s="22"/>
      <c r="HK44" s="22"/>
      <c r="HL44" s="22"/>
      <c r="HM44" s="22"/>
      <c r="HN44" s="22"/>
      <c r="HO44" s="22"/>
      <c r="HP44" s="22"/>
      <c r="HQ44" s="22"/>
      <c r="HR44" s="22"/>
      <c r="HS44" s="22"/>
      <c r="HT44" s="22"/>
      <c r="HU44" s="22"/>
      <c r="HV44" s="22"/>
      <c r="HW44" s="22"/>
      <c r="HX44" s="22"/>
      <c r="HY44" s="22"/>
      <c r="HZ44" s="22"/>
      <c r="IA44" s="22"/>
      <c r="IB44" s="22"/>
      <c r="IC44" s="22"/>
      <c r="ID44" s="22"/>
      <c r="IE44" s="22"/>
      <c r="IF44" s="22"/>
      <c r="IG44" s="22"/>
      <c r="IH44" s="22"/>
      <c r="II44" s="22"/>
      <c r="IJ44" s="22"/>
      <c r="IK44" s="22"/>
      <c r="IL44" s="22"/>
      <c r="IM44" s="22"/>
      <c r="IN44" s="22"/>
      <c r="IO44" s="22"/>
      <c r="IP44" s="22"/>
      <c r="IQ44" s="22"/>
      <c r="IR44" s="22"/>
      <c r="IS44" s="22"/>
      <c r="IT44" s="22"/>
    </row>
    <row r="45" spans="1:254" s="48" customFormat="1" ht="12.75" x14ac:dyDescent="0.2">
      <c r="A45" s="34"/>
      <c r="B45" s="50" t="s">
        <v>39</v>
      </c>
      <c r="C45" s="49"/>
      <c r="D45" s="24"/>
      <c r="E45" s="35"/>
      <c r="F45" s="36">
        <f t="shared" si="6"/>
        <v>0</v>
      </c>
      <c r="G45" s="37"/>
      <c r="H45" s="37">
        <f t="shared" si="7"/>
        <v>0</v>
      </c>
      <c r="I45" s="38"/>
      <c r="J45" s="25"/>
      <c r="K45" s="26">
        <f t="shared" si="8"/>
        <v>0</v>
      </c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2"/>
      <c r="BY45" s="22"/>
      <c r="BZ45" s="22"/>
      <c r="CA45" s="22"/>
      <c r="CB45" s="22"/>
      <c r="CC45" s="22"/>
      <c r="CD45" s="22"/>
      <c r="CE45" s="22"/>
      <c r="CF45" s="22"/>
      <c r="CG45" s="22"/>
      <c r="CH45" s="22"/>
      <c r="CI45" s="22"/>
      <c r="CJ45" s="22"/>
      <c r="CK45" s="22"/>
      <c r="CL45" s="22"/>
      <c r="CM45" s="22"/>
      <c r="CN45" s="22"/>
      <c r="CO45" s="22"/>
      <c r="CP45" s="22"/>
      <c r="CQ45" s="22"/>
      <c r="CR45" s="22"/>
      <c r="CS45" s="22"/>
      <c r="CT45" s="22"/>
      <c r="CU45" s="22"/>
      <c r="CV45" s="22"/>
      <c r="CW45" s="22"/>
      <c r="CX45" s="22"/>
      <c r="CY45" s="22"/>
      <c r="CZ45" s="22"/>
      <c r="DA45" s="22"/>
      <c r="DB45" s="22"/>
      <c r="DC45" s="22"/>
      <c r="DD45" s="22"/>
      <c r="DE45" s="22"/>
      <c r="DF45" s="22"/>
      <c r="DG45" s="22"/>
      <c r="DH45" s="22"/>
      <c r="DI45" s="22"/>
      <c r="DJ45" s="22"/>
      <c r="DK45" s="22"/>
      <c r="DL45" s="22"/>
      <c r="DM45" s="22"/>
      <c r="DN45" s="22"/>
      <c r="DO45" s="22"/>
      <c r="DP45" s="22"/>
      <c r="DQ45" s="22"/>
      <c r="DR45" s="22"/>
      <c r="DS45" s="22"/>
      <c r="DT45" s="22"/>
      <c r="DU45" s="22"/>
      <c r="DV45" s="22"/>
      <c r="DW45" s="22"/>
      <c r="DX45" s="22"/>
      <c r="DY45" s="22"/>
      <c r="DZ45" s="22"/>
      <c r="EA45" s="22"/>
      <c r="EB45" s="22"/>
      <c r="EC45" s="22"/>
      <c r="ED45" s="22"/>
      <c r="EE45" s="22"/>
      <c r="EF45" s="22"/>
      <c r="EG45" s="22"/>
      <c r="EH45" s="22"/>
      <c r="EI45" s="22"/>
      <c r="EJ45" s="22"/>
      <c r="EK45" s="22"/>
      <c r="EL45" s="22"/>
      <c r="EM45" s="22"/>
      <c r="EN45" s="22"/>
      <c r="EO45" s="22"/>
      <c r="EP45" s="22"/>
      <c r="EQ45" s="22"/>
      <c r="ER45" s="22"/>
      <c r="ES45" s="22"/>
      <c r="ET45" s="22"/>
      <c r="EU45" s="22"/>
      <c r="EV45" s="22"/>
      <c r="EW45" s="22"/>
      <c r="EX45" s="22"/>
      <c r="EY45" s="22"/>
      <c r="EZ45" s="22"/>
      <c r="FA45" s="22"/>
      <c r="FB45" s="22"/>
      <c r="FC45" s="22"/>
      <c r="FD45" s="22"/>
      <c r="FE45" s="22"/>
      <c r="FF45" s="22"/>
      <c r="FG45" s="22"/>
      <c r="FH45" s="22"/>
      <c r="FI45" s="22"/>
      <c r="FJ45" s="22"/>
      <c r="FK45" s="22"/>
      <c r="FL45" s="22"/>
      <c r="FM45" s="22"/>
      <c r="FN45" s="22"/>
      <c r="FO45" s="22"/>
      <c r="FP45" s="22"/>
      <c r="FQ45" s="22"/>
      <c r="FR45" s="22"/>
      <c r="FS45" s="22"/>
      <c r="FT45" s="22"/>
      <c r="FU45" s="22"/>
      <c r="FV45" s="22"/>
      <c r="FW45" s="22"/>
      <c r="FX45" s="22"/>
      <c r="FY45" s="22"/>
      <c r="FZ45" s="22"/>
      <c r="GA45" s="22"/>
      <c r="GB45" s="22"/>
      <c r="GC45" s="22"/>
      <c r="GD45" s="22"/>
      <c r="GE45" s="22"/>
      <c r="GF45" s="22"/>
      <c r="GG45" s="22"/>
      <c r="GH45" s="22"/>
      <c r="GI45" s="22"/>
      <c r="GJ45" s="22"/>
      <c r="GK45" s="22"/>
      <c r="GL45" s="22"/>
      <c r="GM45" s="22"/>
      <c r="GN45" s="22"/>
      <c r="GO45" s="22"/>
      <c r="GP45" s="22"/>
      <c r="GQ45" s="22"/>
      <c r="GR45" s="22"/>
      <c r="GS45" s="22"/>
      <c r="GT45" s="22"/>
      <c r="GU45" s="22"/>
      <c r="GV45" s="22"/>
      <c r="GW45" s="22"/>
      <c r="GX45" s="22"/>
      <c r="GY45" s="22"/>
      <c r="GZ45" s="22"/>
      <c r="HA45" s="22"/>
      <c r="HB45" s="22"/>
      <c r="HC45" s="22"/>
      <c r="HD45" s="22"/>
      <c r="HE45" s="22"/>
      <c r="HF45" s="22"/>
      <c r="HG45" s="22"/>
      <c r="HH45" s="22"/>
      <c r="HI45" s="22"/>
      <c r="HJ45" s="22"/>
      <c r="HK45" s="22"/>
      <c r="HL45" s="22"/>
      <c r="HM45" s="22"/>
      <c r="HN45" s="22"/>
      <c r="HO45" s="22"/>
      <c r="HP45" s="22"/>
      <c r="HQ45" s="22"/>
      <c r="HR45" s="22"/>
      <c r="HS45" s="22"/>
      <c r="HT45" s="22"/>
      <c r="HU45" s="22"/>
      <c r="HV45" s="22"/>
      <c r="HW45" s="22"/>
      <c r="HX45" s="22"/>
      <c r="HY45" s="22"/>
      <c r="HZ45" s="22"/>
      <c r="IA45" s="22"/>
      <c r="IB45" s="22"/>
      <c r="IC45" s="22"/>
      <c r="ID45" s="22"/>
      <c r="IE45" s="22"/>
      <c r="IF45" s="22"/>
      <c r="IG45" s="22"/>
      <c r="IH45" s="22"/>
      <c r="II45" s="22"/>
      <c r="IJ45" s="22"/>
      <c r="IK45" s="22"/>
      <c r="IL45" s="22"/>
      <c r="IM45" s="22"/>
      <c r="IN45" s="22"/>
      <c r="IO45" s="22"/>
      <c r="IP45" s="22"/>
      <c r="IQ45" s="22"/>
      <c r="IR45" s="22"/>
      <c r="IS45" s="22"/>
      <c r="IT45" s="22"/>
    </row>
    <row r="46" spans="1:254" s="48" customFormat="1" ht="25.5" x14ac:dyDescent="0.2">
      <c r="A46" s="34"/>
      <c r="B46" s="50" t="s">
        <v>40</v>
      </c>
      <c r="C46" s="49" t="s">
        <v>151</v>
      </c>
      <c r="D46" s="24" t="s">
        <v>152</v>
      </c>
      <c r="E46" s="35"/>
      <c r="F46" s="36">
        <f>SUM(G46:H46)</f>
        <v>384902</v>
      </c>
      <c r="G46" s="37"/>
      <c r="H46" s="37">
        <f t="shared" si="7"/>
        <v>384902</v>
      </c>
      <c r="I46" s="38">
        <v>384902</v>
      </c>
      <c r="J46" s="25"/>
      <c r="K46" s="26">
        <f>SUM(E46:F46)</f>
        <v>384902</v>
      </c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2"/>
      <c r="BS46" s="22"/>
      <c r="BT46" s="22"/>
      <c r="BU46" s="22"/>
      <c r="BV46" s="22"/>
      <c r="BW46" s="22"/>
      <c r="BX46" s="22"/>
      <c r="BY46" s="22"/>
      <c r="BZ46" s="22"/>
      <c r="CA46" s="22"/>
      <c r="CB46" s="22"/>
      <c r="CC46" s="22"/>
      <c r="CD46" s="22"/>
      <c r="CE46" s="22"/>
      <c r="CF46" s="22"/>
      <c r="CG46" s="22"/>
      <c r="CH46" s="22"/>
      <c r="CI46" s="22"/>
      <c r="CJ46" s="22"/>
      <c r="CK46" s="22"/>
      <c r="CL46" s="22"/>
      <c r="CM46" s="22"/>
      <c r="CN46" s="22"/>
      <c r="CO46" s="22"/>
      <c r="CP46" s="22"/>
      <c r="CQ46" s="22"/>
      <c r="CR46" s="22"/>
      <c r="CS46" s="22"/>
      <c r="CT46" s="22"/>
      <c r="CU46" s="22"/>
      <c r="CV46" s="22"/>
      <c r="CW46" s="22"/>
      <c r="CX46" s="22"/>
      <c r="CY46" s="22"/>
      <c r="CZ46" s="22"/>
      <c r="DA46" s="22"/>
      <c r="DB46" s="22"/>
      <c r="DC46" s="22"/>
      <c r="DD46" s="22"/>
      <c r="DE46" s="22"/>
      <c r="DF46" s="22"/>
      <c r="DG46" s="22"/>
      <c r="DH46" s="22"/>
      <c r="DI46" s="22"/>
      <c r="DJ46" s="22"/>
      <c r="DK46" s="22"/>
      <c r="DL46" s="22"/>
      <c r="DM46" s="22"/>
      <c r="DN46" s="22"/>
      <c r="DO46" s="22"/>
      <c r="DP46" s="22"/>
      <c r="DQ46" s="22"/>
      <c r="DR46" s="22"/>
      <c r="DS46" s="22"/>
      <c r="DT46" s="22"/>
      <c r="DU46" s="22"/>
      <c r="DV46" s="22"/>
      <c r="DW46" s="22"/>
      <c r="DX46" s="22"/>
      <c r="DY46" s="22"/>
      <c r="DZ46" s="22"/>
      <c r="EA46" s="22"/>
      <c r="EB46" s="22"/>
      <c r="EC46" s="22"/>
      <c r="ED46" s="22"/>
      <c r="EE46" s="22"/>
      <c r="EF46" s="22"/>
      <c r="EG46" s="22"/>
      <c r="EH46" s="22"/>
      <c r="EI46" s="22"/>
      <c r="EJ46" s="22"/>
      <c r="EK46" s="22"/>
      <c r="EL46" s="22"/>
      <c r="EM46" s="22"/>
      <c r="EN46" s="22"/>
      <c r="EO46" s="22"/>
      <c r="EP46" s="22"/>
      <c r="EQ46" s="22"/>
      <c r="ER46" s="22"/>
      <c r="ES46" s="22"/>
      <c r="ET46" s="22"/>
      <c r="EU46" s="22"/>
      <c r="EV46" s="22"/>
      <c r="EW46" s="22"/>
      <c r="EX46" s="22"/>
      <c r="EY46" s="22"/>
      <c r="EZ46" s="22"/>
      <c r="FA46" s="22"/>
      <c r="FB46" s="22"/>
      <c r="FC46" s="22"/>
      <c r="FD46" s="22"/>
      <c r="FE46" s="22"/>
      <c r="FF46" s="22"/>
      <c r="FG46" s="22"/>
      <c r="FH46" s="22"/>
      <c r="FI46" s="22"/>
      <c r="FJ46" s="22"/>
      <c r="FK46" s="22"/>
      <c r="FL46" s="22"/>
      <c r="FM46" s="22"/>
      <c r="FN46" s="22"/>
      <c r="FO46" s="22"/>
      <c r="FP46" s="22"/>
      <c r="FQ46" s="22"/>
      <c r="FR46" s="22"/>
      <c r="FS46" s="22"/>
      <c r="FT46" s="22"/>
      <c r="FU46" s="22"/>
      <c r="FV46" s="22"/>
      <c r="FW46" s="22"/>
      <c r="FX46" s="22"/>
      <c r="FY46" s="22"/>
      <c r="FZ46" s="22"/>
      <c r="GA46" s="22"/>
      <c r="GB46" s="22"/>
      <c r="GC46" s="22"/>
      <c r="GD46" s="22"/>
      <c r="GE46" s="22"/>
      <c r="GF46" s="22"/>
      <c r="GG46" s="22"/>
      <c r="GH46" s="22"/>
      <c r="GI46" s="22"/>
      <c r="GJ46" s="22"/>
      <c r="GK46" s="22"/>
      <c r="GL46" s="22"/>
      <c r="GM46" s="22"/>
      <c r="GN46" s="22"/>
      <c r="GO46" s="22"/>
      <c r="GP46" s="22"/>
      <c r="GQ46" s="22"/>
      <c r="GR46" s="22"/>
      <c r="GS46" s="22"/>
      <c r="GT46" s="22"/>
      <c r="GU46" s="22"/>
      <c r="GV46" s="22"/>
      <c r="GW46" s="22"/>
      <c r="GX46" s="22"/>
      <c r="GY46" s="22"/>
      <c r="GZ46" s="22"/>
      <c r="HA46" s="22"/>
      <c r="HB46" s="22"/>
      <c r="HC46" s="22"/>
      <c r="HD46" s="22"/>
      <c r="HE46" s="22"/>
      <c r="HF46" s="22"/>
      <c r="HG46" s="22"/>
      <c r="HH46" s="22"/>
      <c r="HI46" s="22"/>
      <c r="HJ46" s="22"/>
      <c r="HK46" s="22"/>
      <c r="HL46" s="22"/>
      <c r="HM46" s="22"/>
      <c r="HN46" s="22"/>
      <c r="HO46" s="22"/>
      <c r="HP46" s="22"/>
      <c r="HQ46" s="22"/>
      <c r="HR46" s="22"/>
      <c r="HS46" s="22"/>
      <c r="HT46" s="22"/>
      <c r="HU46" s="22"/>
      <c r="HV46" s="22"/>
      <c r="HW46" s="22"/>
      <c r="HX46" s="22"/>
      <c r="HY46" s="22"/>
      <c r="HZ46" s="22"/>
      <c r="IA46" s="22"/>
      <c r="IB46" s="22"/>
      <c r="IC46" s="22"/>
      <c r="ID46" s="22"/>
      <c r="IE46" s="22"/>
      <c r="IF46" s="22"/>
      <c r="IG46" s="22"/>
      <c r="IH46" s="22"/>
      <c r="II46" s="22"/>
      <c r="IJ46" s="22"/>
      <c r="IK46" s="22"/>
      <c r="IL46" s="22"/>
      <c r="IM46" s="22"/>
      <c r="IN46" s="22"/>
      <c r="IO46" s="22"/>
      <c r="IP46" s="22"/>
      <c r="IQ46" s="22"/>
      <c r="IR46" s="22"/>
      <c r="IS46" s="22"/>
      <c r="IT46" s="22"/>
    </row>
    <row r="47" spans="1:254" s="48" customFormat="1" ht="12.75" x14ac:dyDescent="0.2">
      <c r="A47" s="34"/>
      <c r="B47" s="50" t="s">
        <v>126</v>
      </c>
      <c r="C47" s="49" t="s">
        <v>148</v>
      </c>
      <c r="D47" s="24" t="s">
        <v>149</v>
      </c>
      <c r="E47" s="35"/>
      <c r="F47" s="36">
        <f t="shared" si="6"/>
        <v>102665.4</v>
      </c>
      <c r="G47" s="37">
        <v>102665.4</v>
      </c>
      <c r="H47" s="37">
        <f t="shared" si="7"/>
        <v>0</v>
      </c>
      <c r="I47" s="38"/>
      <c r="J47" s="25"/>
      <c r="K47" s="26">
        <f t="shared" si="8"/>
        <v>102665.4</v>
      </c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  <c r="BQ47" s="22"/>
      <c r="BR47" s="22"/>
      <c r="BS47" s="22"/>
      <c r="BT47" s="22"/>
      <c r="BU47" s="22"/>
      <c r="BV47" s="22"/>
      <c r="BW47" s="22"/>
      <c r="BX47" s="22"/>
      <c r="BY47" s="22"/>
      <c r="BZ47" s="22"/>
      <c r="CA47" s="22"/>
      <c r="CB47" s="22"/>
      <c r="CC47" s="22"/>
      <c r="CD47" s="22"/>
      <c r="CE47" s="22"/>
      <c r="CF47" s="22"/>
      <c r="CG47" s="22"/>
      <c r="CH47" s="22"/>
      <c r="CI47" s="22"/>
      <c r="CJ47" s="22"/>
      <c r="CK47" s="22"/>
      <c r="CL47" s="22"/>
      <c r="CM47" s="22"/>
      <c r="CN47" s="22"/>
      <c r="CO47" s="22"/>
      <c r="CP47" s="22"/>
      <c r="CQ47" s="22"/>
      <c r="CR47" s="22"/>
      <c r="CS47" s="22"/>
      <c r="CT47" s="22"/>
      <c r="CU47" s="22"/>
      <c r="CV47" s="22"/>
      <c r="CW47" s="22"/>
      <c r="CX47" s="22"/>
      <c r="CY47" s="22"/>
      <c r="CZ47" s="22"/>
      <c r="DA47" s="22"/>
      <c r="DB47" s="22"/>
      <c r="DC47" s="22"/>
      <c r="DD47" s="22"/>
      <c r="DE47" s="22"/>
      <c r="DF47" s="22"/>
      <c r="DG47" s="22"/>
      <c r="DH47" s="22"/>
      <c r="DI47" s="22"/>
      <c r="DJ47" s="22"/>
      <c r="DK47" s="22"/>
      <c r="DL47" s="22"/>
      <c r="DM47" s="22"/>
      <c r="DN47" s="22"/>
      <c r="DO47" s="22"/>
      <c r="DP47" s="22"/>
      <c r="DQ47" s="22"/>
      <c r="DR47" s="22"/>
      <c r="DS47" s="22"/>
      <c r="DT47" s="22"/>
      <c r="DU47" s="22"/>
      <c r="DV47" s="22"/>
      <c r="DW47" s="22"/>
      <c r="DX47" s="22"/>
      <c r="DY47" s="22"/>
      <c r="DZ47" s="22"/>
      <c r="EA47" s="22"/>
      <c r="EB47" s="22"/>
      <c r="EC47" s="22"/>
      <c r="ED47" s="22"/>
      <c r="EE47" s="22"/>
      <c r="EF47" s="22"/>
      <c r="EG47" s="22"/>
      <c r="EH47" s="22"/>
      <c r="EI47" s="22"/>
      <c r="EJ47" s="22"/>
      <c r="EK47" s="22"/>
      <c r="EL47" s="22"/>
      <c r="EM47" s="22"/>
      <c r="EN47" s="22"/>
      <c r="EO47" s="22"/>
      <c r="EP47" s="22"/>
      <c r="EQ47" s="22"/>
      <c r="ER47" s="22"/>
      <c r="ES47" s="22"/>
      <c r="ET47" s="22"/>
      <c r="EU47" s="22"/>
      <c r="EV47" s="22"/>
      <c r="EW47" s="22"/>
      <c r="EX47" s="22"/>
      <c r="EY47" s="22"/>
      <c r="EZ47" s="22"/>
      <c r="FA47" s="22"/>
      <c r="FB47" s="22"/>
      <c r="FC47" s="22"/>
      <c r="FD47" s="22"/>
      <c r="FE47" s="22"/>
      <c r="FF47" s="22"/>
      <c r="FG47" s="22"/>
      <c r="FH47" s="22"/>
      <c r="FI47" s="22"/>
      <c r="FJ47" s="22"/>
      <c r="FK47" s="22"/>
      <c r="FL47" s="22"/>
      <c r="FM47" s="22"/>
      <c r="FN47" s="22"/>
      <c r="FO47" s="22"/>
      <c r="FP47" s="22"/>
      <c r="FQ47" s="22"/>
      <c r="FR47" s="22"/>
      <c r="FS47" s="22"/>
      <c r="FT47" s="22"/>
      <c r="FU47" s="22"/>
      <c r="FV47" s="22"/>
      <c r="FW47" s="22"/>
      <c r="FX47" s="22"/>
      <c r="FY47" s="22"/>
      <c r="FZ47" s="22"/>
      <c r="GA47" s="22"/>
      <c r="GB47" s="22"/>
      <c r="GC47" s="22"/>
      <c r="GD47" s="22"/>
      <c r="GE47" s="22"/>
      <c r="GF47" s="22"/>
      <c r="GG47" s="22"/>
      <c r="GH47" s="22"/>
      <c r="GI47" s="22"/>
      <c r="GJ47" s="22"/>
      <c r="GK47" s="22"/>
      <c r="GL47" s="22"/>
      <c r="GM47" s="22"/>
      <c r="GN47" s="22"/>
      <c r="GO47" s="22"/>
      <c r="GP47" s="22"/>
      <c r="GQ47" s="22"/>
      <c r="GR47" s="22"/>
      <c r="GS47" s="22"/>
      <c r="GT47" s="22"/>
      <c r="GU47" s="22"/>
      <c r="GV47" s="22"/>
      <c r="GW47" s="22"/>
      <c r="GX47" s="22"/>
      <c r="GY47" s="22"/>
      <c r="GZ47" s="22"/>
      <c r="HA47" s="22"/>
      <c r="HB47" s="22"/>
      <c r="HC47" s="22"/>
      <c r="HD47" s="22"/>
      <c r="HE47" s="22"/>
      <c r="HF47" s="22"/>
      <c r="HG47" s="22"/>
      <c r="HH47" s="22"/>
      <c r="HI47" s="22"/>
      <c r="HJ47" s="22"/>
      <c r="HK47" s="22"/>
      <c r="HL47" s="22"/>
      <c r="HM47" s="22"/>
      <c r="HN47" s="22"/>
      <c r="HO47" s="22"/>
      <c r="HP47" s="22"/>
      <c r="HQ47" s="22"/>
      <c r="HR47" s="22"/>
      <c r="HS47" s="22"/>
      <c r="HT47" s="22"/>
      <c r="HU47" s="22"/>
      <c r="HV47" s="22"/>
      <c r="HW47" s="22"/>
      <c r="HX47" s="22"/>
      <c r="HY47" s="22"/>
      <c r="HZ47" s="22"/>
      <c r="IA47" s="22"/>
      <c r="IB47" s="22"/>
      <c r="IC47" s="22"/>
      <c r="ID47" s="22"/>
      <c r="IE47" s="22"/>
      <c r="IF47" s="22"/>
      <c r="IG47" s="22"/>
      <c r="IH47" s="22"/>
      <c r="II47" s="22"/>
      <c r="IJ47" s="22"/>
      <c r="IK47" s="22"/>
      <c r="IL47" s="22"/>
      <c r="IM47" s="22"/>
      <c r="IN47" s="22"/>
      <c r="IO47" s="22"/>
      <c r="IP47" s="22"/>
      <c r="IQ47" s="22"/>
      <c r="IR47" s="22"/>
      <c r="IS47" s="22"/>
      <c r="IT47" s="22"/>
    </row>
    <row r="48" spans="1:254" s="48" customFormat="1" ht="25.5" x14ac:dyDescent="0.2">
      <c r="A48" s="108"/>
      <c r="B48" s="111" t="s">
        <v>127</v>
      </c>
      <c r="C48" s="49" t="s">
        <v>158</v>
      </c>
      <c r="D48" s="24" t="s">
        <v>183</v>
      </c>
      <c r="E48" s="35">
        <v>67735</v>
      </c>
      <c r="F48" s="36">
        <f t="shared" si="6"/>
        <v>0</v>
      </c>
      <c r="G48" s="37"/>
      <c r="H48" s="37">
        <f t="shared" si="7"/>
        <v>0</v>
      </c>
      <c r="I48" s="41"/>
      <c r="J48" s="42"/>
      <c r="K48" s="26">
        <f>SUM(E48:F48)+5</f>
        <v>67740</v>
      </c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22"/>
      <c r="BQ48" s="22"/>
      <c r="BR48" s="22"/>
      <c r="BS48" s="22"/>
      <c r="BT48" s="22"/>
      <c r="BU48" s="22"/>
      <c r="BV48" s="22"/>
      <c r="BW48" s="22"/>
      <c r="BX48" s="22"/>
      <c r="BY48" s="22"/>
      <c r="BZ48" s="22"/>
      <c r="CA48" s="22"/>
      <c r="CB48" s="22"/>
      <c r="CC48" s="22"/>
      <c r="CD48" s="22"/>
      <c r="CE48" s="22"/>
      <c r="CF48" s="22"/>
      <c r="CG48" s="22"/>
      <c r="CH48" s="22"/>
      <c r="CI48" s="22"/>
      <c r="CJ48" s="22"/>
      <c r="CK48" s="22"/>
      <c r="CL48" s="22"/>
      <c r="CM48" s="22"/>
      <c r="CN48" s="22"/>
      <c r="CO48" s="22"/>
      <c r="CP48" s="22"/>
      <c r="CQ48" s="22"/>
      <c r="CR48" s="22"/>
      <c r="CS48" s="22"/>
      <c r="CT48" s="22"/>
      <c r="CU48" s="22"/>
      <c r="CV48" s="22"/>
      <c r="CW48" s="22"/>
      <c r="CX48" s="22"/>
      <c r="CY48" s="22"/>
      <c r="CZ48" s="22"/>
      <c r="DA48" s="22"/>
      <c r="DB48" s="22"/>
      <c r="DC48" s="22"/>
      <c r="DD48" s="22"/>
      <c r="DE48" s="22"/>
      <c r="DF48" s="22"/>
      <c r="DG48" s="22"/>
      <c r="DH48" s="22"/>
      <c r="DI48" s="22"/>
      <c r="DJ48" s="22"/>
      <c r="DK48" s="22"/>
      <c r="DL48" s="22"/>
      <c r="DM48" s="22"/>
      <c r="DN48" s="22"/>
      <c r="DO48" s="22"/>
      <c r="DP48" s="22"/>
      <c r="DQ48" s="22"/>
      <c r="DR48" s="22"/>
      <c r="DS48" s="22"/>
      <c r="DT48" s="22"/>
      <c r="DU48" s="22"/>
      <c r="DV48" s="22"/>
      <c r="DW48" s="22"/>
      <c r="DX48" s="22"/>
      <c r="DY48" s="22"/>
      <c r="DZ48" s="22"/>
      <c r="EA48" s="22"/>
      <c r="EB48" s="22"/>
      <c r="EC48" s="22"/>
      <c r="ED48" s="22"/>
      <c r="EE48" s="22"/>
      <c r="EF48" s="22"/>
      <c r="EG48" s="22"/>
      <c r="EH48" s="22"/>
      <c r="EI48" s="22"/>
      <c r="EJ48" s="22"/>
      <c r="EK48" s="22"/>
      <c r="EL48" s="22"/>
      <c r="EM48" s="22"/>
      <c r="EN48" s="22"/>
      <c r="EO48" s="22"/>
      <c r="EP48" s="22"/>
      <c r="EQ48" s="22"/>
      <c r="ER48" s="22"/>
      <c r="ES48" s="22"/>
      <c r="ET48" s="22"/>
      <c r="EU48" s="22"/>
      <c r="EV48" s="22"/>
      <c r="EW48" s="22"/>
      <c r="EX48" s="22"/>
      <c r="EY48" s="22"/>
      <c r="EZ48" s="22"/>
      <c r="FA48" s="22"/>
      <c r="FB48" s="22"/>
      <c r="FC48" s="22"/>
      <c r="FD48" s="22"/>
      <c r="FE48" s="22"/>
      <c r="FF48" s="22"/>
      <c r="FG48" s="22"/>
      <c r="FH48" s="22"/>
      <c r="FI48" s="22"/>
      <c r="FJ48" s="22"/>
      <c r="FK48" s="22"/>
      <c r="FL48" s="22"/>
      <c r="FM48" s="22"/>
      <c r="FN48" s="22"/>
      <c r="FO48" s="22"/>
      <c r="FP48" s="22"/>
      <c r="FQ48" s="22"/>
      <c r="FR48" s="22"/>
      <c r="FS48" s="22"/>
      <c r="FT48" s="22"/>
      <c r="FU48" s="22"/>
      <c r="FV48" s="22"/>
      <c r="FW48" s="22"/>
      <c r="FX48" s="22"/>
      <c r="FY48" s="22"/>
      <c r="FZ48" s="22"/>
      <c r="GA48" s="22"/>
      <c r="GB48" s="22"/>
      <c r="GC48" s="22"/>
      <c r="GD48" s="22"/>
      <c r="GE48" s="22"/>
      <c r="GF48" s="22"/>
      <c r="GG48" s="22"/>
      <c r="GH48" s="22"/>
      <c r="GI48" s="22"/>
      <c r="GJ48" s="22"/>
      <c r="GK48" s="22"/>
      <c r="GL48" s="22"/>
      <c r="GM48" s="22"/>
      <c r="GN48" s="22"/>
      <c r="GO48" s="22"/>
      <c r="GP48" s="22"/>
      <c r="GQ48" s="22"/>
      <c r="GR48" s="22"/>
      <c r="GS48" s="22"/>
      <c r="GT48" s="22"/>
      <c r="GU48" s="22"/>
      <c r="GV48" s="22"/>
      <c r="GW48" s="22"/>
      <c r="GX48" s="22"/>
      <c r="GY48" s="22"/>
      <c r="GZ48" s="22"/>
      <c r="HA48" s="22"/>
      <c r="HB48" s="22"/>
      <c r="HC48" s="22"/>
      <c r="HD48" s="22"/>
      <c r="HE48" s="22"/>
      <c r="HF48" s="22"/>
      <c r="HG48" s="22"/>
      <c r="HH48" s="22"/>
      <c r="HI48" s="22"/>
      <c r="HJ48" s="22"/>
      <c r="HK48" s="22"/>
      <c r="HL48" s="22"/>
      <c r="HM48" s="22"/>
      <c r="HN48" s="22"/>
      <c r="HO48" s="22"/>
      <c r="HP48" s="22"/>
      <c r="HQ48" s="22"/>
      <c r="HR48" s="22"/>
      <c r="HS48" s="22"/>
      <c r="HT48" s="22"/>
      <c r="HU48" s="22"/>
      <c r="HV48" s="22"/>
      <c r="HW48" s="22"/>
      <c r="HX48" s="22"/>
      <c r="HY48" s="22"/>
      <c r="HZ48" s="22"/>
      <c r="IA48" s="22"/>
      <c r="IB48" s="22"/>
      <c r="IC48" s="22"/>
      <c r="ID48" s="22"/>
      <c r="IE48" s="22"/>
      <c r="IF48" s="22"/>
      <c r="IG48" s="22"/>
      <c r="IH48" s="22"/>
      <c r="II48" s="22"/>
      <c r="IJ48" s="22"/>
      <c r="IK48" s="22"/>
      <c r="IL48" s="22"/>
      <c r="IM48" s="22"/>
      <c r="IN48" s="22"/>
      <c r="IO48" s="22"/>
      <c r="IP48" s="22"/>
      <c r="IQ48" s="22"/>
      <c r="IR48" s="22"/>
      <c r="IS48" s="22"/>
      <c r="IT48" s="22"/>
    </row>
    <row r="49" spans="1:254" s="48" customFormat="1" ht="25.5" x14ac:dyDescent="0.2">
      <c r="A49" s="109"/>
      <c r="B49" s="112"/>
      <c r="C49" s="49" t="s">
        <v>158</v>
      </c>
      <c r="D49" s="24" t="s">
        <v>184</v>
      </c>
      <c r="E49" s="35">
        <v>125000</v>
      </c>
      <c r="F49" s="36">
        <f t="shared" si="6"/>
        <v>0</v>
      </c>
      <c r="G49" s="37"/>
      <c r="H49" s="37">
        <f t="shared" si="7"/>
        <v>0</v>
      </c>
      <c r="I49" s="41"/>
      <c r="J49" s="43"/>
      <c r="K49" s="26">
        <f t="shared" si="8"/>
        <v>125000</v>
      </c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22"/>
      <c r="BR49" s="22"/>
      <c r="BS49" s="22"/>
      <c r="BT49" s="22"/>
      <c r="BU49" s="22"/>
      <c r="BV49" s="22"/>
      <c r="BW49" s="22"/>
      <c r="BX49" s="22"/>
      <c r="BY49" s="22"/>
      <c r="BZ49" s="22"/>
      <c r="CA49" s="22"/>
      <c r="CB49" s="22"/>
      <c r="CC49" s="22"/>
      <c r="CD49" s="22"/>
      <c r="CE49" s="22"/>
      <c r="CF49" s="22"/>
      <c r="CG49" s="22"/>
      <c r="CH49" s="22"/>
      <c r="CI49" s="22"/>
      <c r="CJ49" s="22"/>
      <c r="CK49" s="22"/>
      <c r="CL49" s="22"/>
      <c r="CM49" s="22"/>
      <c r="CN49" s="22"/>
      <c r="CO49" s="22"/>
      <c r="CP49" s="22"/>
      <c r="CQ49" s="22"/>
      <c r="CR49" s="22"/>
      <c r="CS49" s="22"/>
      <c r="CT49" s="22"/>
      <c r="CU49" s="22"/>
      <c r="CV49" s="22"/>
      <c r="CW49" s="22"/>
      <c r="CX49" s="22"/>
      <c r="CY49" s="22"/>
      <c r="CZ49" s="22"/>
      <c r="DA49" s="22"/>
      <c r="DB49" s="22"/>
      <c r="DC49" s="22"/>
      <c r="DD49" s="22"/>
      <c r="DE49" s="22"/>
      <c r="DF49" s="22"/>
      <c r="DG49" s="22"/>
      <c r="DH49" s="22"/>
      <c r="DI49" s="22"/>
      <c r="DJ49" s="22"/>
      <c r="DK49" s="22"/>
      <c r="DL49" s="22"/>
      <c r="DM49" s="22"/>
      <c r="DN49" s="22"/>
      <c r="DO49" s="22"/>
      <c r="DP49" s="22"/>
      <c r="DQ49" s="22"/>
      <c r="DR49" s="22"/>
      <c r="DS49" s="22"/>
      <c r="DT49" s="22"/>
      <c r="DU49" s="22"/>
      <c r="DV49" s="22"/>
      <c r="DW49" s="22"/>
      <c r="DX49" s="22"/>
      <c r="DY49" s="22"/>
      <c r="DZ49" s="22"/>
      <c r="EA49" s="22"/>
      <c r="EB49" s="22"/>
      <c r="EC49" s="22"/>
      <c r="ED49" s="22"/>
      <c r="EE49" s="22"/>
      <c r="EF49" s="22"/>
      <c r="EG49" s="22"/>
      <c r="EH49" s="22"/>
      <c r="EI49" s="22"/>
      <c r="EJ49" s="22"/>
      <c r="EK49" s="22"/>
      <c r="EL49" s="22"/>
      <c r="EM49" s="22"/>
      <c r="EN49" s="22"/>
      <c r="EO49" s="22"/>
      <c r="EP49" s="22"/>
      <c r="EQ49" s="22"/>
      <c r="ER49" s="22"/>
      <c r="ES49" s="22"/>
      <c r="ET49" s="22"/>
      <c r="EU49" s="22"/>
      <c r="EV49" s="22"/>
      <c r="EW49" s="22"/>
      <c r="EX49" s="22"/>
      <c r="EY49" s="22"/>
      <c r="EZ49" s="22"/>
      <c r="FA49" s="22"/>
      <c r="FB49" s="22"/>
      <c r="FC49" s="22"/>
      <c r="FD49" s="22"/>
      <c r="FE49" s="22"/>
      <c r="FF49" s="22"/>
      <c r="FG49" s="22"/>
      <c r="FH49" s="22"/>
      <c r="FI49" s="22"/>
      <c r="FJ49" s="22"/>
      <c r="FK49" s="22"/>
      <c r="FL49" s="22"/>
      <c r="FM49" s="22"/>
      <c r="FN49" s="22"/>
      <c r="FO49" s="22"/>
      <c r="FP49" s="22"/>
      <c r="FQ49" s="22"/>
      <c r="FR49" s="22"/>
      <c r="FS49" s="22"/>
      <c r="FT49" s="22"/>
      <c r="FU49" s="22"/>
      <c r="FV49" s="22"/>
      <c r="FW49" s="22"/>
      <c r="FX49" s="22"/>
      <c r="FY49" s="22"/>
      <c r="FZ49" s="22"/>
      <c r="GA49" s="22"/>
      <c r="GB49" s="22"/>
      <c r="GC49" s="22"/>
      <c r="GD49" s="22"/>
      <c r="GE49" s="22"/>
      <c r="GF49" s="22"/>
      <c r="GG49" s="22"/>
      <c r="GH49" s="22"/>
      <c r="GI49" s="22"/>
      <c r="GJ49" s="22"/>
      <c r="GK49" s="22"/>
      <c r="GL49" s="22"/>
      <c r="GM49" s="22"/>
      <c r="GN49" s="22"/>
      <c r="GO49" s="22"/>
      <c r="GP49" s="22"/>
      <c r="GQ49" s="22"/>
      <c r="GR49" s="22"/>
      <c r="GS49" s="22"/>
      <c r="GT49" s="22"/>
      <c r="GU49" s="22"/>
      <c r="GV49" s="22"/>
      <c r="GW49" s="22"/>
      <c r="GX49" s="22"/>
      <c r="GY49" s="22"/>
      <c r="GZ49" s="22"/>
      <c r="HA49" s="22"/>
      <c r="HB49" s="22"/>
      <c r="HC49" s="22"/>
      <c r="HD49" s="22"/>
      <c r="HE49" s="22"/>
      <c r="HF49" s="22"/>
      <c r="HG49" s="22"/>
      <c r="HH49" s="22"/>
      <c r="HI49" s="22"/>
      <c r="HJ49" s="22"/>
      <c r="HK49" s="22"/>
      <c r="HL49" s="22"/>
      <c r="HM49" s="22"/>
      <c r="HN49" s="22"/>
      <c r="HO49" s="22"/>
      <c r="HP49" s="22"/>
      <c r="HQ49" s="22"/>
      <c r="HR49" s="22"/>
      <c r="HS49" s="22"/>
      <c r="HT49" s="22"/>
      <c r="HU49" s="22"/>
      <c r="HV49" s="22"/>
      <c r="HW49" s="22"/>
      <c r="HX49" s="22"/>
      <c r="HY49" s="22"/>
      <c r="HZ49" s="22"/>
      <c r="IA49" s="22"/>
      <c r="IB49" s="22"/>
      <c r="IC49" s="22"/>
      <c r="ID49" s="22"/>
      <c r="IE49" s="22"/>
      <c r="IF49" s="22"/>
      <c r="IG49" s="22"/>
      <c r="IH49" s="22"/>
      <c r="II49" s="22"/>
      <c r="IJ49" s="22"/>
      <c r="IK49" s="22"/>
      <c r="IL49" s="22"/>
      <c r="IM49" s="22"/>
      <c r="IN49" s="22"/>
      <c r="IO49" s="22"/>
      <c r="IP49" s="22"/>
      <c r="IQ49" s="22"/>
      <c r="IR49" s="22"/>
      <c r="IS49" s="22"/>
      <c r="IT49" s="22"/>
    </row>
    <row r="50" spans="1:254" s="48" customFormat="1" ht="25.5" x14ac:dyDescent="0.2">
      <c r="A50" s="110"/>
      <c r="B50" s="113"/>
      <c r="C50" s="49" t="s">
        <v>167</v>
      </c>
      <c r="D50" s="24" t="s">
        <v>185</v>
      </c>
      <c r="E50" s="35">
        <v>97600</v>
      </c>
      <c r="F50" s="36">
        <f t="shared" si="6"/>
        <v>0</v>
      </c>
      <c r="G50" s="37"/>
      <c r="H50" s="37">
        <f t="shared" si="7"/>
        <v>0</v>
      </c>
      <c r="I50" s="41"/>
      <c r="J50" s="43"/>
      <c r="K50" s="26">
        <f t="shared" si="8"/>
        <v>97600</v>
      </c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  <c r="BO50" s="22"/>
      <c r="BP50" s="22"/>
      <c r="BQ50" s="22"/>
      <c r="BR50" s="22"/>
      <c r="BS50" s="22"/>
      <c r="BT50" s="22"/>
      <c r="BU50" s="22"/>
      <c r="BV50" s="22"/>
      <c r="BW50" s="22"/>
      <c r="BX50" s="22"/>
      <c r="BY50" s="22"/>
      <c r="BZ50" s="22"/>
      <c r="CA50" s="22"/>
      <c r="CB50" s="22"/>
      <c r="CC50" s="22"/>
      <c r="CD50" s="22"/>
      <c r="CE50" s="22"/>
      <c r="CF50" s="22"/>
      <c r="CG50" s="22"/>
      <c r="CH50" s="22"/>
      <c r="CI50" s="22"/>
      <c r="CJ50" s="22"/>
      <c r="CK50" s="22"/>
      <c r="CL50" s="22"/>
      <c r="CM50" s="22"/>
      <c r="CN50" s="22"/>
      <c r="CO50" s="22"/>
      <c r="CP50" s="22"/>
      <c r="CQ50" s="22"/>
      <c r="CR50" s="22"/>
      <c r="CS50" s="22"/>
      <c r="CT50" s="22"/>
      <c r="CU50" s="22"/>
      <c r="CV50" s="22"/>
      <c r="CW50" s="22"/>
      <c r="CX50" s="22"/>
      <c r="CY50" s="22"/>
      <c r="CZ50" s="22"/>
      <c r="DA50" s="22"/>
      <c r="DB50" s="22"/>
      <c r="DC50" s="22"/>
      <c r="DD50" s="22"/>
      <c r="DE50" s="22"/>
      <c r="DF50" s="22"/>
      <c r="DG50" s="22"/>
      <c r="DH50" s="22"/>
      <c r="DI50" s="22"/>
      <c r="DJ50" s="22"/>
      <c r="DK50" s="22"/>
      <c r="DL50" s="22"/>
      <c r="DM50" s="22"/>
      <c r="DN50" s="22"/>
      <c r="DO50" s="22"/>
      <c r="DP50" s="22"/>
      <c r="DQ50" s="22"/>
      <c r="DR50" s="22"/>
      <c r="DS50" s="22"/>
      <c r="DT50" s="22"/>
      <c r="DU50" s="22"/>
      <c r="DV50" s="22"/>
      <c r="DW50" s="22"/>
      <c r="DX50" s="22"/>
      <c r="DY50" s="22"/>
      <c r="DZ50" s="22"/>
      <c r="EA50" s="22"/>
      <c r="EB50" s="22"/>
      <c r="EC50" s="22"/>
      <c r="ED50" s="22"/>
      <c r="EE50" s="22"/>
      <c r="EF50" s="22"/>
      <c r="EG50" s="22"/>
      <c r="EH50" s="22"/>
      <c r="EI50" s="22"/>
      <c r="EJ50" s="22"/>
      <c r="EK50" s="22"/>
      <c r="EL50" s="22"/>
      <c r="EM50" s="22"/>
      <c r="EN50" s="22"/>
      <c r="EO50" s="22"/>
      <c r="EP50" s="22"/>
      <c r="EQ50" s="22"/>
      <c r="ER50" s="22"/>
      <c r="ES50" s="22"/>
      <c r="ET50" s="22"/>
      <c r="EU50" s="22"/>
      <c r="EV50" s="22"/>
      <c r="EW50" s="22"/>
      <c r="EX50" s="22"/>
      <c r="EY50" s="22"/>
      <c r="EZ50" s="22"/>
      <c r="FA50" s="22"/>
      <c r="FB50" s="22"/>
      <c r="FC50" s="22"/>
      <c r="FD50" s="22"/>
      <c r="FE50" s="22"/>
      <c r="FF50" s="22"/>
      <c r="FG50" s="22"/>
      <c r="FH50" s="22"/>
      <c r="FI50" s="22"/>
      <c r="FJ50" s="22"/>
      <c r="FK50" s="22"/>
      <c r="FL50" s="22"/>
      <c r="FM50" s="22"/>
      <c r="FN50" s="22"/>
      <c r="FO50" s="22"/>
      <c r="FP50" s="22"/>
      <c r="FQ50" s="22"/>
      <c r="FR50" s="22"/>
      <c r="FS50" s="22"/>
      <c r="FT50" s="22"/>
      <c r="FU50" s="22"/>
      <c r="FV50" s="22"/>
      <c r="FW50" s="22"/>
      <c r="FX50" s="22"/>
      <c r="FY50" s="22"/>
      <c r="FZ50" s="22"/>
      <c r="GA50" s="22"/>
      <c r="GB50" s="22"/>
      <c r="GC50" s="22"/>
      <c r="GD50" s="22"/>
      <c r="GE50" s="22"/>
      <c r="GF50" s="22"/>
      <c r="GG50" s="22"/>
      <c r="GH50" s="22"/>
      <c r="GI50" s="22"/>
      <c r="GJ50" s="22"/>
      <c r="GK50" s="22"/>
      <c r="GL50" s="22"/>
      <c r="GM50" s="22"/>
      <c r="GN50" s="22"/>
      <c r="GO50" s="22"/>
      <c r="GP50" s="22"/>
      <c r="GQ50" s="22"/>
      <c r="GR50" s="22"/>
      <c r="GS50" s="22"/>
      <c r="GT50" s="22"/>
      <c r="GU50" s="22"/>
      <c r="GV50" s="22"/>
      <c r="GW50" s="22"/>
      <c r="GX50" s="22"/>
      <c r="GY50" s="22"/>
      <c r="GZ50" s="22"/>
      <c r="HA50" s="22"/>
      <c r="HB50" s="22"/>
      <c r="HC50" s="22"/>
      <c r="HD50" s="22"/>
      <c r="HE50" s="22"/>
      <c r="HF50" s="22"/>
      <c r="HG50" s="22"/>
      <c r="HH50" s="22"/>
      <c r="HI50" s="22"/>
      <c r="HJ50" s="22"/>
      <c r="HK50" s="22"/>
      <c r="HL50" s="22"/>
      <c r="HM50" s="22"/>
      <c r="HN50" s="22"/>
      <c r="HO50" s="22"/>
      <c r="HP50" s="22"/>
      <c r="HQ50" s="22"/>
      <c r="HR50" s="22"/>
      <c r="HS50" s="22"/>
      <c r="HT50" s="22"/>
      <c r="HU50" s="22"/>
      <c r="HV50" s="22"/>
      <c r="HW50" s="22"/>
      <c r="HX50" s="22"/>
      <c r="HY50" s="22"/>
      <c r="HZ50" s="22"/>
      <c r="IA50" s="22"/>
      <c r="IB50" s="22"/>
      <c r="IC50" s="22"/>
      <c r="ID50" s="22"/>
      <c r="IE50" s="22"/>
      <c r="IF50" s="22"/>
      <c r="IG50" s="22"/>
      <c r="IH50" s="22"/>
      <c r="II50" s="22"/>
      <c r="IJ50" s="22"/>
      <c r="IK50" s="22"/>
      <c r="IL50" s="22"/>
      <c r="IM50" s="22"/>
      <c r="IN50" s="22"/>
      <c r="IO50" s="22"/>
      <c r="IP50" s="22"/>
      <c r="IQ50" s="22"/>
      <c r="IR50" s="22"/>
      <c r="IS50" s="22"/>
      <c r="IT50" s="22"/>
    </row>
    <row r="51" spans="1:254" s="48" customFormat="1" ht="12.75" x14ac:dyDescent="0.2">
      <c r="A51" s="34"/>
      <c r="B51" s="50" t="s">
        <v>70</v>
      </c>
      <c r="C51" s="49"/>
      <c r="D51" s="24"/>
      <c r="E51" s="35"/>
      <c r="F51" s="36">
        <f t="shared" si="6"/>
        <v>0</v>
      </c>
      <c r="G51" s="37"/>
      <c r="H51" s="37">
        <f t="shared" si="7"/>
        <v>0</v>
      </c>
      <c r="I51" s="38"/>
      <c r="J51" s="25"/>
      <c r="K51" s="26">
        <f t="shared" si="8"/>
        <v>0</v>
      </c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22"/>
      <c r="BQ51" s="22"/>
      <c r="BR51" s="22"/>
      <c r="BS51" s="22"/>
      <c r="BT51" s="22"/>
      <c r="BU51" s="22"/>
      <c r="BV51" s="22"/>
      <c r="BW51" s="22"/>
      <c r="BX51" s="22"/>
      <c r="BY51" s="22"/>
      <c r="BZ51" s="22"/>
      <c r="CA51" s="22"/>
      <c r="CB51" s="22"/>
      <c r="CC51" s="22"/>
      <c r="CD51" s="22"/>
      <c r="CE51" s="22"/>
      <c r="CF51" s="22"/>
      <c r="CG51" s="22"/>
      <c r="CH51" s="22"/>
      <c r="CI51" s="22"/>
      <c r="CJ51" s="22"/>
      <c r="CK51" s="22"/>
      <c r="CL51" s="22"/>
      <c r="CM51" s="22"/>
      <c r="CN51" s="22"/>
      <c r="CO51" s="22"/>
      <c r="CP51" s="22"/>
      <c r="CQ51" s="22"/>
      <c r="CR51" s="22"/>
      <c r="CS51" s="22"/>
      <c r="CT51" s="22"/>
      <c r="CU51" s="22"/>
      <c r="CV51" s="22"/>
      <c r="CW51" s="22"/>
      <c r="CX51" s="22"/>
      <c r="CY51" s="22"/>
      <c r="CZ51" s="22"/>
      <c r="DA51" s="22"/>
      <c r="DB51" s="22"/>
      <c r="DC51" s="22"/>
      <c r="DD51" s="22"/>
      <c r="DE51" s="22"/>
      <c r="DF51" s="22"/>
      <c r="DG51" s="22"/>
      <c r="DH51" s="22"/>
      <c r="DI51" s="22"/>
      <c r="DJ51" s="22"/>
      <c r="DK51" s="22"/>
      <c r="DL51" s="22"/>
      <c r="DM51" s="22"/>
      <c r="DN51" s="22"/>
      <c r="DO51" s="22"/>
      <c r="DP51" s="22"/>
      <c r="DQ51" s="22"/>
      <c r="DR51" s="22"/>
      <c r="DS51" s="22"/>
      <c r="DT51" s="22"/>
      <c r="DU51" s="22"/>
      <c r="DV51" s="22"/>
      <c r="DW51" s="22"/>
      <c r="DX51" s="22"/>
      <c r="DY51" s="22"/>
      <c r="DZ51" s="22"/>
      <c r="EA51" s="22"/>
      <c r="EB51" s="22"/>
      <c r="EC51" s="22"/>
      <c r="ED51" s="22"/>
      <c r="EE51" s="22"/>
      <c r="EF51" s="22"/>
      <c r="EG51" s="22"/>
      <c r="EH51" s="22"/>
      <c r="EI51" s="22"/>
      <c r="EJ51" s="22"/>
      <c r="EK51" s="22"/>
      <c r="EL51" s="22"/>
      <c r="EM51" s="22"/>
      <c r="EN51" s="22"/>
      <c r="EO51" s="22"/>
      <c r="EP51" s="22"/>
      <c r="EQ51" s="22"/>
      <c r="ER51" s="22"/>
      <c r="ES51" s="22"/>
      <c r="ET51" s="22"/>
      <c r="EU51" s="22"/>
      <c r="EV51" s="22"/>
      <c r="EW51" s="22"/>
      <c r="EX51" s="22"/>
      <c r="EY51" s="22"/>
      <c r="EZ51" s="22"/>
      <c r="FA51" s="22"/>
      <c r="FB51" s="22"/>
      <c r="FC51" s="22"/>
      <c r="FD51" s="22"/>
      <c r="FE51" s="22"/>
      <c r="FF51" s="22"/>
      <c r="FG51" s="22"/>
      <c r="FH51" s="22"/>
      <c r="FI51" s="22"/>
      <c r="FJ51" s="22"/>
      <c r="FK51" s="22"/>
      <c r="FL51" s="22"/>
      <c r="FM51" s="22"/>
      <c r="FN51" s="22"/>
      <c r="FO51" s="22"/>
      <c r="FP51" s="22"/>
      <c r="FQ51" s="22"/>
      <c r="FR51" s="22"/>
      <c r="FS51" s="22"/>
      <c r="FT51" s="22"/>
      <c r="FU51" s="22"/>
      <c r="FV51" s="22"/>
      <c r="FW51" s="22"/>
      <c r="FX51" s="22"/>
      <c r="FY51" s="22"/>
      <c r="FZ51" s="22"/>
      <c r="GA51" s="22"/>
      <c r="GB51" s="22"/>
      <c r="GC51" s="22"/>
      <c r="GD51" s="22"/>
      <c r="GE51" s="22"/>
      <c r="GF51" s="22"/>
      <c r="GG51" s="22"/>
      <c r="GH51" s="22"/>
      <c r="GI51" s="22"/>
      <c r="GJ51" s="22"/>
      <c r="GK51" s="22"/>
      <c r="GL51" s="22"/>
      <c r="GM51" s="22"/>
      <c r="GN51" s="22"/>
      <c r="GO51" s="22"/>
      <c r="GP51" s="22"/>
      <c r="GQ51" s="22"/>
      <c r="GR51" s="22"/>
      <c r="GS51" s="22"/>
      <c r="GT51" s="22"/>
      <c r="GU51" s="22"/>
      <c r="GV51" s="22"/>
      <c r="GW51" s="22"/>
      <c r="GX51" s="22"/>
      <c r="GY51" s="22"/>
      <c r="GZ51" s="22"/>
      <c r="HA51" s="22"/>
      <c r="HB51" s="22"/>
      <c r="HC51" s="22"/>
      <c r="HD51" s="22"/>
      <c r="HE51" s="22"/>
      <c r="HF51" s="22"/>
      <c r="HG51" s="22"/>
      <c r="HH51" s="22"/>
      <c r="HI51" s="22"/>
      <c r="HJ51" s="22"/>
      <c r="HK51" s="22"/>
      <c r="HL51" s="22"/>
      <c r="HM51" s="22"/>
      <c r="HN51" s="22"/>
      <c r="HO51" s="22"/>
      <c r="HP51" s="22"/>
      <c r="HQ51" s="22"/>
      <c r="HR51" s="22"/>
      <c r="HS51" s="22"/>
      <c r="HT51" s="22"/>
      <c r="HU51" s="22"/>
      <c r="HV51" s="22"/>
      <c r="HW51" s="22"/>
      <c r="HX51" s="22"/>
      <c r="HY51" s="22"/>
      <c r="HZ51" s="22"/>
      <c r="IA51" s="22"/>
      <c r="IB51" s="22"/>
      <c r="IC51" s="22"/>
      <c r="ID51" s="22"/>
      <c r="IE51" s="22"/>
      <c r="IF51" s="22"/>
      <c r="IG51" s="22"/>
      <c r="IH51" s="22"/>
      <c r="II51" s="22"/>
      <c r="IJ51" s="22"/>
      <c r="IK51" s="22"/>
      <c r="IL51" s="22"/>
      <c r="IM51" s="22"/>
      <c r="IN51" s="22"/>
      <c r="IO51" s="22"/>
      <c r="IP51" s="22"/>
      <c r="IQ51" s="22"/>
      <c r="IR51" s="22"/>
      <c r="IS51" s="22"/>
      <c r="IT51" s="22"/>
    </row>
    <row r="52" spans="1:254" s="48" customFormat="1" ht="12.75" x14ac:dyDescent="0.2">
      <c r="A52" s="34"/>
      <c r="B52" s="50" t="s">
        <v>41</v>
      </c>
      <c r="C52" s="49"/>
      <c r="D52" s="24"/>
      <c r="E52" s="35"/>
      <c r="F52" s="36">
        <f t="shared" si="6"/>
        <v>0</v>
      </c>
      <c r="G52" s="37"/>
      <c r="H52" s="37">
        <f t="shared" si="7"/>
        <v>0</v>
      </c>
      <c r="I52" s="38"/>
      <c r="J52" s="25"/>
      <c r="K52" s="26">
        <f t="shared" si="8"/>
        <v>0</v>
      </c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22"/>
      <c r="BR52" s="22"/>
      <c r="BS52" s="22"/>
      <c r="BT52" s="22"/>
      <c r="BU52" s="22"/>
      <c r="BV52" s="22"/>
      <c r="BW52" s="22"/>
      <c r="BX52" s="22"/>
      <c r="BY52" s="22"/>
      <c r="BZ52" s="22"/>
      <c r="CA52" s="22"/>
      <c r="CB52" s="22"/>
      <c r="CC52" s="22"/>
      <c r="CD52" s="22"/>
      <c r="CE52" s="22"/>
      <c r="CF52" s="22"/>
      <c r="CG52" s="22"/>
      <c r="CH52" s="22"/>
      <c r="CI52" s="22"/>
      <c r="CJ52" s="22"/>
      <c r="CK52" s="22"/>
      <c r="CL52" s="22"/>
      <c r="CM52" s="22"/>
      <c r="CN52" s="22"/>
      <c r="CO52" s="22"/>
      <c r="CP52" s="22"/>
      <c r="CQ52" s="22"/>
      <c r="CR52" s="22"/>
      <c r="CS52" s="22"/>
      <c r="CT52" s="22"/>
      <c r="CU52" s="22"/>
      <c r="CV52" s="22"/>
      <c r="CW52" s="22"/>
      <c r="CX52" s="22"/>
      <c r="CY52" s="22"/>
      <c r="CZ52" s="22"/>
      <c r="DA52" s="22"/>
      <c r="DB52" s="22"/>
      <c r="DC52" s="22"/>
      <c r="DD52" s="22"/>
      <c r="DE52" s="22"/>
      <c r="DF52" s="22"/>
      <c r="DG52" s="22"/>
      <c r="DH52" s="22"/>
      <c r="DI52" s="22"/>
      <c r="DJ52" s="22"/>
      <c r="DK52" s="22"/>
      <c r="DL52" s="22"/>
      <c r="DM52" s="22"/>
      <c r="DN52" s="22"/>
      <c r="DO52" s="22"/>
      <c r="DP52" s="22"/>
      <c r="DQ52" s="22"/>
      <c r="DR52" s="22"/>
      <c r="DS52" s="22"/>
      <c r="DT52" s="22"/>
      <c r="DU52" s="22"/>
      <c r="DV52" s="22"/>
      <c r="DW52" s="22"/>
      <c r="DX52" s="22"/>
      <c r="DY52" s="22"/>
      <c r="DZ52" s="22"/>
      <c r="EA52" s="22"/>
      <c r="EB52" s="22"/>
      <c r="EC52" s="22"/>
      <c r="ED52" s="22"/>
      <c r="EE52" s="22"/>
      <c r="EF52" s="22"/>
      <c r="EG52" s="22"/>
      <c r="EH52" s="22"/>
      <c r="EI52" s="22"/>
      <c r="EJ52" s="22"/>
      <c r="EK52" s="22"/>
      <c r="EL52" s="22"/>
      <c r="EM52" s="22"/>
      <c r="EN52" s="22"/>
      <c r="EO52" s="22"/>
      <c r="EP52" s="22"/>
      <c r="EQ52" s="22"/>
      <c r="ER52" s="22"/>
      <c r="ES52" s="22"/>
      <c r="ET52" s="22"/>
      <c r="EU52" s="22"/>
      <c r="EV52" s="22"/>
      <c r="EW52" s="22"/>
      <c r="EX52" s="22"/>
      <c r="EY52" s="22"/>
      <c r="EZ52" s="22"/>
      <c r="FA52" s="22"/>
      <c r="FB52" s="22"/>
      <c r="FC52" s="22"/>
      <c r="FD52" s="22"/>
      <c r="FE52" s="22"/>
      <c r="FF52" s="22"/>
      <c r="FG52" s="22"/>
      <c r="FH52" s="22"/>
      <c r="FI52" s="22"/>
      <c r="FJ52" s="22"/>
      <c r="FK52" s="22"/>
      <c r="FL52" s="22"/>
      <c r="FM52" s="22"/>
      <c r="FN52" s="22"/>
      <c r="FO52" s="22"/>
      <c r="FP52" s="22"/>
      <c r="FQ52" s="22"/>
      <c r="FR52" s="22"/>
      <c r="FS52" s="22"/>
      <c r="FT52" s="22"/>
      <c r="FU52" s="22"/>
      <c r="FV52" s="22"/>
      <c r="FW52" s="22"/>
      <c r="FX52" s="22"/>
      <c r="FY52" s="22"/>
      <c r="FZ52" s="22"/>
      <c r="GA52" s="22"/>
      <c r="GB52" s="22"/>
      <c r="GC52" s="22"/>
      <c r="GD52" s="22"/>
      <c r="GE52" s="22"/>
      <c r="GF52" s="22"/>
      <c r="GG52" s="22"/>
      <c r="GH52" s="22"/>
      <c r="GI52" s="22"/>
      <c r="GJ52" s="22"/>
      <c r="GK52" s="22"/>
      <c r="GL52" s="22"/>
      <c r="GM52" s="22"/>
      <c r="GN52" s="22"/>
      <c r="GO52" s="22"/>
      <c r="GP52" s="22"/>
      <c r="GQ52" s="22"/>
      <c r="GR52" s="22"/>
      <c r="GS52" s="22"/>
      <c r="GT52" s="22"/>
      <c r="GU52" s="22"/>
      <c r="GV52" s="22"/>
      <c r="GW52" s="22"/>
      <c r="GX52" s="22"/>
      <c r="GY52" s="22"/>
      <c r="GZ52" s="22"/>
      <c r="HA52" s="22"/>
      <c r="HB52" s="22"/>
      <c r="HC52" s="22"/>
      <c r="HD52" s="22"/>
      <c r="HE52" s="22"/>
      <c r="HF52" s="22"/>
      <c r="HG52" s="22"/>
      <c r="HH52" s="22"/>
      <c r="HI52" s="22"/>
      <c r="HJ52" s="22"/>
      <c r="HK52" s="22"/>
      <c r="HL52" s="22"/>
      <c r="HM52" s="22"/>
      <c r="HN52" s="22"/>
      <c r="HO52" s="22"/>
      <c r="HP52" s="22"/>
      <c r="HQ52" s="22"/>
      <c r="HR52" s="22"/>
      <c r="HS52" s="22"/>
      <c r="HT52" s="22"/>
      <c r="HU52" s="22"/>
      <c r="HV52" s="22"/>
      <c r="HW52" s="22"/>
      <c r="HX52" s="22"/>
      <c r="HY52" s="22"/>
      <c r="HZ52" s="22"/>
      <c r="IA52" s="22"/>
      <c r="IB52" s="22"/>
      <c r="IC52" s="22"/>
      <c r="ID52" s="22"/>
      <c r="IE52" s="22"/>
      <c r="IF52" s="22"/>
      <c r="IG52" s="22"/>
      <c r="IH52" s="22"/>
      <c r="II52" s="22"/>
      <c r="IJ52" s="22"/>
      <c r="IK52" s="22"/>
      <c r="IL52" s="22"/>
      <c r="IM52" s="22"/>
      <c r="IN52" s="22"/>
      <c r="IO52" s="22"/>
      <c r="IP52" s="22"/>
      <c r="IQ52" s="22"/>
      <c r="IR52" s="22"/>
      <c r="IS52" s="22"/>
      <c r="IT52" s="22"/>
    </row>
    <row r="53" spans="1:254" s="48" customFormat="1" ht="25.5" x14ac:dyDescent="0.2">
      <c r="A53" s="108"/>
      <c r="B53" s="111" t="s">
        <v>42</v>
      </c>
      <c r="C53" s="49" t="s">
        <v>145</v>
      </c>
      <c r="D53" s="24" t="s">
        <v>146</v>
      </c>
      <c r="E53" s="35"/>
      <c r="F53" s="36">
        <f t="shared" si="6"/>
        <v>28973.119999999999</v>
      </c>
      <c r="G53" s="37">
        <v>28973.119999999999</v>
      </c>
      <c r="H53" s="37">
        <f t="shared" si="7"/>
        <v>0</v>
      </c>
      <c r="I53" s="41"/>
      <c r="J53" s="25"/>
      <c r="K53" s="26">
        <f t="shared" si="8"/>
        <v>28973.119999999999</v>
      </c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22"/>
      <c r="BO53" s="22"/>
      <c r="BP53" s="22"/>
      <c r="BQ53" s="22"/>
      <c r="BR53" s="22"/>
      <c r="BS53" s="22"/>
      <c r="BT53" s="22"/>
      <c r="BU53" s="22"/>
      <c r="BV53" s="22"/>
      <c r="BW53" s="22"/>
      <c r="BX53" s="22"/>
      <c r="BY53" s="22"/>
      <c r="BZ53" s="22"/>
      <c r="CA53" s="22"/>
      <c r="CB53" s="22"/>
      <c r="CC53" s="22"/>
      <c r="CD53" s="22"/>
      <c r="CE53" s="22"/>
      <c r="CF53" s="22"/>
      <c r="CG53" s="22"/>
      <c r="CH53" s="22"/>
      <c r="CI53" s="22"/>
      <c r="CJ53" s="22"/>
      <c r="CK53" s="22"/>
      <c r="CL53" s="22"/>
      <c r="CM53" s="22"/>
      <c r="CN53" s="22"/>
      <c r="CO53" s="22"/>
      <c r="CP53" s="22"/>
      <c r="CQ53" s="22"/>
      <c r="CR53" s="22"/>
      <c r="CS53" s="22"/>
      <c r="CT53" s="22"/>
      <c r="CU53" s="22"/>
      <c r="CV53" s="22"/>
      <c r="CW53" s="22"/>
      <c r="CX53" s="22"/>
      <c r="CY53" s="22"/>
      <c r="CZ53" s="22"/>
      <c r="DA53" s="22"/>
      <c r="DB53" s="22"/>
      <c r="DC53" s="22"/>
      <c r="DD53" s="22"/>
      <c r="DE53" s="22"/>
      <c r="DF53" s="22"/>
      <c r="DG53" s="22"/>
      <c r="DH53" s="22"/>
      <c r="DI53" s="22"/>
      <c r="DJ53" s="22"/>
      <c r="DK53" s="22"/>
      <c r="DL53" s="22"/>
      <c r="DM53" s="22"/>
      <c r="DN53" s="22"/>
      <c r="DO53" s="22"/>
      <c r="DP53" s="22"/>
      <c r="DQ53" s="22"/>
      <c r="DR53" s="22"/>
      <c r="DS53" s="22"/>
      <c r="DT53" s="22"/>
      <c r="DU53" s="22"/>
      <c r="DV53" s="22"/>
      <c r="DW53" s="22"/>
      <c r="DX53" s="22"/>
      <c r="DY53" s="22"/>
      <c r="DZ53" s="22"/>
      <c r="EA53" s="22"/>
      <c r="EB53" s="22"/>
      <c r="EC53" s="22"/>
      <c r="ED53" s="22"/>
      <c r="EE53" s="22"/>
      <c r="EF53" s="22"/>
      <c r="EG53" s="22"/>
      <c r="EH53" s="22"/>
      <c r="EI53" s="22"/>
      <c r="EJ53" s="22"/>
      <c r="EK53" s="22"/>
      <c r="EL53" s="22"/>
      <c r="EM53" s="22"/>
      <c r="EN53" s="22"/>
      <c r="EO53" s="22"/>
      <c r="EP53" s="22"/>
      <c r="EQ53" s="22"/>
      <c r="ER53" s="22"/>
      <c r="ES53" s="22"/>
      <c r="ET53" s="22"/>
      <c r="EU53" s="22"/>
      <c r="EV53" s="22"/>
      <c r="EW53" s="22"/>
      <c r="EX53" s="22"/>
      <c r="EY53" s="22"/>
      <c r="EZ53" s="22"/>
      <c r="FA53" s="22"/>
      <c r="FB53" s="22"/>
      <c r="FC53" s="22"/>
      <c r="FD53" s="22"/>
      <c r="FE53" s="22"/>
      <c r="FF53" s="22"/>
      <c r="FG53" s="22"/>
      <c r="FH53" s="22"/>
      <c r="FI53" s="22"/>
      <c r="FJ53" s="22"/>
      <c r="FK53" s="22"/>
      <c r="FL53" s="22"/>
      <c r="FM53" s="22"/>
      <c r="FN53" s="22"/>
      <c r="FO53" s="22"/>
      <c r="FP53" s="22"/>
      <c r="FQ53" s="22"/>
      <c r="FR53" s="22"/>
      <c r="FS53" s="22"/>
      <c r="FT53" s="22"/>
      <c r="FU53" s="22"/>
      <c r="FV53" s="22"/>
      <c r="FW53" s="22"/>
      <c r="FX53" s="22"/>
      <c r="FY53" s="22"/>
      <c r="FZ53" s="22"/>
      <c r="GA53" s="22"/>
      <c r="GB53" s="22"/>
      <c r="GC53" s="22"/>
      <c r="GD53" s="22"/>
      <c r="GE53" s="22"/>
      <c r="GF53" s="22"/>
      <c r="GG53" s="22"/>
      <c r="GH53" s="22"/>
      <c r="GI53" s="22"/>
      <c r="GJ53" s="22"/>
      <c r="GK53" s="22"/>
      <c r="GL53" s="22"/>
      <c r="GM53" s="22"/>
      <c r="GN53" s="22"/>
      <c r="GO53" s="22"/>
      <c r="GP53" s="22"/>
      <c r="GQ53" s="22"/>
      <c r="GR53" s="22"/>
      <c r="GS53" s="22"/>
      <c r="GT53" s="22"/>
      <c r="GU53" s="22"/>
      <c r="GV53" s="22"/>
      <c r="GW53" s="22"/>
      <c r="GX53" s="22"/>
      <c r="GY53" s="22"/>
      <c r="GZ53" s="22"/>
      <c r="HA53" s="22"/>
      <c r="HB53" s="22"/>
      <c r="HC53" s="22"/>
      <c r="HD53" s="22"/>
      <c r="HE53" s="22"/>
      <c r="HF53" s="22"/>
      <c r="HG53" s="22"/>
      <c r="HH53" s="22"/>
      <c r="HI53" s="22"/>
      <c r="HJ53" s="22"/>
      <c r="HK53" s="22"/>
      <c r="HL53" s="22"/>
      <c r="HM53" s="22"/>
      <c r="HN53" s="22"/>
      <c r="HO53" s="22"/>
      <c r="HP53" s="22"/>
      <c r="HQ53" s="22"/>
      <c r="HR53" s="22"/>
      <c r="HS53" s="22"/>
      <c r="HT53" s="22"/>
      <c r="HU53" s="22"/>
      <c r="HV53" s="22"/>
      <c r="HW53" s="22"/>
      <c r="HX53" s="22"/>
      <c r="HY53" s="22"/>
      <c r="HZ53" s="22"/>
      <c r="IA53" s="22"/>
      <c r="IB53" s="22"/>
      <c r="IC53" s="22"/>
      <c r="ID53" s="22"/>
      <c r="IE53" s="22"/>
      <c r="IF53" s="22"/>
      <c r="IG53" s="22"/>
      <c r="IH53" s="22"/>
      <c r="II53" s="22"/>
      <c r="IJ53" s="22"/>
      <c r="IK53" s="22"/>
      <c r="IL53" s="22"/>
      <c r="IM53" s="22"/>
      <c r="IN53" s="22"/>
      <c r="IO53" s="22"/>
      <c r="IP53" s="22"/>
      <c r="IQ53" s="22"/>
      <c r="IR53" s="22"/>
      <c r="IS53" s="22"/>
      <c r="IT53" s="22"/>
    </row>
    <row r="54" spans="1:254" s="48" customFormat="1" ht="12.75" x14ac:dyDescent="0.2">
      <c r="A54" s="109"/>
      <c r="B54" s="112"/>
      <c r="C54" s="49" t="s">
        <v>158</v>
      </c>
      <c r="D54" s="24" t="s">
        <v>159</v>
      </c>
      <c r="E54" s="35"/>
      <c r="F54" s="36">
        <f t="shared" si="6"/>
        <v>385817</v>
      </c>
      <c r="G54" s="37">
        <v>385817</v>
      </c>
      <c r="H54" s="37">
        <f t="shared" si="7"/>
        <v>0</v>
      </c>
      <c r="I54" s="41"/>
      <c r="J54" s="25"/>
      <c r="K54" s="26">
        <f t="shared" si="8"/>
        <v>385817</v>
      </c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22"/>
      <c r="BO54" s="22"/>
      <c r="BP54" s="22"/>
      <c r="BQ54" s="22"/>
      <c r="BR54" s="22"/>
      <c r="BS54" s="22"/>
      <c r="BT54" s="22"/>
      <c r="BU54" s="22"/>
      <c r="BV54" s="22"/>
      <c r="BW54" s="22"/>
      <c r="BX54" s="22"/>
      <c r="BY54" s="22"/>
      <c r="BZ54" s="22"/>
      <c r="CA54" s="22"/>
      <c r="CB54" s="22"/>
      <c r="CC54" s="22"/>
      <c r="CD54" s="22"/>
      <c r="CE54" s="22"/>
      <c r="CF54" s="22"/>
      <c r="CG54" s="22"/>
      <c r="CH54" s="22"/>
      <c r="CI54" s="22"/>
      <c r="CJ54" s="22"/>
      <c r="CK54" s="22"/>
      <c r="CL54" s="22"/>
      <c r="CM54" s="22"/>
      <c r="CN54" s="22"/>
      <c r="CO54" s="22"/>
      <c r="CP54" s="22"/>
      <c r="CQ54" s="22"/>
      <c r="CR54" s="22"/>
      <c r="CS54" s="22"/>
      <c r="CT54" s="22"/>
      <c r="CU54" s="22"/>
      <c r="CV54" s="22"/>
      <c r="CW54" s="22"/>
      <c r="CX54" s="22"/>
      <c r="CY54" s="22"/>
      <c r="CZ54" s="22"/>
      <c r="DA54" s="22"/>
      <c r="DB54" s="22"/>
      <c r="DC54" s="22"/>
      <c r="DD54" s="22"/>
      <c r="DE54" s="22"/>
      <c r="DF54" s="22"/>
      <c r="DG54" s="22"/>
      <c r="DH54" s="22"/>
      <c r="DI54" s="22"/>
      <c r="DJ54" s="22"/>
      <c r="DK54" s="22"/>
      <c r="DL54" s="22"/>
      <c r="DM54" s="22"/>
      <c r="DN54" s="22"/>
      <c r="DO54" s="22"/>
      <c r="DP54" s="22"/>
      <c r="DQ54" s="22"/>
      <c r="DR54" s="22"/>
      <c r="DS54" s="22"/>
      <c r="DT54" s="22"/>
      <c r="DU54" s="22"/>
      <c r="DV54" s="22"/>
      <c r="DW54" s="22"/>
      <c r="DX54" s="22"/>
      <c r="DY54" s="22"/>
      <c r="DZ54" s="22"/>
      <c r="EA54" s="22"/>
      <c r="EB54" s="22"/>
      <c r="EC54" s="22"/>
      <c r="ED54" s="22"/>
      <c r="EE54" s="22"/>
      <c r="EF54" s="22"/>
      <c r="EG54" s="22"/>
      <c r="EH54" s="22"/>
      <c r="EI54" s="22"/>
      <c r="EJ54" s="22"/>
      <c r="EK54" s="22"/>
      <c r="EL54" s="22"/>
      <c r="EM54" s="22"/>
      <c r="EN54" s="22"/>
      <c r="EO54" s="22"/>
      <c r="EP54" s="22"/>
      <c r="EQ54" s="22"/>
      <c r="ER54" s="22"/>
      <c r="ES54" s="22"/>
      <c r="ET54" s="22"/>
      <c r="EU54" s="22"/>
      <c r="EV54" s="22"/>
      <c r="EW54" s="22"/>
      <c r="EX54" s="22"/>
      <c r="EY54" s="22"/>
      <c r="EZ54" s="22"/>
      <c r="FA54" s="22"/>
      <c r="FB54" s="22"/>
      <c r="FC54" s="22"/>
      <c r="FD54" s="22"/>
      <c r="FE54" s="22"/>
      <c r="FF54" s="22"/>
      <c r="FG54" s="22"/>
      <c r="FH54" s="22"/>
      <c r="FI54" s="22"/>
      <c r="FJ54" s="22"/>
      <c r="FK54" s="22"/>
      <c r="FL54" s="22"/>
      <c r="FM54" s="22"/>
      <c r="FN54" s="22"/>
      <c r="FO54" s="22"/>
      <c r="FP54" s="22"/>
      <c r="FQ54" s="22"/>
      <c r="FR54" s="22"/>
      <c r="FS54" s="22"/>
      <c r="FT54" s="22"/>
      <c r="FU54" s="22"/>
      <c r="FV54" s="22"/>
      <c r="FW54" s="22"/>
      <c r="FX54" s="22"/>
      <c r="FY54" s="22"/>
      <c r="FZ54" s="22"/>
      <c r="GA54" s="22"/>
      <c r="GB54" s="22"/>
      <c r="GC54" s="22"/>
      <c r="GD54" s="22"/>
      <c r="GE54" s="22"/>
      <c r="GF54" s="22"/>
      <c r="GG54" s="22"/>
      <c r="GH54" s="22"/>
      <c r="GI54" s="22"/>
      <c r="GJ54" s="22"/>
      <c r="GK54" s="22"/>
      <c r="GL54" s="22"/>
      <c r="GM54" s="22"/>
      <c r="GN54" s="22"/>
      <c r="GO54" s="22"/>
      <c r="GP54" s="22"/>
      <c r="GQ54" s="22"/>
      <c r="GR54" s="22"/>
      <c r="GS54" s="22"/>
      <c r="GT54" s="22"/>
      <c r="GU54" s="22"/>
      <c r="GV54" s="22"/>
      <c r="GW54" s="22"/>
      <c r="GX54" s="22"/>
      <c r="GY54" s="22"/>
      <c r="GZ54" s="22"/>
      <c r="HA54" s="22"/>
      <c r="HB54" s="22"/>
      <c r="HC54" s="22"/>
      <c r="HD54" s="22"/>
      <c r="HE54" s="22"/>
      <c r="HF54" s="22"/>
      <c r="HG54" s="22"/>
      <c r="HH54" s="22"/>
      <c r="HI54" s="22"/>
      <c r="HJ54" s="22"/>
      <c r="HK54" s="22"/>
      <c r="HL54" s="22"/>
      <c r="HM54" s="22"/>
      <c r="HN54" s="22"/>
      <c r="HO54" s="22"/>
      <c r="HP54" s="22"/>
      <c r="HQ54" s="22"/>
      <c r="HR54" s="22"/>
      <c r="HS54" s="22"/>
      <c r="HT54" s="22"/>
      <c r="HU54" s="22"/>
      <c r="HV54" s="22"/>
      <c r="HW54" s="22"/>
      <c r="HX54" s="22"/>
      <c r="HY54" s="22"/>
      <c r="HZ54" s="22"/>
      <c r="IA54" s="22"/>
      <c r="IB54" s="22"/>
      <c r="IC54" s="22"/>
      <c r="ID54" s="22"/>
      <c r="IE54" s="22"/>
      <c r="IF54" s="22"/>
      <c r="IG54" s="22"/>
      <c r="IH54" s="22"/>
      <c r="II54" s="22"/>
      <c r="IJ54" s="22"/>
      <c r="IK54" s="22"/>
      <c r="IL54" s="22"/>
      <c r="IM54" s="22"/>
      <c r="IN54" s="22"/>
      <c r="IO54" s="22"/>
      <c r="IP54" s="22"/>
      <c r="IQ54" s="22"/>
      <c r="IR54" s="22"/>
      <c r="IS54" s="22"/>
      <c r="IT54" s="22"/>
    </row>
    <row r="55" spans="1:254" s="48" customFormat="1" ht="25.5" x14ac:dyDescent="0.2">
      <c r="A55" s="109"/>
      <c r="B55" s="112"/>
      <c r="C55" s="49" t="s">
        <v>167</v>
      </c>
      <c r="D55" s="24" t="s">
        <v>146</v>
      </c>
      <c r="E55" s="35"/>
      <c r="F55" s="36">
        <f t="shared" si="6"/>
        <v>57946.239999999998</v>
      </c>
      <c r="G55" s="37">
        <v>57946.239999999998</v>
      </c>
      <c r="H55" s="37">
        <f t="shared" si="7"/>
        <v>0</v>
      </c>
      <c r="I55" s="41"/>
      <c r="J55" s="43"/>
      <c r="K55" s="26">
        <f t="shared" si="8"/>
        <v>57946.239999999998</v>
      </c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BO55" s="22"/>
      <c r="BP55" s="22"/>
      <c r="BQ55" s="22"/>
      <c r="BR55" s="22"/>
      <c r="BS55" s="22"/>
      <c r="BT55" s="22"/>
      <c r="BU55" s="22"/>
      <c r="BV55" s="22"/>
      <c r="BW55" s="22"/>
      <c r="BX55" s="22"/>
      <c r="BY55" s="22"/>
      <c r="BZ55" s="22"/>
      <c r="CA55" s="22"/>
      <c r="CB55" s="22"/>
      <c r="CC55" s="22"/>
      <c r="CD55" s="22"/>
      <c r="CE55" s="22"/>
      <c r="CF55" s="22"/>
      <c r="CG55" s="22"/>
      <c r="CH55" s="22"/>
      <c r="CI55" s="22"/>
      <c r="CJ55" s="22"/>
      <c r="CK55" s="22"/>
      <c r="CL55" s="22"/>
      <c r="CM55" s="22"/>
      <c r="CN55" s="22"/>
      <c r="CO55" s="22"/>
      <c r="CP55" s="22"/>
      <c r="CQ55" s="22"/>
      <c r="CR55" s="22"/>
      <c r="CS55" s="22"/>
      <c r="CT55" s="22"/>
      <c r="CU55" s="22"/>
      <c r="CV55" s="22"/>
      <c r="CW55" s="22"/>
      <c r="CX55" s="22"/>
      <c r="CY55" s="22"/>
      <c r="CZ55" s="22"/>
      <c r="DA55" s="22"/>
      <c r="DB55" s="22"/>
      <c r="DC55" s="22"/>
      <c r="DD55" s="22"/>
      <c r="DE55" s="22"/>
      <c r="DF55" s="22"/>
      <c r="DG55" s="22"/>
      <c r="DH55" s="22"/>
      <c r="DI55" s="22"/>
      <c r="DJ55" s="22"/>
      <c r="DK55" s="22"/>
      <c r="DL55" s="22"/>
      <c r="DM55" s="22"/>
      <c r="DN55" s="22"/>
      <c r="DO55" s="22"/>
      <c r="DP55" s="22"/>
      <c r="DQ55" s="22"/>
      <c r="DR55" s="22"/>
      <c r="DS55" s="22"/>
      <c r="DT55" s="22"/>
      <c r="DU55" s="22"/>
      <c r="DV55" s="22"/>
      <c r="DW55" s="22"/>
      <c r="DX55" s="22"/>
      <c r="DY55" s="22"/>
      <c r="DZ55" s="22"/>
      <c r="EA55" s="22"/>
      <c r="EB55" s="22"/>
      <c r="EC55" s="22"/>
      <c r="ED55" s="22"/>
      <c r="EE55" s="22"/>
      <c r="EF55" s="22"/>
      <c r="EG55" s="22"/>
      <c r="EH55" s="22"/>
      <c r="EI55" s="22"/>
      <c r="EJ55" s="22"/>
      <c r="EK55" s="22"/>
      <c r="EL55" s="22"/>
      <c r="EM55" s="22"/>
      <c r="EN55" s="22"/>
      <c r="EO55" s="22"/>
      <c r="EP55" s="22"/>
      <c r="EQ55" s="22"/>
      <c r="ER55" s="22"/>
      <c r="ES55" s="22"/>
      <c r="ET55" s="22"/>
      <c r="EU55" s="22"/>
      <c r="EV55" s="22"/>
      <c r="EW55" s="22"/>
      <c r="EX55" s="22"/>
      <c r="EY55" s="22"/>
      <c r="EZ55" s="22"/>
      <c r="FA55" s="22"/>
      <c r="FB55" s="22"/>
      <c r="FC55" s="22"/>
      <c r="FD55" s="22"/>
      <c r="FE55" s="22"/>
      <c r="FF55" s="22"/>
      <c r="FG55" s="22"/>
      <c r="FH55" s="22"/>
      <c r="FI55" s="22"/>
      <c r="FJ55" s="22"/>
      <c r="FK55" s="22"/>
      <c r="FL55" s="22"/>
      <c r="FM55" s="22"/>
      <c r="FN55" s="22"/>
      <c r="FO55" s="22"/>
      <c r="FP55" s="22"/>
      <c r="FQ55" s="22"/>
      <c r="FR55" s="22"/>
      <c r="FS55" s="22"/>
      <c r="FT55" s="22"/>
      <c r="FU55" s="22"/>
      <c r="FV55" s="22"/>
      <c r="FW55" s="22"/>
      <c r="FX55" s="22"/>
      <c r="FY55" s="22"/>
      <c r="FZ55" s="22"/>
      <c r="GA55" s="22"/>
      <c r="GB55" s="22"/>
      <c r="GC55" s="22"/>
      <c r="GD55" s="22"/>
      <c r="GE55" s="22"/>
      <c r="GF55" s="22"/>
      <c r="GG55" s="22"/>
      <c r="GH55" s="22"/>
      <c r="GI55" s="22"/>
      <c r="GJ55" s="22"/>
      <c r="GK55" s="22"/>
      <c r="GL55" s="22"/>
      <c r="GM55" s="22"/>
      <c r="GN55" s="22"/>
      <c r="GO55" s="22"/>
      <c r="GP55" s="22"/>
      <c r="GQ55" s="22"/>
      <c r="GR55" s="22"/>
      <c r="GS55" s="22"/>
      <c r="GT55" s="22"/>
      <c r="GU55" s="22"/>
      <c r="GV55" s="22"/>
      <c r="GW55" s="22"/>
      <c r="GX55" s="22"/>
      <c r="GY55" s="22"/>
      <c r="GZ55" s="22"/>
      <c r="HA55" s="22"/>
      <c r="HB55" s="22"/>
      <c r="HC55" s="22"/>
      <c r="HD55" s="22"/>
      <c r="HE55" s="22"/>
      <c r="HF55" s="22"/>
      <c r="HG55" s="22"/>
      <c r="HH55" s="22"/>
      <c r="HI55" s="22"/>
      <c r="HJ55" s="22"/>
      <c r="HK55" s="22"/>
      <c r="HL55" s="22"/>
      <c r="HM55" s="22"/>
      <c r="HN55" s="22"/>
      <c r="HO55" s="22"/>
      <c r="HP55" s="22"/>
      <c r="HQ55" s="22"/>
      <c r="HR55" s="22"/>
      <c r="HS55" s="22"/>
      <c r="HT55" s="22"/>
      <c r="HU55" s="22"/>
      <c r="HV55" s="22"/>
      <c r="HW55" s="22"/>
      <c r="HX55" s="22"/>
      <c r="HY55" s="22"/>
      <c r="HZ55" s="22"/>
      <c r="IA55" s="22"/>
      <c r="IB55" s="22"/>
      <c r="IC55" s="22"/>
      <c r="ID55" s="22"/>
      <c r="IE55" s="22"/>
      <c r="IF55" s="22"/>
      <c r="IG55" s="22"/>
      <c r="IH55" s="22"/>
      <c r="II55" s="22"/>
      <c r="IJ55" s="22"/>
      <c r="IK55" s="22"/>
      <c r="IL55" s="22"/>
      <c r="IM55" s="22"/>
      <c r="IN55" s="22"/>
      <c r="IO55" s="22"/>
      <c r="IP55" s="22"/>
      <c r="IQ55" s="22"/>
      <c r="IR55" s="22"/>
      <c r="IS55" s="22"/>
      <c r="IT55" s="22"/>
    </row>
    <row r="56" spans="1:254" s="48" customFormat="1" ht="25.5" x14ac:dyDescent="0.2">
      <c r="A56" s="110"/>
      <c r="B56" s="113"/>
      <c r="C56" s="49" t="s">
        <v>164</v>
      </c>
      <c r="D56" s="24" t="s">
        <v>165</v>
      </c>
      <c r="E56" s="35"/>
      <c r="F56" s="36">
        <f>SUM(G56:H56)</f>
        <v>40985</v>
      </c>
      <c r="G56" s="37"/>
      <c r="H56" s="37">
        <f t="shared" si="7"/>
        <v>40985</v>
      </c>
      <c r="I56" s="38">
        <v>40985</v>
      </c>
      <c r="J56" s="25"/>
      <c r="K56" s="26">
        <f>SUM(E56:F56)</f>
        <v>40985</v>
      </c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BO56" s="22"/>
      <c r="BP56" s="22"/>
      <c r="BQ56" s="22"/>
      <c r="BR56" s="22"/>
      <c r="BS56" s="22"/>
      <c r="BT56" s="22"/>
      <c r="BU56" s="22"/>
      <c r="BV56" s="22"/>
      <c r="BW56" s="22"/>
      <c r="BX56" s="22"/>
      <c r="BY56" s="22"/>
      <c r="BZ56" s="22"/>
      <c r="CA56" s="22"/>
      <c r="CB56" s="22"/>
      <c r="CC56" s="22"/>
      <c r="CD56" s="22"/>
      <c r="CE56" s="22"/>
      <c r="CF56" s="22"/>
      <c r="CG56" s="22"/>
      <c r="CH56" s="22"/>
      <c r="CI56" s="22"/>
      <c r="CJ56" s="22"/>
      <c r="CK56" s="22"/>
      <c r="CL56" s="22"/>
      <c r="CM56" s="22"/>
      <c r="CN56" s="22"/>
      <c r="CO56" s="22"/>
      <c r="CP56" s="22"/>
      <c r="CQ56" s="22"/>
      <c r="CR56" s="22"/>
      <c r="CS56" s="22"/>
      <c r="CT56" s="22"/>
      <c r="CU56" s="22"/>
      <c r="CV56" s="22"/>
      <c r="CW56" s="22"/>
      <c r="CX56" s="22"/>
      <c r="CY56" s="22"/>
      <c r="CZ56" s="22"/>
      <c r="DA56" s="22"/>
      <c r="DB56" s="22"/>
      <c r="DC56" s="22"/>
      <c r="DD56" s="22"/>
      <c r="DE56" s="22"/>
      <c r="DF56" s="22"/>
      <c r="DG56" s="22"/>
      <c r="DH56" s="22"/>
      <c r="DI56" s="22"/>
      <c r="DJ56" s="22"/>
      <c r="DK56" s="22"/>
      <c r="DL56" s="22"/>
      <c r="DM56" s="22"/>
      <c r="DN56" s="22"/>
      <c r="DO56" s="22"/>
      <c r="DP56" s="22"/>
      <c r="DQ56" s="22"/>
      <c r="DR56" s="22"/>
      <c r="DS56" s="22"/>
      <c r="DT56" s="22"/>
      <c r="DU56" s="22"/>
      <c r="DV56" s="22"/>
      <c r="DW56" s="22"/>
      <c r="DX56" s="22"/>
      <c r="DY56" s="22"/>
      <c r="DZ56" s="22"/>
      <c r="EA56" s="22"/>
      <c r="EB56" s="22"/>
      <c r="EC56" s="22"/>
      <c r="ED56" s="22"/>
      <c r="EE56" s="22"/>
      <c r="EF56" s="22"/>
      <c r="EG56" s="22"/>
      <c r="EH56" s="22"/>
      <c r="EI56" s="22"/>
      <c r="EJ56" s="22"/>
      <c r="EK56" s="22"/>
      <c r="EL56" s="22"/>
      <c r="EM56" s="22"/>
      <c r="EN56" s="22"/>
      <c r="EO56" s="22"/>
      <c r="EP56" s="22"/>
      <c r="EQ56" s="22"/>
      <c r="ER56" s="22"/>
      <c r="ES56" s="22"/>
      <c r="ET56" s="22"/>
      <c r="EU56" s="22"/>
      <c r="EV56" s="22"/>
      <c r="EW56" s="22"/>
      <c r="EX56" s="22"/>
      <c r="EY56" s="22"/>
      <c r="EZ56" s="22"/>
      <c r="FA56" s="22"/>
      <c r="FB56" s="22"/>
      <c r="FC56" s="22"/>
      <c r="FD56" s="22"/>
      <c r="FE56" s="22"/>
      <c r="FF56" s="22"/>
      <c r="FG56" s="22"/>
      <c r="FH56" s="22"/>
      <c r="FI56" s="22"/>
      <c r="FJ56" s="22"/>
      <c r="FK56" s="22"/>
      <c r="FL56" s="22"/>
      <c r="FM56" s="22"/>
      <c r="FN56" s="22"/>
      <c r="FO56" s="22"/>
      <c r="FP56" s="22"/>
      <c r="FQ56" s="22"/>
      <c r="FR56" s="22"/>
      <c r="FS56" s="22"/>
      <c r="FT56" s="22"/>
      <c r="FU56" s="22"/>
      <c r="FV56" s="22"/>
      <c r="FW56" s="22"/>
      <c r="FX56" s="22"/>
      <c r="FY56" s="22"/>
      <c r="FZ56" s="22"/>
      <c r="GA56" s="22"/>
      <c r="GB56" s="22"/>
      <c r="GC56" s="22"/>
      <c r="GD56" s="22"/>
      <c r="GE56" s="22"/>
      <c r="GF56" s="22"/>
      <c r="GG56" s="22"/>
      <c r="GH56" s="22"/>
      <c r="GI56" s="22"/>
      <c r="GJ56" s="22"/>
      <c r="GK56" s="22"/>
      <c r="GL56" s="22"/>
      <c r="GM56" s="22"/>
      <c r="GN56" s="22"/>
      <c r="GO56" s="22"/>
      <c r="GP56" s="22"/>
      <c r="GQ56" s="22"/>
      <c r="GR56" s="22"/>
      <c r="GS56" s="22"/>
      <c r="GT56" s="22"/>
      <c r="GU56" s="22"/>
      <c r="GV56" s="22"/>
      <c r="GW56" s="22"/>
      <c r="GX56" s="22"/>
      <c r="GY56" s="22"/>
      <c r="GZ56" s="22"/>
      <c r="HA56" s="22"/>
      <c r="HB56" s="22"/>
      <c r="HC56" s="22"/>
      <c r="HD56" s="22"/>
      <c r="HE56" s="22"/>
      <c r="HF56" s="22"/>
      <c r="HG56" s="22"/>
      <c r="HH56" s="22"/>
      <c r="HI56" s="22"/>
      <c r="HJ56" s="22"/>
      <c r="HK56" s="22"/>
      <c r="HL56" s="22"/>
      <c r="HM56" s="22"/>
      <c r="HN56" s="22"/>
      <c r="HO56" s="22"/>
      <c r="HP56" s="22"/>
      <c r="HQ56" s="22"/>
      <c r="HR56" s="22"/>
      <c r="HS56" s="22"/>
      <c r="HT56" s="22"/>
      <c r="HU56" s="22"/>
      <c r="HV56" s="22"/>
      <c r="HW56" s="22"/>
      <c r="HX56" s="22"/>
      <c r="HY56" s="22"/>
      <c r="HZ56" s="22"/>
      <c r="IA56" s="22"/>
      <c r="IB56" s="22"/>
      <c r="IC56" s="22"/>
      <c r="ID56" s="22"/>
      <c r="IE56" s="22"/>
      <c r="IF56" s="22"/>
      <c r="IG56" s="22"/>
      <c r="IH56" s="22"/>
      <c r="II56" s="22"/>
      <c r="IJ56" s="22"/>
      <c r="IK56" s="22"/>
      <c r="IL56" s="22"/>
      <c r="IM56" s="22"/>
      <c r="IN56" s="22"/>
      <c r="IO56" s="22"/>
      <c r="IP56" s="22"/>
      <c r="IQ56" s="22"/>
      <c r="IR56" s="22"/>
      <c r="IS56" s="22"/>
      <c r="IT56" s="22"/>
    </row>
    <row r="57" spans="1:254" s="48" customFormat="1" ht="25.5" x14ac:dyDescent="0.2">
      <c r="A57" s="34"/>
      <c r="B57" s="50" t="s">
        <v>43</v>
      </c>
      <c r="C57" s="49"/>
      <c r="D57" s="24"/>
      <c r="E57" s="35"/>
      <c r="F57" s="36">
        <f t="shared" si="6"/>
        <v>0</v>
      </c>
      <c r="G57" s="37"/>
      <c r="H57" s="37">
        <f t="shared" si="7"/>
        <v>0</v>
      </c>
      <c r="I57" s="38"/>
      <c r="J57" s="25"/>
      <c r="K57" s="26">
        <f t="shared" si="8"/>
        <v>0</v>
      </c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  <c r="BQ57" s="22"/>
      <c r="BR57" s="22"/>
      <c r="BS57" s="22"/>
      <c r="BT57" s="22"/>
      <c r="BU57" s="22"/>
      <c r="BV57" s="22"/>
      <c r="BW57" s="22"/>
      <c r="BX57" s="22"/>
      <c r="BY57" s="22"/>
      <c r="BZ57" s="22"/>
      <c r="CA57" s="22"/>
      <c r="CB57" s="22"/>
      <c r="CC57" s="22"/>
      <c r="CD57" s="22"/>
      <c r="CE57" s="22"/>
      <c r="CF57" s="22"/>
      <c r="CG57" s="22"/>
      <c r="CH57" s="22"/>
      <c r="CI57" s="22"/>
      <c r="CJ57" s="22"/>
      <c r="CK57" s="22"/>
      <c r="CL57" s="22"/>
      <c r="CM57" s="22"/>
      <c r="CN57" s="22"/>
      <c r="CO57" s="22"/>
      <c r="CP57" s="22"/>
      <c r="CQ57" s="22"/>
      <c r="CR57" s="22"/>
      <c r="CS57" s="22"/>
      <c r="CT57" s="22"/>
      <c r="CU57" s="22"/>
      <c r="CV57" s="22"/>
      <c r="CW57" s="22"/>
      <c r="CX57" s="22"/>
      <c r="CY57" s="22"/>
      <c r="CZ57" s="22"/>
      <c r="DA57" s="22"/>
      <c r="DB57" s="22"/>
      <c r="DC57" s="22"/>
      <c r="DD57" s="22"/>
      <c r="DE57" s="22"/>
      <c r="DF57" s="22"/>
      <c r="DG57" s="22"/>
      <c r="DH57" s="22"/>
      <c r="DI57" s="22"/>
      <c r="DJ57" s="22"/>
      <c r="DK57" s="22"/>
      <c r="DL57" s="22"/>
      <c r="DM57" s="22"/>
      <c r="DN57" s="22"/>
      <c r="DO57" s="22"/>
      <c r="DP57" s="22"/>
      <c r="DQ57" s="22"/>
      <c r="DR57" s="22"/>
      <c r="DS57" s="22"/>
      <c r="DT57" s="22"/>
      <c r="DU57" s="22"/>
      <c r="DV57" s="22"/>
      <c r="DW57" s="22"/>
      <c r="DX57" s="22"/>
      <c r="DY57" s="22"/>
      <c r="DZ57" s="22"/>
      <c r="EA57" s="22"/>
      <c r="EB57" s="22"/>
      <c r="EC57" s="22"/>
      <c r="ED57" s="22"/>
      <c r="EE57" s="22"/>
      <c r="EF57" s="22"/>
      <c r="EG57" s="22"/>
      <c r="EH57" s="22"/>
      <c r="EI57" s="22"/>
      <c r="EJ57" s="22"/>
      <c r="EK57" s="22"/>
      <c r="EL57" s="22"/>
      <c r="EM57" s="22"/>
      <c r="EN57" s="22"/>
      <c r="EO57" s="22"/>
      <c r="EP57" s="22"/>
      <c r="EQ57" s="22"/>
      <c r="ER57" s="22"/>
      <c r="ES57" s="22"/>
      <c r="ET57" s="22"/>
      <c r="EU57" s="22"/>
      <c r="EV57" s="22"/>
      <c r="EW57" s="22"/>
      <c r="EX57" s="22"/>
      <c r="EY57" s="22"/>
      <c r="EZ57" s="22"/>
      <c r="FA57" s="22"/>
      <c r="FB57" s="22"/>
      <c r="FC57" s="22"/>
      <c r="FD57" s="22"/>
      <c r="FE57" s="22"/>
      <c r="FF57" s="22"/>
      <c r="FG57" s="22"/>
      <c r="FH57" s="22"/>
      <c r="FI57" s="22"/>
      <c r="FJ57" s="22"/>
      <c r="FK57" s="22"/>
      <c r="FL57" s="22"/>
      <c r="FM57" s="22"/>
      <c r="FN57" s="22"/>
      <c r="FO57" s="22"/>
      <c r="FP57" s="22"/>
      <c r="FQ57" s="22"/>
      <c r="FR57" s="22"/>
      <c r="FS57" s="22"/>
      <c r="FT57" s="22"/>
      <c r="FU57" s="22"/>
      <c r="FV57" s="22"/>
      <c r="FW57" s="22"/>
      <c r="FX57" s="22"/>
      <c r="FY57" s="22"/>
      <c r="FZ57" s="22"/>
      <c r="GA57" s="22"/>
      <c r="GB57" s="22"/>
      <c r="GC57" s="22"/>
      <c r="GD57" s="22"/>
      <c r="GE57" s="22"/>
      <c r="GF57" s="22"/>
      <c r="GG57" s="22"/>
      <c r="GH57" s="22"/>
      <c r="GI57" s="22"/>
      <c r="GJ57" s="22"/>
      <c r="GK57" s="22"/>
      <c r="GL57" s="22"/>
      <c r="GM57" s="22"/>
      <c r="GN57" s="22"/>
      <c r="GO57" s="22"/>
      <c r="GP57" s="22"/>
      <c r="GQ57" s="22"/>
      <c r="GR57" s="22"/>
      <c r="GS57" s="22"/>
      <c r="GT57" s="22"/>
      <c r="GU57" s="22"/>
      <c r="GV57" s="22"/>
      <c r="GW57" s="22"/>
      <c r="GX57" s="22"/>
      <c r="GY57" s="22"/>
      <c r="GZ57" s="22"/>
      <c r="HA57" s="22"/>
      <c r="HB57" s="22"/>
      <c r="HC57" s="22"/>
      <c r="HD57" s="22"/>
      <c r="HE57" s="22"/>
      <c r="HF57" s="22"/>
      <c r="HG57" s="22"/>
      <c r="HH57" s="22"/>
      <c r="HI57" s="22"/>
      <c r="HJ57" s="22"/>
      <c r="HK57" s="22"/>
      <c r="HL57" s="22"/>
      <c r="HM57" s="22"/>
      <c r="HN57" s="22"/>
      <c r="HO57" s="22"/>
      <c r="HP57" s="22"/>
      <c r="HQ57" s="22"/>
      <c r="HR57" s="22"/>
      <c r="HS57" s="22"/>
      <c r="HT57" s="22"/>
      <c r="HU57" s="22"/>
      <c r="HV57" s="22"/>
      <c r="HW57" s="22"/>
      <c r="HX57" s="22"/>
      <c r="HY57" s="22"/>
      <c r="HZ57" s="22"/>
      <c r="IA57" s="22"/>
      <c r="IB57" s="22"/>
      <c r="IC57" s="22"/>
      <c r="ID57" s="22"/>
      <c r="IE57" s="22"/>
      <c r="IF57" s="22"/>
      <c r="IG57" s="22"/>
      <c r="IH57" s="22"/>
      <c r="II57" s="22"/>
      <c r="IJ57" s="22"/>
      <c r="IK57" s="22"/>
      <c r="IL57" s="22"/>
      <c r="IM57" s="22"/>
      <c r="IN57" s="22"/>
      <c r="IO57" s="22"/>
      <c r="IP57" s="22"/>
      <c r="IQ57" s="22"/>
      <c r="IR57" s="22"/>
      <c r="IS57" s="22"/>
      <c r="IT57" s="22"/>
    </row>
    <row r="58" spans="1:254" s="48" customFormat="1" ht="12.75" x14ac:dyDescent="0.2">
      <c r="A58" s="107" t="s">
        <v>199</v>
      </c>
      <c r="B58" s="107"/>
      <c r="C58" s="107"/>
      <c r="D58" s="107"/>
      <c r="E58" s="107"/>
      <c r="F58" s="107"/>
      <c r="G58" s="107"/>
      <c r="H58" s="107"/>
      <c r="I58" s="107"/>
      <c r="J58" s="107"/>
      <c r="K58" s="26">
        <f>SUM(K23:K57)</f>
        <v>7198370.0000000009</v>
      </c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22"/>
      <c r="BO58" s="22"/>
      <c r="BP58" s="22"/>
      <c r="BQ58" s="22"/>
      <c r="BR58" s="22"/>
      <c r="BS58" s="22"/>
      <c r="BT58" s="22"/>
      <c r="BU58" s="22"/>
      <c r="BV58" s="22"/>
      <c r="BW58" s="22"/>
      <c r="BX58" s="22"/>
      <c r="BY58" s="22"/>
      <c r="BZ58" s="22"/>
      <c r="CA58" s="22"/>
      <c r="CB58" s="22"/>
      <c r="CC58" s="22"/>
      <c r="CD58" s="22"/>
      <c r="CE58" s="22"/>
      <c r="CF58" s="22"/>
      <c r="CG58" s="22"/>
      <c r="CH58" s="22"/>
      <c r="CI58" s="22"/>
      <c r="CJ58" s="22"/>
      <c r="CK58" s="22"/>
      <c r="CL58" s="22"/>
      <c r="CM58" s="22"/>
      <c r="CN58" s="22"/>
      <c r="CO58" s="22"/>
      <c r="CP58" s="22"/>
      <c r="CQ58" s="22"/>
      <c r="CR58" s="22"/>
      <c r="CS58" s="22"/>
      <c r="CT58" s="22"/>
      <c r="CU58" s="22"/>
      <c r="CV58" s="22"/>
      <c r="CW58" s="22"/>
      <c r="CX58" s="22"/>
      <c r="CY58" s="22"/>
      <c r="CZ58" s="22"/>
      <c r="DA58" s="22"/>
      <c r="DB58" s="22"/>
      <c r="DC58" s="22"/>
      <c r="DD58" s="22"/>
      <c r="DE58" s="22"/>
      <c r="DF58" s="22"/>
      <c r="DG58" s="22"/>
      <c r="DH58" s="22"/>
      <c r="DI58" s="22"/>
      <c r="DJ58" s="22"/>
      <c r="DK58" s="22"/>
      <c r="DL58" s="22"/>
      <c r="DM58" s="22"/>
      <c r="DN58" s="22"/>
      <c r="DO58" s="22"/>
      <c r="DP58" s="22"/>
      <c r="DQ58" s="22"/>
      <c r="DR58" s="22"/>
      <c r="DS58" s="22"/>
      <c r="DT58" s="22"/>
      <c r="DU58" s="22"/>
      <c r="DV58" s="22"/>
      <c r="DW58" s="22"/>
      <c r="DX58" s="22"/>
      <c r="DY58" s="22"/>
      <c r="DZ58" s="22"/>
      <c r="EA58" s="22"/>
      <c r="EB58" s="22"/>
      <c r="EC58" s="22"/>
      <c r="ED58" s="22"/>
      <c r="EE58" s="22"/>
      <c r="EF58" s="22"/>
      <c r="EG58" s="22"/>
      <c r="EH58" s="22"/>
      <c r="EI58" s="22"/>
      <c r="EJ58" s="22"/>
      <c r="EK58" s="22"/>
      <c r="EL58" s="22"/>
      <c r="EM58" s="22"/>
      <c r="EN58" s="22"/>
      <c r="EO58" s="22"/>
      <c r="EP58" s="22"/>
      <c r="EQ58" s="22"/>
      <c r="ER58" s="22"/>
      <c r="ES58" s="22"/>
      <c r="ET58" s="22"/>
      <c r="EU58" s="22"/>
      <c r="EV58" s="22"/>
      <c r="EW58" s="22"/>
      <c r="EX58" s="22"/>
      <c r="EY58" s="22"/>
      <c r="EZ58" s="22"/>
      <c r="FA58" s="22"/>
      <c r="FB58" s="22"/>
      <c r="FC58" s="22"/>
      <c r="FD58" s="22"/>
      <c r="FE58" s="22"/>
      <c r="FF58" s="22"/>
      <c r="FG58" s="22"/>
      <c r="FH58" s="22"/>
      <c r="FI58" s="22"/>
      <c r="FJ58" s="22"/>
      <c r="FK58" s="22"/>
      <c r="FL58" s="22"/>
      <c r="FM58" s="22"/>
      <c r="FN58" s="22"/>
      <c r="FO58" s="22"/>
      <c r="FP58" s="22"/>
      <c r="FQ58" s="22"/>
      <c r="FR58" s="22"/>
      <c r="FS58" s="22"/>
      <c r="FT58" s="22"/>
      <c r="FU58" s="22"/>
      <c r="FV58" s="22"/>
      <c r="FW58" s="22"/>
      <c r="FX58" s="22"/>
      <c r="FY58" s="22"/>
      <c r="FZ58" s="22"/>
      <c r="GA58" s="22"/>
      <c r="GB58" s="22"/>
      <c r="GC58" s="22"/>
      <c r="GD58" s="22"/>
      <c r="GE58" s="22"/>
      <c r="GF58" s="22"/>
      <c r="GG58" s="22"/>
      <c r="GH58" s="22"/>
      <c r="GI58" s="22"/>
      <c r="GJ58" s="22"/>
      <c r="GK58" s="22"/>
      <c r="GL58" s="22"/>
      <c r="GM58" s="22"/>
      <c r="GN58" s="22"/>
      <c r="GO58" s="22"/>
      <c r="GP58" s="22"/>
      <c r="GQ58" s="22"/>
      <c r="GR58" s="22"/>
      <c r="GS58" s="22"/>
      <c r="GT58" s="22"/>
      <c r="GU58" s="22"/>
      <c r="GV58" s="22"/>
      <c r="GW58" s="22"/>
      <c r="GX58" s="22"/>
      <c r="GY58" s="22"/>
      <c r="GZ58" s="22"/>
      <c r="HA58" s="22"/>
      <c r="HB58" s="22"/>
      <c r="HC58" s="22"/>
      <c r="HD58" s="22"/>
      <c r="HE58" s="22"/>
      <c r="HF58" s="22"/>
      <c r="HG58" s="22"/>
      <c r="HH58" s="22"/>
      <c r="HI58" s="22"/>
      <c r="HJ58" s="22"/>
      <c r="HK58" s="22"/>
      <c r="HL58" s="22"/>
      <c r="HM58" s="22"/>
      <c r="HN58" s="22"/>
      <c r="HO58" s="22"/>
      <c r="HP58" s="22"/>
      <c r="HQ58" s="22"/>
      <c r="HR58" s="22"/>
      <c r="HS58" s="22"/>
      <c r="HT58" s="22"/>
      <c r="HU58" s="22"/>
      <c r="HV58" s="22"/>
      <c r="HW58" s="22"/>
      <c r="HX58" s="22"/>
      <c r="HY58" s="22"/>
      <c r="HZ58" s="22"/>
      <c r="IA58" s="22"/>
      <c r="IB58" s="22"/>
      <c r="IC58" s="22"/>
      <c r="ID58" s="22"/>
      <c r="IE58" s="22"/>
      <c r="IF58" s="22"/>
      <c r="IG58" s="22"/>
      <c r="IH58" s="22"/>
      <c r="II58" s="22"/>
      <c r="IJ58" s="22"/>
      <c r="IK58" s="22"/>
      <c r="IL58" s="22"/>
      <c r="IM58" s="22"/>
      <c r="IN58" s="22"/>
      <c r="IO58" s="22"/>
      <c r="IP58" s="22"/>
      <c r="IQ58" s="22"/>
      <c r="IR58" s="22"/>
      <c r="IS58" s="22"/>
      <c r="IT58" s="22"/>
    </row>
    <row r="59" spans="1:254" s="48" customFormat="1" ht="12.75" x14ac:dyDescent="0.2">
      <c r="A59" s="107" t="s">
        <v>200</v>
      </c>
      <c r="B59" s="107"/>
      <c r="C59" s="107"/>
      <c r="D59" s="107"/>
      <c r="E59" s="107"/>
      <c r="F59" s="107"/>
      <c r="G59" s="107"/>
      <c r="H59" s="107"/>
      <c r="I59" s="107"/>
      <c r="J59" s="107"/>
      <c r="K59" s="26">
        <f>K15+K21+K58</f>
        <v>11161170</v>
      </c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2"/>
      <c r="BK59" s="22"/>
      <c r="BL59" s="22"/>
      <c r="BM59" s="22"/>
      <c r="BN59" s="22"/>
      <c r="BO59" s="22"/>
      <c r="BP59" s="22"/>
      <c r="BQ59" s="22"/>
      <c r="BR59" s="22"/>
      <c r="BS59" s="22"/>
      <c r="BT59" s="22"/>
      <c r="BU59" s="22"/>
      <c r="BV59" s="22"/>
      <c r="BW59" s="22"/>
      <c r="BX59" s="22"/>
      <c r="BY59" s="22"/>
      <c r="BZ59" s="22"/>
      <c r="CA59" s="22"/>
      <c r="CB59" s="22"/>
      <c r="CC59" s="22"/>
      <c r="CD59" s="22"/>
      <c r="CE59" s="22"/>
      <c r="CF59" s="22"/>
      <c r="CG59" s="22"/>
      <c r="CH59" s="22"/>
      <c r="CI59" s="22"/>
      <c r="CJ59" s="22"/>
      <c r="CK59" s="22"/>
      <c r="CL59" s="22"/>
      <c r="CM59" s="22"/>
      <c r="CN59" s="22"/>
      <c r="CO59" s="22"/>
      <c r="CP59" s="22"/>
      <c r="CQ59" s="22"/>
      <c r="CR59" s="22"/>
      <c r="CS59" s="22"/>
      <c r="CT59" s="22"/>
      <c r="CU59" s="22"/>
      <c r="CV59" s="22"/>
      <c r="CW59" s="22"/>
      <c r="CX59" s="22"/>
      <c r="CY59" s="22"/>
      <c r="CZ59" s="22"/>
      <c r="DA59" s="22"/>
      <c r="DB59" s="22"/>
      <c r="DC59" s="22"/>
      <c r="DD59" s="22"/>
      <c r="DE59" s="22"/>
      <c r="DF59" s="22"/>
      <c r="DG59" s="22"/>
      <c r="DH59" s="22"/>
      <c r="DI59" s="22"/>
      <c r="DJ59" s="22"/>
      <c r="DK59" s="22"/>
      <c r="DL59" s="22"/>
      <c r="DM59" s="22"/>
      <c r="DN59" s="22"/>
      <c r="DO59" s="22"/>
      <c r="DP59" s="22"/>
      <c r="DQ59" s="22"/>
      <c r="DR59" s="22"/>
      <c r="DS59" s="22"/>
      <c r="DT59" s="22"/>
      <c r="DU59" s="22"/>
      <c r="DV59" s="22"/>
      <c r="DW59" s="22"/>
      <c r="DX59" s="22"/>
      <c r="DY59" s="22"/>
      <c r="DZ59" s="22"/>
      <c r="EA59" s="22"/>
      <c r="EB59" s="22"/>
      <c r="EC59" s="22"/>
      <c r="ED59" s="22"/>
      <c r="EE59" s="22"/>
      <c r="EF59" s="22"/>
      <c r="EG59" s="22"/>
      <c r="EH59" s="22"/>
      <c r="EI59" s="22"/>
      <c r="EJ59" s="22"/>
      <c r="EK59" s="22"/>
      <c r="EL59" s="22"/>
      <c r="EM59" s="22"/>
      <c r="EN59" s="22"/>
      <c r="EO59" s="22"/>
      <c r="EP59" s="22"/>
      <c r="EQ59" s="22"/>
      <c r="ER59" s="22"/>
      <c r="ES59" s="22"/>
      <c r="ET59" s="22"/>
      <c r="EU59" s="22"/>
      <c r="EV59" s="22"/>
      <c r="EW59" s="22"/>
      <c r="EX59" s="22"/>
      <c r="EY59" s="22"/>
      <c r="EZ59" s="22"/>
      <c r="FA59" s="22"/>
      <c r="FB59" s="22"/>
      <c r="FC59" s="22"/>
      <c r="FD59" s="22"/>
      <c r="FE59" s="22"/>
      <c r="FF59" s="22"/>
      <c r="FG59" s="22"/>
      <c r="FH59" s="22"/>
      <c r="FI59" s="22"/>
      <c r="FJ59" s="22"/>
      <c r="FK59" s="22"/>
      <c r="FL59" s="22"/>
      <c r="FM59" s="22"/>
      <c r="FN59" s="22"/>
      <c r="FO59" s="22"/>
      <c r="FP59" s="22"/>
      <c r="FQ59" s="22"/>
      <c r="FR59" s="22"/>
      <c r="FS59" s="22"/>
      <c r="FT59" s="22"/>
      <c r="FU59" s="22"/>
      <c r="FV59" s="22"/>
      <c r="FW59" s="22"/>
      <c r="FX59" s="22"/>
      <c r="FY59" s="22"/>
      <c r="FZ59" s="22"/>
      <c r="GA59" s="22"/>
      <c r="GB59" s="22"/>
      <c r="GC59" s="22"/>
      <c r="GD59" s="22"/>
      <c r="GE59" s="22"/>
      <c r="GF59" s="22"/>
      <c r="GG59" s="22"/>
      <c r="GH59" s="22"/>
      <c r="GI59" s="22"/>
      <c r="GJ59" s="22"/>
      <c r="GK59" s="22"/>
      <c r="GL59" s="22"/>
      <c r="GM59" s="22"/>
      <c r="GN59" s="22"/>
      <c r="GO59" s="22"/>
      <c r="GP59" s="22"/>
      <c r="GQ59" s="22"/>
      <c r="GR59" s="22"/>
      <c r="GS59" s="22"/>
      <c r="GT59" s="22"/>
      <c r="GU59" s="22"/>
      <c r="GV59" s="22"/>
      <c r="GW59" s="22"/>
      <c r="GX59" s="22"/>
      <c r="GY59" s="22"/>
      <c r="GZ59" s="22"/>
      <c r="HA59" s="22"/>
      <c r="HB59" s="22"/>
      <c r="HC59" s="22"/>
      <c r="HD59" s="22"/>
      <c r="HE59" s="22"/>
      <c r="HF59" s="22"/>
      <c r="HG59" s="22"/>
      <c r="HH59" s="22"/>
      <c r="HI59" s="22"/>
      <c r="HJ59" s="22"/>
      <c r="HK59" s="22"/>
      <c r="HL59" s="22"/>
      <c r="HM59" s="22"/>
      <c r="HN59" s="22"/>
      <c r="HO59" s="22"/>
      <c r="HP59" s="22"/>
      <c r="HQ59" s="22"/>
      <c r="HR59" s="22"/>
      <c r="HS59" s="22"/>
      <c r="HT59" s="22"/>
      <c r="HU59" s="22"/>
      <c r="HV59" s="22"/>
      <c r="HW59" s="22"/>
      <c r="HX59" s="22"/>
      <c r="HY59" s="22"/>
      <c r="HZ59" s="22"/>
      <c r="IA59" s="22"/>
      <c r="IB59" s="22"/>
      <c r="IC59" s="22"/>
      <c r="ID59" s="22"/>
      <c r="IE59" s="22"/>
      <c r="IF59" s="22"/>
      <c r="IG59" s="22"/>
      <c r="IH59" s="22"/>
      <c r="II59" s="22"/>
      <c r="IJ59" s="22"/>
      <c r="IK59" s="22"/>
      <c r="IL59" s="22"/>
      <c r="IM59" s="22"/>
      <c r="IN59" s="22"/>
      <c r="IO59" s="22"/>
      <c r="IP59" s="22"/>
      <c r="IQ59" s="22"/>
      <c r="IR59" s="22"/>
      <c r="IS59" s="22"/>
      <c r="IT59" s="22"/>
    </row>
    <row r="60" spans="1:254" x14ac:dyDescent="0.25">
      <c r="D60" s="29"/>
      <c r="E60" s="30"/>
      <c r="F60" s="30"/>
      <c r="G60" s="30"/>
      <c r="H60" s="30"/>
    </row>
    <row r="61" spans="1:254" x14ac:dyDescent="0.25">
      <c r="D61" s="29"/>
      <c r="E61" s="30"/>
      <c r="F61" s="30"/>
      <c r="G61" s="30"/>
      <c r="H61" s="30"/>
    </row>
    <row r="62" spans="1:254" x14ac:dyDescent="0.25">
      <c r="D62" s="29"/>
      <c r="E62" s="30"/>
      <c r="F62" s="30"/>
      <c r="G62" s="30"/>
      <c r="H62" s="30"/>
    </row>
    <row r="63" spans="1:254" ht="11.25" customHeight="1" x14ac:dyDescent="0.25">
      <c r="D63" s="29"/>
      <c r="E63" s="30"/>
      <c r="F63" s="30"/>
      <c r="G63" s="30"/>
      <c r="H63" s="106" t="s">
        <v>67</v>
      </c>
      <c r="I63" s="106"/>
      <c r="J63" s="106"/>
      <c r="K63" s="55">
        <f>SUM(K23:K30)</f>
        <v>1392138.92</v>
      </c>
    </row>
    <row r="64" spans="1:254" ht="11.25" customHeight="1" x14ac:dyDescent="0.25">
      <c r="E64" s="30"/>
      <c r="F64" s="30"/>
      <c r="G64" s="30"/>
      <c r="H64" s="106" t="s">
        <v>68</v>
      </c>
      <c r="I64" s="106"/>
      <c r="J64" s="106"/>
      <c r="K64" s="55">
        <f>SUM(K31)</f>
        <v>0</v>
      </c>
    </row>
    <row r="65" spans="5:11" ht="11.25" customHeight="1" x14ac:dyDescent="0.25">
      <c r="E65" s="30"/>
      <c r="F65" s="30"/>
      <c r="G65" s="30"/>
      <c r="H65" s="106" t="s">
        <v>33</v>
      </c>
      <c r="I65" s="106"/>
      <c r="J65" s="106"/>
      <c r="K65" s="55">
        <f>SUM(K32)</f>
        <v>98728</v>
      </c>
    </row>
    <row r="66" spans="5:11" ht="11.25" customHeight="1" x14ac:dyDescent="0.25">
      <c r="E66" s="30"/>
      <c r="F66" s="30"/>
      <c r="G66" s="30"/>
      <c r="H66" s="106" t="s">
        <v>34</v>
      </c>
      <c r="I66" s="106"/>
      <c r="J66" s="106"/>
      <c r="K66" s="55">
        <f>SUM(K33)</f>
        <v>144530</v>
      </c>
    </row>
    <row r="67" spans="5:11" ht="11.25" customHeight="1" x14ac:dyDescent="0.25">
      <c r="E67" s="30"/>
      <c r="F67" s="30"/>
      <c r="G67" s="30"/>
      <c r="H67" s="106" t="s">
        <v>35</v>
      </c>
      <c r="I67" s="106"/>
      <c r="J67" s="106"/>
      <c r="K67" s="55">
        <f>SUM(K34:K40)</f>
        <v>4178087.3200000003</v>
      </c>
    </row>
    <row r="68" spans="5:11" ht="11.25" customHeight="1" x14ac:dyDescent="0.25">
      <c r="E68" s="30"/>
      <c r="F68" s="30"/>
      <c r="G68" s="30"/>
      <c r="H68" s="106" t="s">
        <v>36</v>
      </c>
      <c r="I68" s="106"/>
      <c r="J68" s="106"/>
      <c r="K68" s="55">
        <f>SUM(K31)</f>
        <v>0</v>
      </c>
    </row>
    <row r="69" spans="5:11" ht="11.25" customHeight="1" x14ac:dyDescent="0.25">
      <c r="E69" s="30"/>
      <c r="F69" s="30"/>
      <c r="G69" s="30"/>
      <c r="H69" s="106" t="s">
        <v>37</v>
      </c>
      <c r="I69" s="106"/>
      <c r="J69" s="106"/>
      <c r="K69" s="55">
        <f t="shared" ref="K69:K74" si="11">SUM(K42)</f>
        <v>93257</v>
      </c>
    </row>
    <row r="70" spans="5:11" ht="11.25" customHeight="1" x14ac:dyDescent="0.25">
      <c r="E70" s="30"/>
      <c r="F70" s="30"/>
      <c r="G70" s="30"/>
      <c r="H70" s="106" t="s">
        <v>38</v>
      </c>
      <c r="I70" s="106"/>
      <c r="J70" s="106"/>
      <c r="K70" s="55">
        <f t="shared" si="11"/>
        <v>0</v>
      </c>
    </row>
    <row r="71" spans="5:11" ht="11.25" customHeight="1" x14ac:dyDescent="0.25">
      <c r="E71" s="30"/>
      <c r="F71" s="30"/>
      <c r="G71" s="30"/>
      <c r="H71" s="106" t="s">
        <v>69</v>
      </c>
      <c r="I71" s="106"/>
      <c r="J71" s="106"/>
      <c r="K71" s="55">
        <f t="shared" si="11"/>
        <v>0</v>
      </c>
    </row>
    <row r="72" spans="5:11" ht="11.25" customHeight="1" x14ac:dyDescent="0.25">
      <c r="E72" s="30"/>
      <c r="F72" s="30"/>
      <c r="G72" s="30"/>
      <c r="H72" s="106" t="s">
        <v>39</v>
      </c>
      <c r="I72" s="106"/>
      <c r="J72" s="106"/>
      <c r="K72" s="55">
        <f t="shared" si="11"/>
        <v>0</v>
      </c>
    </row>
    <row r="73" spans="5:11" ht="11.25" customHeight="1" x14ac:dyDescent="0.25">
      <c r="E73" s="30"/>
      <c r="F73" s="30"/>
      <c r="G73" s="30"/>
      <c r="H73" s="106" t="s">
        <v>40</v>
      </c>
      <c r="I73" s="106"/>
      <c r="J73" s="106"/>
      <c r="K73" s="55">
        <f t="shared" si="11"/>
        <v>384902</v>
      </c>
    </row>
    <row r="74" spans="5:11" ht="11.25" customHeight="1" x14ac:dyDescent="0.25">
      <c r="E74" s="30"/>
      <c r="F74" s="30"/>
      <c r="G74" s="30"/>
      <c r="H74" s="106" t="s">
        <v>126</v>
      </c>
      <c r="I74" s="106"/>
      <c r="J74" s="106"/>
      <c r="K74" s="55">
        <f t="shared" si="11"/>
        <v>102665.4</v>
      </c>
    </row>
    <row r="75" spans="5:11" ht="11.25" customHeight="1" x14ac:dyDescent="0.25">
      <c r="E75" s="30"/>
      <c r="F75" s="30"/>
      <c r="G75" s="30"/>
      <c r="H75" s="106" t="s">
        <v>127</v>
      </c>
      <c r="I75" s="106"/>
      <c r="J75" s="106"/>
      <c r="K75" s="55">
        <f>SUM(K48:K50)</f>
        <v>290340</v>
      </c>
    </row>
    <row r="76" spans="5:11" ht="11.25" customHeight="1" x14ac:dyDescent="0.25">
      <c r="E76" s="30"/>
      <c r="F76" s="30"/>
      <c r="G76" s="30"/>
      <c r="H76" s="106" t="s">
        <v>70</v>
      </c>
      <c r="I76" s="106"/>
      <c r="J76" s="106"/>
      <c r="K76" s="55">
        <f>SUM(K51)</f>
        <v>0</v>
      </c>
    </row>
    <row r="77" spans="5:11" ht="11.25" customHeight="1" x14ac:dyDescent="0.25">
      <c r="E77" s="30"/>
      <c r="F77" s="30"/>
      <c r="G77" s="30"/>
      <c r="H77" s="106" t="s">
        <v>41</v>
      </c>
      <c r="I77" s="106"/>
      <c r="J77" s="106"/>
      <c r="K77" s="55">
        <f>SUM(K52)</f>
        <v>0</v>
      </c>
    </row>
    <row r="78" spans="5:11" ht="11.25" customHeight="1" x14ac:dyDescent="0.25">
      <c r="E78" s="30"/>
      <c r="F78" s="30"/>
      <c r="G78" s="30"/>
      <c r="H78" s="106" t="s">
        <v>42</v>
      </c>
      <c r="I78" s="106"/>
      <c r="J78" s="106"/>
      <c r="K78" s="55">
        <f>SUM(K53:K56)</f>
        <v>513721.36</v>
      </c>
    </row>
    <row r="79" spans="5:11" ht="11.25" customHeight="1" x14ac:dyDescent="0.25">
      <c r="E79" s="30"/>
      <c r="F79" s="30"/>
      <c r="G79" s="30"/>
      <c r="H79" s="106" t="s">
        <v>43</v>
      </c>
      <c r="I79" s="106"/>
      <c r="J79" s="106"/>
      <c r="K79" s="55">
        <f>SUM(K57)</f>
        <v>0</v>
      </c>
    </row>
    <row r="80" spans="5:11" x14ac:dyDescent="0.25">
      <c r="E80" s="30"/>
      <c r="F80" s="30"/>
      <c r="G80" s="30"/>
      <c r="H80" s="30"/>
      <c r="K80" s="44">
        <f>SUM(K63:K79)</f>
        <v>7198370.0000000009</v>
      </c>
    </row>
    <row r="81" spans="5:11" x14ac:dyDescent="0.25">
      <c r="E81" s="30"/>
      <c r="F81" s="30"/>
      <c r="G81" s="30"/>
      <c r="H81" s="30"/>
      <c r="K81" s="44">
        <f>K80-K58</f>
        <v>0</v>
      </c>
    </row>
    <row r="82" spans="5:11" x14ac:dyDescent="0.25">
      <c r="E82" s="30"/>
      <c r="F82" s="30"/>
      <c r="G82" s="30"/>
      <c r="H82" s="30"/>
    </row>
    <row r="83" spans="5:11" x14ac:dyDescent="0.25">
      <c r="E83" s="30"/>
      <c r="F83" s="30"/>
      <c r="G83" s="30"/>
      <c r="H83" s="30"/>
    </row>
    <row r="84" spans="5:11" x14ac:dyDescent="0.25">
      <c r="E84" s="30"/>
      <c r="F84" s="30"/>
      <c r="G84" s="30"/>
      <c r="H84" s="30"/>
    </row>
    <row r="85" spans="5:11" x14ac:dyDescent="0.25">
      <c r="E85" s="30"/>
      <c r="F85" s="30"/>
      <c r="G85" s="30"/>
      <c r="H85" s="30"/>
    </row>
    <row r="86" spans="5:11" x14ac:dyDescent="0.25">
      <c r="E86" s="30"/>
      <c r="F86" s="30"/>
      <c r="G86" s="30"/>
      <c r="H86" s="30"/>
    </row>
    <row r="87" spans="5:11" x14ac:dyDescent="0.25">
      <c r="E87" s="30"/>
      <c r="F87" s="30"/>
      <c r="G87" s="30"/>
      <c r="H87" s="30"/>
    </row>
    <row r="88" spans="5:11" x14ac:dyDescent="0.25">
      <c r="E88" s="30"/>
      <c r="F88" s="30"/>
      <c r="G88" s="30"/>
      <c r="H88" s="30"/>
    </row>
    <row r="89" spans="5:11" x14ac:dyDescent="0.25">
      <c r="E89" s="30"/>
      <c r="F89" s="30"/>
      <c r="G89" s="30"/>
      <c r="H89" s="30"/>
    </row>
    <row r="90" spans="5:11" x14ac:dyDescent="0.25">
      <c r="E90" s="30"/>
      <c r="F90" s="30"/>
      <c r="G90" s="30"/>
      <c r="H90" s="30"/>
    </row>
    <row r="91" spans="5:11" x14ac:dyDescent="0.25">
      <c r="E91" s="30"/>
      <c r="F91" s="30"/>
      <c r="G91" s="30"/>
      <c r="H91" s="30"/>
    </row>
    <row r="92" spans="5:11" x14ac:dyDescent="0.25">
      <c r="E92" s="30"/>
      <c r="F92" s="30"/>
      <c r="G92" s="30"/>
      <c r="H92" s="30"/>
    </row>
    <row r="93" spans="5:11" x14ac:dyDescent="0.25">
      <c r="E93" s="30"/>
      <c r="F93" s="30"/>
      <c r="G93" s="30"/>
      <c r="H93" s="30"/>
    </row>
    <row r="94" spans="5:11" x14ac:dyDescent="0.25">
      <c r="E94" s="30"/>
      <c r="F94" s="30"/>
      <c r="G94" s="30"/>
      <c r="H94" s="30"/>
    </row>
    <row r="95" spans="5:11" x14ac:dyDescent="0.25">
      <c r="E95" s="30"/>
      <c r="F95" s="30"/>
      <c r="G95" s="30"/>
      <c r="H95" s="30"/>
    </row>
    <row r="96" spans="5:11" x14ac:dyDescent="0.25">
      <c r="E96" s="30"/>
      <c r="F96" s="30"/>
      <c r="G96" s="30"/>
      <c r="H96" s="30"/>
    </row>
    <row r="97" spans="5:8" x14ac:dyDescent="0.25">
      <c r="E97" s="30"/>
      <c r="F97" s="30"/>
      <c r="G97" s="30"/>
      <c r="H97" s="30"/>
    </row>
    <row r="98" spans="5:8" x14ac:dyDescent="0.25">
      <c r="E98" s="30"/>
      <c r="F98" s="30"/>
      <c r="G98" s="30"/>
      <c r="H98" s="30"/>
    </row>
    <row r="99" spans="5:8" x14ac:dyDescent="0.25">
      <c r="E99" s="30"/>
      <c r="F99" s="30"/>
      <c r="G99" s="30"/>
      <c r="H99" s="30"/>
    </row>
    <row r="100" spans="5:8" x14ac:dyDescent="0.25">
      <c r="E100" s="30"/>
      <c r="F100" s="30"/>
      <c r="G100" s="30"/>
      <c r="H100" s="30"/>
    </row>
    <row r="101" spans="5:8" x14ac:dyDescent="0.25">
      <c r="E101" s="30"/>
      <c r="F101" s="30"/>
      <c r="G101" s="30"/>
      <c r="H101" s="30"/>
    </row>
    <row r="102" spans="5:8" x14ac:dyDescent="0.25">
      <c r="E102" s="30"/>
      <c r="F102" s="30"/>
      <c r="G102" s="30"/>
      <c r="H102" s="30"/>
    </row>
    <row r="103" spans="5:8" x14ac:dyDescent="0.25">
      <c r="E103" s="30"/>
      <c r="F103" s="30"/>
      <c r="G103" s="30"/>
      <c r="H103" s="30"/>
    </row>
    <row r="104" spans="5:8" x14ac:dyDescent="0.25">
      <c r="E104" s="30"/>
      <c r="F104" s="30"/>
      <c r="G104" s="30"/>
      <c r="H104" s="30"/>
    </row>
    <row r="105" spans="5:8" x14ac:dyDescent="0.25">
      <c r="E105" s="30"/>
      <c r="F105" s="30"/>
      <c r="G105" s="30"/>
      <c r="H105" s="30"/>
    </row>
    <row r="106" spans="5:8" x14ac:dyDescent="0.25">
      <c r="E106" s="30"/>
      <c r="F106" s="30"/>
      <c r="G106" s="30"/>
      <c r="H106" s="30"/>
    </row>
    <row r="107" spans="5:8" x14ac:dyDescent="0.25">
      <c r="E107" s="30"/>
      <c r="F107" s="30"/>
      <c r="G107" s="30"/>
      <c r="H107" s="30"/>
    </row>
    <row r="108" spans="5:8" x14ac:dyDescent="0.25">
      <c r="E108" s="30"/>
      <c r="F108" s="30"/>
      <c r="G108" s="30"/>
      <c r="H108" s="30"/>
    </row>
    <row r="109" spans="5:8" x14ac:dyDescent="0.25">
      <c r="E109" s="30"/>
      <c r="F109" s="30"/>
      <c r="G109" s="30"/>
      <c r="H109" s="30"/>
    </row>
    <row r="110" spans="5:8" x14ac:dyDescent="0.25">
      <c r="E110" s="30"/>
      <c r="F110" s="30"/>
      <c r="G110" s="30"/>
      <c r="H110" s="30"/>
    </row>
    <row r="111" spans="5:8" x14ac:dyDescent="0.25">
      <c r="E111" s="30"/>
      <c r="F111" s="30"/>
      <c r="G111" s="30"/>
      <c r="H111" s="30"/>
    </row>
    <row r="112" spans="5:8" x14ac:dyDescent="0.25">
      <c r="E112" s="30"/>
      <c r="F112" s="30"/>
      <c r="G112" s="30"/>
      <c r="H112" s="30"/>
    </row>
    <row r="113" spans="5:8" x14ac:dyDescent="0.25">
      <c r="E113" s="30"/>
      <c r="F113" s="30"/>
      <c r="G113" s="30"/>
      <c r="H113" s="30"/>
    </row>
    <row r="114" spans="5:8" x14ac:dyDescent="0.25">
      <c r="E114" s="30"/>
      <c r="F114" s="30"/>
      <c r="G114" s="30"/>
      <c r="H114" s="30"/>
    </row>
    <row r="115" spans="5:8" x14ac:dyDescent="0.25">
      <c r="E115" s="30"/>
      <c r="F115" s="30"/>
      <c r="G115" s="30"/>
      <c r="H115" s="30"/>
    </row>
    <row r="116" spans="5:8" x14ac:dyDescent="0.25">
      <c r="E116" s="30"/>
      <c r="F116" s="30"/>
      <c r="G116" s="30"/>
      <c r="H116" s="30"/>
    </row>
    <row r="117" spans="5:8" x14ac:dyDescent="0.25">
      <c r="E117" s="30"/>
      <c r="F117" s="30"/>
      <c r="G117" s="30"/>
      <c r="H117" s="30"/>
    </row>
    <row r="118" spans="5:8" x14ac:dyDescent="0.25">
      <c r="E118" s="30"/>
      <c r="F118" s="30"/>
      <c r="G118" s="30"/>
      <c r="H118" s="30"/>
    </row>
    <row r="119" spans="5:8" x14ac:dyDescent="0.25">
      <c r="E119" s="30"/>
      <c r="F119" s="30"/>
      <c r="G119" s="30"/>
      <c r="H119" s="30"/>
    </row>
    <row r="120" spans="5:8" x14ac:dyDescent="0.25">
      <c r="E120" s="30"/>
      <c r="F120" s="30"/>
      <c r="G120" s="30"/>
      <c r="H120" s="30"/>
    </row>
    <row r="121" spans="5:8" x14ac:dyDescent="0.25">
      <c r="E121" s="30"/>
      <c r="F121" s="30"/>
      <c r="G121" s="30"/>
      <c r="H121" s="30"/>
    </row>
    <row r="122" spans="5:8" x14ac:dyDescent="0.25">
      <c r="E122" s="30"/>
      <c r="F122" s="30"/>
      <c r="G122" s="30"/>
      <c r="H122" s="30"/>
    </row>
    <row r="123" spans="5:8" x14ac:dyDescent="0.25">
      <c r="E123" s="30"/>
      <c r="F123" s="30"/>
      <c r="G123" s="30"/>
      <c r="H123" s="30"/>
    </row>
    <row r="124" spans="5:8" x14ac:dyDescent="0.25">
      <c r="E124" s="30"/>
      <c r="F124" s="30"/>
      <c r="G124" s="30"/>
      <c r="H124" s="30"/>
    </row>
    <row r="125" spans="5:8" x14ac:dyDescent="0.25">
      <c r="E125" s="30"/>
      <c r="F125" s="30"/>
      <c r="G125" s="30"/>
      <c r="H125" s="30"/>
    </row>
    <row r="126" spans="5:8" x14ac:dyDescent="0.25">
      <c r="E126" s="30"/>
      <c r="F126" s="30"/>
      <c r="G126" s="30"/>
      <c r="H126" s="30"/>
    </row>
    <row r="127" spans="5:8" x14ac:dyDescent="0.25">
      <c r="E127" s="30"/>
      <c r="F127" s="30"/>
      <c r="G127" s="30"/>
      <c r="H127" s="30"/>
    </row>
    <row r="128" spans="5:8" x14ac:dyDescent="0.25">
      <c r="E128" s="30"/>
      <c r="F128" s="30"/>
      <c r="G128" s="30"/>
      <c r="H128" s="30"/>
    </row>
    <row r="129" spans="5:8" x14ac:dyDescent="0.25">
      <c r="E129" s="30"/>
      <c r="F129" s="30"/>
      <c r="G129" s="30"/>
      <c r="H129" s="30"/>
    </row>
    <row r="130" spans="5:8" x14ac:dyDescent="0.25">
      <c r="E130" s="30"/>
      <c r="F130" s="30"/>
      <c r="G130" s="30"/>
      <c r="H130" s="30"/>
    </row>
    <row r="131" spans="5:8" x14ac:dyDescent="0.25">
      <c r="E131" s="30"/>
      <c r="F131" s="30"/>
      <c r="G131" s="30"/>
      <c r="H131" s="30"/>
    </row>
    <row r="132" spans="5:8" x14ac:dyDescent="0.25">
      <c r="E132" s="30"/>
      <c r="F132" s="30"/>
      <c r="G132" s="30"/>
      <c r="H132" s="30"/>
    </row>
    <row r="133" spans="5:8" x14ac:dyDescent="0.25">
      <c r="E133" s="30"/>
      <c r="F133" s="30"/>
      <c r="G133" s="30"/>
      <c r="H133" s="30"/>
    </row>
    <row r="134" spans="5:8" x14ac:dyDescent="0.25">
      <c r="E134" s="30"/>
      <c r="F134" s="30"/>
      <c r="G134" s="30"/>
      <c r="H134" s="30"/>
    </row>
    <row r="135" spans="5:8" x14ac:dyDescent="0.25">
      <c r="E135" s="30"/>
      <c r="F135" s="30"/>
      <c r="G135" s="30"/>
      <c r="H135" s="30"/>
    </row>
    <row r="136" spans="5:8" x14ac:dyDescent="0.25">
      <c r="E136" s="30"/>
      <c r="F136" s="30"/>
      <c r="G136" s="30"/>
      <c r="H136" s="30"/>
    </row>
    <row r="137" spans="5:8" x14ac:dyDescent="0.25">
      <c r="E137" s="30"/>
      <c r="F137" s="30"/>
      <c r="G137" s="30"/>
      <c r="H137" s="30"/>
    </row>
    <row r="138" spans="5:8" x14ac:dyDescent="0.25">
      <c r="E138" s="30"/>
      <c r="F138" s="30"/>
      <c r="G138" s="30"/>
      <c r="H138" s="30"/>
    </row>
    <row r="139" spans="5:8" x14ac:dyDescent="0.25">
      <c r="E139" s="30"/>
      <c r="F139" s="30"/>
      <c r="G139" s="30"/>
      <c r="H139" s="30"/>
    </row>
    <row r="140" spans="5:8" x14ac:dyDescent="0.25">
      <c r="E140" s="30"/>
      <c r="F140" s="30"/>
      <c r="G140" s="30"/>
      <c r="H140" s="30"/>
    </row>
    <row r="141" spans="5:8" x14ac:dyDescent="0.25">
      <c r="E141" s="30"/>
      <c r="F141" s="30"/>
      <c r="G141" s="30"/>
      <c r="H141" s="30"/>
    </row>
    <row r="142" spans="5:8" x14ac:dyDescent="0.25">
      <c r="E142" s="30"/>
      <c r="F142" s="30"/>
      <c r="G142" s="30"/>
      <c r="H142" s="30"/>
    </row>
    <row r="143" spans="5:8" x14ac:dyDescent="0.25">
      <c r="E143" s="30"/>
      <c r="F143" s="30"/>
      <c r="G143" s="30"/>
      <c r="H143" s="30"/>
    </row>
    <row r="144" spans="5:8" x14ac:dyDescent="0.25">
      <c r="E144" s="30"/>
      <c r="F144" s="30"/>
      <c r="G144" s="30"/>
      <c r="H144" s="30"/>
    </row>
    <row r="145" spans="5:8" x14ac:dyDescent="0.25">
      <c r="E145" s="30"/>
      <c r="F145" s="30"/>
      <c r="G145" s="30"/>
      <c r="H145" s="30"/>
    </row>
    <row r="146" spans="5:8" x14ac:dyDescent="0.25">
      <c r="E146" s="30"/>
      <c r="F146" s="30"/>
      <c r="G146" s="30"/>
      <c r="H146" s="30"/>
    </row>
    <row r="147" spans="5:8" x14ac:dyDescent="0.25">
      <c r="E147" s="30"/>
      <c r="F147" s="30"/>
      <c r="G147" s="30"/>
      <c r="H147" s="30"/>
    </row>
    <row r="148" spans="5:8" x14ac:dyDescent="0.25">
      <c r="E148" s="30"/>
      <c r="F148" s="30"/>
      <c r="G148" s="30"/>
      <c r="H148" s="30"/>
    </row>
    <row r="149" spans="5:8" x14ac:dyDescent="0.25">
      <c r="E149" s="30"/>
      <c r="F149" s="30"/>
      <c r="G149" s="30"/>
      <c r="H149" s="30"/>
    </row>
    <row r="150" spans="5:8" x14ac:dyDescent="0.25">
      <c r="E150" s="30"/>
      <c r="F150" s="30"/>
      <c r="G150" s="30"/>
      <c r="H150" s="30"/>
    </row>
    <row r="151" spans="5:8" x14ac:dyDescent="0.25">
      <c r="E151" s="30"/>
      <c r="F151" s="30"/>
      <c r="G151" s="30"/>
      <c r="H151" s="30"/>
    </row>
    <row r="152" spans="5:8" x14ac:dyDescent="0.25">
      <c r="E152" s="30"/>
      <c r="F152" s="30"/>
      <c r="G152" s="30"/>
      <c r="H152" s="30"/>
    </row>
    <row r="153" spans="5:8" x14ac:dyDescent="0.25">
      <c r="E153" s="30"/>
      <c r="F153" s="30"/>
      <c r="G153" s="30"/>
      <c r="H153" s="30"/>
    </row>
    <row r="154" spans="5:8" x14ac:dyDescent="0.25">
      <c r="E154" s="30"/>
      <c r="F154" s="30"/>
      <c r="G154" s="30"/>
      <c r="H154" s="30"/>
    </row>
    <row r="155" spans="5:8" x14ac:dyDescent="0.25">
      <c r="E155" s="30"/>
      <c r="F155" s="30"/>
      <c r="G155" s="30"/>
      <c r="H155" s="30"/>
    </row>
    <row r="156" spans="5:8" x14ac:dyDescent="0.25">
      <c r="E156" s="30"/>
      <c r="F156" s="30"/>
      <c r="G156" s="30"/>
      <c r="H156" s="30"/>
    </row>
    <row r="157" spans="5:8" x14ac:dyDescent="0.25">
      <c r="E157" s="30"/>
      <c r="F157" s="30"/>
      <c r="G157" s="30"/>
      <c r="H157" s="30"/>
    </row>
    <row r="158" spans="5:8" x14ac:dyDescent="0.25">
      <c r="E158" s="30"/>
      <c r="F158" s="30"/>
      <c r="G158" s="30"/>
      <c r="H158" s="30"/>
    </row>
    <row r="159" spans="5:8" x14ac:dyDescent="0.25">
      <c r="E159" s="30"/>
      <c r="F159" s="30"/>
      <c r="G159" s="30"/>
      <c r="H159" s="30"/>
    </row>
    <row r="160" spans="5:8" x14ac:dyDescent="0.25">
      <c r="E160" s="30"/>
      <c r="F160" s="30"/>
      <c r="G160" s="30"/>
      <c r="H160" s="30"/>
    </row>
    <row r="161" spans="5:8" x14ac:dyDescent="0.25">
      <c r="E161" s="30"/>
      <c r="F161" s="30"/>
      <c r="G161" s="30"/>
      <c r="H161" s="30"/>
    </row>
    <row r="162" spans="5:8" x14ac:dyDescent="0.25">
      <c r="E162" s="30"/>
      <c r="F162" s="30"/>
      <c r="G162" s="30"/>
      <c r="H162" s="30"/>
    </row>
    <row r="163" spans="5:8" x14ac:dyDescent="0.25">
      <c r="E163" s="30"/>
      <c r="F163" s="30"/>
      <c r="G163" s="30"/>
      <c r="H163" s="30"/>
    </row>
    <row r="164" spans="5:8" x14ac:dyDescent="0.25">
      <c r="E164" s="30"/>
      <c r="F164" s="30"/>
      <c r="G164" s="30"/>
      <c r="H164" s="30"/>
    </row>
    <row r="165" spans="5:8" x14ac:dyDescent="0.25">
      <c r="E165" s="30"/>
      <c r="F165" s="30"/>
      <c r="G165" s="30"/>
      <c r="H165" s="30"/>
    </row>
    <row r="166" spans="5:8" x14ac:dyDescent="0.25">
      <c r="E166" s="30"/>
      <c r="F166" s="30"/>
      <c r="G166" s="30"/>
      <c r="H166" s="30"/>
    </row>
    <row r="167" spans="5:8" x14ac:dyDescent="0.25">
      <c r="E167" s="30"/>
      <c r="F167" s="30"/>
      <c r="G167" s="30"/>
      <c r="H167" s="30"/>
    </row>
    <row r="168" spans="5:8" x14ac:dyDescent="0.25">
      <c r="E168" s="30"/>
      <c r="F168" s="30"/>
      <c r="G168" s="30"/>
      <c r="H168" s="30"/>
    </row>
    <row r="169" spans="5:8" x14ac:dyDescent="0.25">
      <c r="E169" s="30"/>
      <c r="F169" s="30"/>
      <c r="G169" s="30"/>
      <c r="H169" s="30"/>
    </row>
    <row r="170" spans="5:8" x14ac:dyDescent="0.25">
      <c r="E170" s="30"/>
      <c r="F170" s="30"/>
      <c r="G170" s="30"/>
      <c r="H170" s="30"/>
    </row>
    <row r="171" spans="5:8" x14ac:dyDescent="0.25">
      <c r="E171" s="30"/>
      <c r="F171" s="30"/>
      <c r="G171" s="30"/>
      <c r="H171" s="30"/>
    </row>
    <row r="172" spans="5:8" x14ac:dyDescent="0.25">
      <c r="E172" s="30"/>
      <c r="F172" s="30"/>
      <c r="G172" s="30"/>
      <c r="H172" s="30"/>
    </row>
    <row r="173" spans="5:8" x14ac:dyDescent="0.25">
      <c r="E173" s="30"/>
      <c r="F173" s="30"/>
      <c r="G173" s="30"/>
      <c r="H173" s="30"/>
    </row>
    <row r="174" spans="5:8" x14ac:dyDescent="0.25">
      <c r="E174" s="30"/>
      <c r="F174" s="30"/>
      <c r="G174" s="30"/>
      <c r="H174" s="30"/>
    </row>
    <row r="175" spans="5:8" x14ac:dyDescent="0.25">
      <c r="E175" s="30"/>
      <c r="F175" s="30"/>
      <c r="G175" s="30"/>
      <c r="H175" s="30"/>
    </row>
    <row r="176" spans="5:8" x14ac:dyDescent="0.25">
      <c r="E176" s="30"/>
      <c r="F176" s="30"/>
      <c r="G176" s="30"/>
      <c r="H176" s="30"/>
    </row>
    <row r="177" spans="5:8" x14ac:dyDescent="0.25">
      <c r="E177" s="30"/>
      <c r="F177" s="30"/>
      <c r="G177" s="30"/>
      <c r="H177" s="30"/>
    </row>
    <row r="178" spans="5:8" x14ac:dyDescent="0.25">
      <c r="E178" s="30"/>
      <c r="F178" s="30"/>
      <c r="G178" s="30"/>
      <c r="H178" s="30"/>
    </row>
    <row r="179" spans="5:8" x14ac:dyDescent="0.25">
      <c r="E179" s="30"/>
      <c r="F179" s="30"/>
      <c r="G179" s="30"/>
      <c r="H179" s="30"/>
    </row>
    <row r="180" spans="5:8" x14ac:dyDescent="0.25">
      <c r="E180" s="30"/>
      <c r="F180" s="30"/>
      <c r="G180" s="30"/>
      <c r="H180" s="30"/>
    </row>
    <row r="181" spans="5:8" x14ac:dyDescent="0.25">
      <c r="E181" s="30"/>
      <c r="F181" s="30"/>
      <c r="G181" s="30"/>
      <c r="H181" s="30"/>
    </row>
    <row r="182" spans="5:8" x14ac:dyDescent="0.25">
      <c r="E182" s="30"/>
      <c r="F182" s="30"/>
      <c r="G182" s="30"/>
      <c r="H182" s="30"/>
    </row>
    <row r="183" spans="5:8" x14ac:dyDescent="0.25">
      <c r="E183" s="30"/>
      <c r="F183" s="30"/>
      <c r="G183" s="30"/>
      <c r="H183" s="30"/>
    </row>
    <row r="184" spans="5:8" x14ac:dyDescent="0.25">
      <c r="E184" s="30"/>
      <c r="F184" s="30"/>
      <c r="G184" s="30"/>
      <c r="H184" s="30"/>
    </row>
    <row r="185" spans="5:8" x14ac:dyDescent="0.25">
      <c r="E185" s="30"/>
      <c r="F185" s="30"/>
      <c r="G185" s="30"/>
      <c r="H185" s="30"/>
    </row>
    <row r="186" spans="5:8" x14ac:dyDescent="0.25">
      <c r="E186" s="30"/>
      <c r="F186" s="30"/>
      <c r="G186" s="30"/>
      <c r="H186" s="30"/>
    </row>
    <row r="187" spans="5:8" x14ac:dyDescent="0.25">
      <c r="E187" s="30"/>
      <c r="F187" s="30"/>
      <c r="G187" s="30"/>
      <c r="H187" s="30"/>
    </row>
    <row r="188" spans="5:8" x14ac:dyDescent="0.25">
      <c r="E188" s="30"/>
      <c r="F188" s="30"/>
      <c r="G188" s="30"/>
      <c r="H188" s="30"/>
    </row>
    <row r="189" spans="5:8" x14ac:dyDescent="0.25">
      <c r="E189" s="30"/>
      <c r="F189" s="30"/>
      <c r="G189" s="30"/>
      <c r="H189" s="30"/>
    </row>
    <row r="190" spans="5:8" x14ac:dyDescent="0.25">
      <c r="E190" s="30"/>
      <c r="F190" s="30"/>
      <c r="G190" s="30"/>
      <c r="H190" s="30"/>
    </row>
    <row r="191" spans="5:8" x14ac:dyDescent="0.25">
      <c r="E191" s="30"/>
      <c r="F191" s="30"/>
      <c r="G191" s="30"/>
      <c r="H191" s="30"/>
    </row>
    <row r="192" spans="5:8" x14ac:dyDescent="0.25">
      <c r="E192" s="30"/>
      <c r="F192" s="30"/>
      <c r="G192" s="30"/>
      <c r="H192" s="30"/>
    </row>
    <row r="193" spans="5:8" x14ac:dyDescent="0.25">
      <c r="E193" s="30"/>
      <c r="F193" s="30"/>
      <c r="G193" s="30"/>
      <c r="H193" s="30"/>
    </row>
    <row r="194" spans="5:8" x14ac:dyDescent="0.25">
      <c r="E194" s="30"/>
      <c r="F194" s="30"/>
      <c r="G194" s="30"/>
      <c r="H194" s="30"/>
    </row>
    <row r="195" spans="5:8" x14ac:dyDescent="0.25">
      <c r="E195" s="30"/>
      <c r="F195" s="30"/>
      <c r="G195" s="30"/>
      <c r="H195" s="30"/>
    </row>
    <row r="196" spans="5:8" x14ac:dyDescent="0.25">
      <c r="E196" s="30"/>
      <c r="F196" s="30"/>
      <c r="G196" s="30"/>
      <c r="H196" s="30"/>
    </row>
    <row r="197" spans="5:8" x14ac:dyDescent="0.25">
      <c r="E197" s="30"/>
      <c r="F197" s="30"/>
      <c r="G197" s="30"/>
      <c r="H197" s="30"/>
    </row>
    <row r="198" spans="5:8" x14ac:dyDescent="0.25">
      <c r="E198" s="30"/>
      <c r="F198" s="30"/>
      <c r="G198" s="30"/>
      <c r="H198" s="30"/>
    </row>
    <row r="199" spans="5:8" x14ac:dyDescent="0.25">
      <c r="E199" s="30"/>
      <c r="F199" s="30"/>
      <c r="G199" s="30"/>
      <c r="H199" s="30"/>
    </row>
    <row r="200" spans="5:8" x14ac:dyDescent="0.25">
      <c r="E200" s="30"/>
      <c r="F200" s="30"/>
      <c r="G200" s="30"/>
      <c r="H200" s="30"/>
    </row>
    <row r="201" spans="5:8" x14ac:dyDescent="0.25">
      <c r="E201" s="30"/>
      <c r="F201" s="30"/>
      <c r="G201" s="30"/>
      <c r="H201" s="30"/>
    </row>
    <row r="202" spans="5:8" x14ac:dyDescent="0.25">
      <c r="E202" s="30"/>
      <c r="F202" s="30"/>
      <c r="G202" s="30"/>
      <c r="H202" s="30"/>
    </row>
    <row r="203" spans="5:8" x14ac:dyDescent="0.25">
      <c r="E203" s="30"/>
      <c r="F203" s="30"/>
      <c r="G203" s="30"/>
      <c r="H203" s="30"/>
    </row>
    <row r="204" spans="5:8" x14ac:dyDescent="0.25">
      <c r="E204" s="30"/>
      <c r="F204" s="30"/>
      <c r="G204" s="30"/>
      <c r="H204" s="30"/>
    </row>
    <row r="205" spans="5:8" x14ac:dyDescent="0.25">
      <c r="E205" s="30"/>
      <c r="F205" s="30"/>
      <c r="G205" s="30"/>
      <c r="H205" s="30"/>
    </row>
    <row r="206" spans="5:8" x14ac:dyDescent="0.25">
      <c r="E206" s="30"/>
      <c r="F206" s="30"/>
      <c r="G206" s="30"/>
      <c r="H206" s="30"/>
    </row>
    <row r="207" spans="5:8" x14ac:dyDescent="0.25">
      <c r="E207" s="30"/>
      <c r="F207" s="30"/>
      <c r="G207" s="30"/>
      <c r="H207" s="30"/>
    </row>
    <row r="208" spans="5:8" x14ac:dyDescent="0.25">
      <c r="E208" s="30"/>
      <c r="F208" s="30"/>
      <c r="G208" s="30"/>
      <c r="H208" s="30"/>
    </row>
    <row r="209" spans="5:8" x14ac:dyDescent="0.25">
      <c r="E209" s="30"/>
      <c r="F209" s="30"/>
      <c r="G209" s="30"/>
      <c r="H209" s="30"/>
    </row>
    <row r="210" spans="5:8" x14ac:dyDescent="0.25">
      <c r="E210" s="30"/>
      <c r="F210" s="30"/>
      <c r="G210" s="30"/>
      <c r="H210" s="30"/>
    </row>
    <row r="211" spans="5:8" x14ac:dyDescent="0.25">
      <c r="E211" s="30"/>
      <c r="F211" s="30"/>
      <c r="G211" s="30"/>
      <c r="H211" s="30"/>
    </row>
    <row r="212" spans="5:8" x14ac:dyDescent="0.25">
      <c r="E212" s="30"/>
      <c r="F212" s="30"/>
      <c r="G212" s="30"/>
      <c r="H212" s="30"/>
    </row>
    <row r="213" spans="5:8" x14ac:dyDescent="0.25">
      <c r="E213" s="30"/>
      <c r="F213" s="30"/>
      <c r="G213" s="30"/>
      <c r="H213" s="30"/>
    </row>
    <row r="214" spans="5:8" x14ac:dyDescent="0.25">
      <c r="E214" s="30"/>
      <c r="F214" s="30"/>
      <c r="G214" s="30"/>
      <c r="H214" s="30"/>
    </row>
    <row r="215" spans="5:8" x14ac:dyDescent="0.25">
      <c r="E215" s="30"/>
      <c r="F215" s="30"/>
      <c r="G215" s="30"/>
      <c r="H215" s="30"/>
    </row>
  </sheetData>
  <mergeCells count="50">
    <mergeCell ref="A58:J58"/>
    <mergeCell ref="B3:B6"/>
    <mergeCell ref="B10:B12"/>
    <mergeCell ref="B13:B14"/>
    <mergeCell ref="B17:B19"/>
    <mergeCell ref="A13:A14"/>
    <mergeCell ref="A34:A40"/>
    <mergeCell ref="A53:A56"/>
    <mergeCell ref="A8:K8"/>
    <mergeCell ref="A16:K16"/>
    <mergeCell ref="A15:J15"/>
    <mergeCell ref="A21:J21"/>
    <mergeCell ref="H66:J66"/>
    <mergeCell ref="H67:J67"/>
    <mergeCell ref="A10:A12"/>
    <mergeCell ref="A17:A19"/>
    <mergeCell ref="B48:B50"/>
    <mergeCell ref="A48:A50"/>
    <mergeCell ref="B53:B56"/>
    <mergeCell ref="B23:B30"/>
    <mergeCell ref="A23:A30"/>
    <mergeCell ref="B34:B40"/>
    <mergeCell ref="H78:J78"/>
    <mergeCell ref="H79:J79"/>
    <mergeCell ref="H68:J68"/>
    <mergeCell ref="H69:J69"/>
    <mergeCell ref="H70:J70"/>
    <mergeCell ref="H71:J71"/>
    <mergeCell ref="H72:J72"/>
    <mergeCell ref="H73:J73"/>
    <mergeCell ref="H5:J5"/>
    <mergeCell ref="A22:K22"/>
    <mergeCell ref="H74:J74"/>
    <mergeCell ref="H75:J75"/>
    <mergeCell ref="H76:J76"/>
    <mergeCell ref="H77:J77"/>
    <mergeCell ref="A59:J59"/>
    <mergeCell ref="H63:J63"/>
    <mergeCell ref="H64:J64"/>
    <mergeCell ref="H65:J65"/>
    <mergeCell ref="A1:K1"/>
    <mergeCell ref="A3:A6"/>
    <mergeCell ref="C3:C6"/>
    <mergeCell ref="D3:D6"/>
    <mergeCell ref="E3:J3"/>
    <mergeCell ref="K3:K6"/>
    <mergeCell ref="E4:E6"/>
    <mergeCell ref="F4:J4"/>
    <mergeCell ref="F5:F6"/>
    <mergeCell ref="G5:G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  <pageSetUpPr fitToPage="1"/>
  </sheetPr>
  <dimension ref="A1:M142"/>
  <sheetViews>
    <sheetView topLeftCell="A3" zoomScale="85" zoomScaleNormal="85" zoomScaleSheetLayoutView="85" zoomScalePageLayoutView="115" workbookViewId="0">
      <pane ySplit="6" topLeftCell="A9" activePane="bottomLeft" state="frozen"/>
      <selection activeCell="A3" sqref="A3"/>
      <selection pane="bottomLeft" activeCell="B103" sqref="B103:B105"/>
    </sheetView>
  </sheetViews>
  <sheetFormatPr defaultRowHeight="15" x14ac:dyDescent="0.25"/>
  <cols>
    <col min="1" max="1" width="8.85546875" style="14" customWidth="1"/>
    <col min="2" max="2" width="46" style="2" customWidth="1"/>
    <col min="3" max="3" width="13.7109375" style="2" customWidth="1"/>
    <col min="4" max="4" width="15.7109375" style="2" customWidth="1"/>
    <col min="5" max="5" width="11.28515625" style="2" customWidth="1"/>
    <col min="6" max="7" width="12.7109375" style="2" bestFit="1" customWidth="1"/>
    <col min="8" max="8" width="11.5703125" style="2" customWidth="1"/>
    <col min="9" max="9" width="35.7109375" style="2" customWidth="1"/>
    <col min="10" max="10" width="8.85546875" style="2" customWidth="1"/>
    <col min="11" max="12" width="9.42578125" style="2" bestFit="1" customWidth="1"/>
    <col min="13" max="13" width="12.140625" style="2" customWidth="1"/>
    <col min="14" max="16384" width="9.140625" style="2"/>
  </cols>
  <sheetData>
    <row r="1" spans="1:13" ht="53.25" hidden="1" customHeight="1" x14ac:dyDescent="0.25">
      <c r="I1" s="13"/>
      <c r="J1" s="157" t="s">
        <v>125</v>
      </c>
      <c r="K1" s="158"/>
      <c r="L1" s="158"/>
      <c r="M1" s="159"/>
    </row>
    <row r="2" spans="1:13" ht="9" hidden="1" customHeight="1" x14ac:dyDescent="0.25">
      <c r="J2" s="13"/>
      <c r="K2" s="13"/>
      <c r="L2" s="13"/>
      <c r="M2" s="13"/>
    </row>
    <row r="3" spans="1:13" s="6" customFormat="1" ht="16.5" customHeight="1" x14ac:dyDescent="0.3">
      <c r="A3" s="160" t="s">
        <v>45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</row>
    <row r="4" spans="1:13" ht="9" customHeight="1" x14ac:dyDescent="0.25"/>
    <row r="5" spans="1:13" ht="15.75" customHeight="1" x14ac:dyDescent="0.25">
      <c r="A5" s="162" t="s">
        <v>0</v>
      </c>
      <c r="B5" s="161" t="s">
        <v>46</v>
      </c>
      <c r="C5" s="161" t="s">
        <v>2</v>
      </c>
      <c r="D5" s="161" t="s">
        <v>3</v>
      </c>
      <c r="E5" s="161" t="s">
        <v>4</v>
      </c>
      <c r="F5" s="161"/>
      <c r="G5" s="161"/>
      <c r="H5" s="161"/>
      <c r="I5" s="161" t="s">
        <v>5</v>
      </c>
      <c r="J5" s="161"/>
      <c r="K5" s="161"/>
      <c r="L5" s="161"/>
      <c r="M5" s="161"/>
    </row>
    <row r="6" spans="1:13" x14ac:dyDescent="0.25">
      <c r="A6" s="162"/>
      <c r="B6" s="161"/>
      <c r="C6" s="161"/>
      <c r="D6" s="161"/>
      <c r="E6" s="161" t="s">
        <v>6</v>
      </c>
      <c r="F6" s="161" t="s">
        <v>7</v>
      </c>
      <c r="G6" s="161"/>
      <c r="H6" s="161"/>
      <c r="I6" s="161"/>
      <c r="J6" s="161"/>
      <c r="K6" s="161"/>
      <c r="L6" s="161"/>
      <c r="M6" s="161"/>
    </row>
    <row r="7" spans="1:13" x14ac:dyDescent="0.25">
      <c r="A7" s="162"/>
      <c r="B7" s="161"/>
      <c r="C7" s="161"/>
      <c r="D7" s="161"/>
      <c r="E7" s="161"/>
      <c r="F7" s="1">
        <v>2014</v>
      </c>
      <c r="G7" s="1">
        <v>2015</v>
      </c>
      <c r="H7" s="1">
        <v>2016</v>
      </c>
      <c r="I7" s="1" t="s">
        <v>1</v>
      </c>
      <c r="J7" s="1" t="s">
        <v>8</v>
      </c>
      <c r="K7" s="1">
        <v>2014</v>
      </c>
      <c r="L7" s="1">
        <v>2015</v>
      </c>
      <c r="M7" s="1">
        <v>2016</v>
      </c>
    </row>
    <row r="8" spans="1:13" ht="12" customHeight="1" x14ac:dyDescent="0.25">
      <c r="A8" s="15">
        <v>1</v>
      </c>
      <c r="B8" s="1">
        <v>2</v>
      </c>
      <c r="C8" s="1">
        <v>3</v>
      </c>
      <c r="D8" s="1"/>
      <c r="E8" s="1">
        <v>4</v>
      </c>
      <c r="F8" s="1">
        <v>5</v>
      </c>
      <c r="G8" s="1">
        <v>6</v>
      </c>
      <c r="H8" s="1">
        <v>7</v>
      </c>
      <c r="I8" s="1">
        <v>8</v>
      </c>
      <c r="J8" s="1">
        <v>9</v>
      </c>
      <c r="K8" s="1">
        <v>10</v>
      </c>
      <c r="L8" s="1">
        <v>11</v>
      </c>
      <c r="M8" s="1">
        <v>12</v>
      </c>
    </row>
    <row r="9" spans="1:13" ht="27" customHeight="1" x14ac:dyDescent="0.25">
      <c r="A9" s="146" t="s">
        <v>47</v>
      </c>
      <c r="B9" s="146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</row>
    <row r="10" spans="1:13" x14ac:dyDescent="0.25">
      <c r="A10" s="16"/>
      <c r="B10" s="146" t="s">
        <v>131</v>
      </c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</row>
    <row r="11" spans="1:13" s="6" customFormat="1" ht="14.25" customHeight="1" x14ac:dyDescent="0.2">
      <c r="A11" s="117" t="s">
        <v>132</v>
      </c>
      <c r="B11" s="120" t="s">
        <v>130</v>
      </c>
      <c r="C11" s="146"/>
      <c r="D11" s="3" t="s">
        <v>6</v>
      </c>
      <c r="E11" s="7">
        <f>SUM(F11:H11)</f>
        <v>2841925</v>
      </c>
      <c r="F11" s="7">
        <f>SUM(F12:F13)</f>
        <v>1256095</v>
      </c>
      <c r="G11" s="7">
        <f>SUM(G12:G13)</f>
        <v>785830</v>
      </c>
      <c r="H11" s="7">
        <f>SUM(H12:H13)</f>
        <v>800000</v>
      </c>
      <c r="I11" s="132" t="s">
        <v>100</v>
      </c>
      <c r="J11" s="129" t="s">
        <v>9</v>
      </c>
      <c r="K11" s="129" t="s">
        <v>101</v>
      </c>
      <c r="L11" s="129" t="s">
        <v>102</v>
      </c>
      <c r="M11" s="114" t="s">
        <v>102</v>
      </c>
    </row>
    <row r="12" spans="1:13" s="6" customFormat="1" ht="14.25" customHeight="1" x14ac:dyDescent="0.2">
      <c r="A12" s="140"/>
      <c r="B12" s="138"/>
      <c r="C12" s="146"/>
      <c r="D12" s="3" t="s">
        <v>10</v>
      </c>
      <c r="E12" s="7">
        <f t="shared" ref="E12:E49" si="0">SUM(F12:H12)</f>
        <v>0</v>
      </c>
      <c r="F12" s="7">
        <f t="shared" ref="F12:H13" si="1">F18+F21</f>
        <v>0</v>
      </c>
      <c r="G12" s="7">
        <f t="shared" si="1"/>
        <v>0</v>
      </c>
      <c r="H12" s="7">
        <f t="shared" si="1"/>
        <v>0</v>
      </c>
      <c r="I12" s="133"/>
      <c r="J12" s="130"/>
      <c r="K12" s="130"/>
      <c r="L12" s="130"/>
      <c r="M12" s="115"/>
    </row>
    <row r="13" spans="1:13" s="6" customFormat="1" ht="14.25" customHeight="1" x14ac:dyDescent="0.2">
      <c r="A13" s="141"/>
      <c r="B13" s="139"/>
      <c r="C13" s="146"/>
      <c r="D13" s="3" t="s">
        <v>11</v>
      </c>
      <c r="E13" s="7">
        <f t="shared" si="0"/>
        <v>2841925</v>
      </c>
      <c r="F13" s="7">
        <f t="shared" si="1"/>
        <v>1256095</v>
      </c>
      <c r="G13" s="7">
        <f t="shared" si="1"/>
        <v>785830</v>
      </c>
      <c r="H13" s="7">
        <f t="shared" si="1"/>
        <v>800000</v>
      </c>
      <c r="I13" s="134"/>
      <c r="J13" s="131"/>
      <c r="K13" s="131"/>
      <c r="L13" s="131"/>
      <c r="M13" s="116"/>
    </row>
    <row r="14" spans="1:13" s="6" customFormat="1" ht="14.25" customHeight="1" x14ac:dyDescent="0.2">
      <c r="A14" s="117" t="s">
        <v>104</v>
      </c>
      <c r="B14" s="120" t="s">
        <v>61</v>
      </c>
      <c r="C14" s="123"/>
      <c r="D14" s="3" t="s">
        <v>6</v>
      </c>
      <c r="E14" s="7">
        <v>2841925</v>
      </c>
      <c r="F14" s="7">
        <v>1256095</v>
      </c>
      <c r="G14" s="7">
        <v>785830</v>
      </c>
      <c r="H14" s="7">
        <v>800000</v>
      </c>
      <c r="I14" s="126" t="s">
        <v>100</v>
      </c>
      <c r="J14" s="129" t="s">
        <v>9</v>
      </c>
      <c r="K14" s="129" t="s">
        <v>101</v>
      </c>
      <c r="L14" s="129" t="s">
        <v>102</v>
      </c>
      <c r="M14" s="114" t="s">
        <v>102</v>
      </c>
    </row>
    <row r="15" spans="1:13" s="6" customFormat="1" ht="14.25" customHeight="1" x14ac:dyDescent="0.2">
      <c r="A15" s="118"/>
      <c r="B15" s="121"/>
      <c r="C15" s="124"/>
      <c r="D15" s="3" t="s">
        <v>10</v>
      </c>
      <c r="E15" s="7">
        <v>0</v>
      </c>
      <c r="F15" s="7">
        <v>0</v>
      </c>
      <c r="G15" s="7">
        <v>0</v>
      </c>
      <c r="H15" s="7">
        <v>0</v>
      </c>
      <c r="I15" s="127"/>
      <c r="J15" s="130"/>
      <c r="K15" s="130"/>
      <c r="L15" s="130"/>
      <c r="M15" s="115"/>
    </row>
    <row r="16" spans="1:13" s="6" customFormat="1" ht="14.25" customHeight="1" x14ac:dyDescent="0.2">
      <c r="A16" s="119"/>
      <c r="B16" s="122"/>
      <c r="C16" s="125"/>
      <c r="D16" s="3" t="s">
        <v>11</v>
      </c>
      <c r="E16" s="7">
        <v>2841925</v>
      </c>
      <c r="F16" s="7">
        <v>1256095</v>
      </c>
      <c r="G16" s="7">
        <v>785830</v>
      </c>
      <c r="H16" s="7">
        <v>800000</v>
      </c>
      <c r="I16" s="128"/>
      <c r="J16" s="131"/>
      <c r="K16" s="131"/>
      <c r="L16" s="131"/>
      <c r="M16" s="116"/>
    </row>
    <row r="17" spans="1:13" ht="25.5" customHeight="1" x14ac:dyDescent="0.25">
      <c r="A17" s="135" t="s">
        <v>48</v>
      </c>
      <c r="B17" s="163" t="s">
        <v>12</v>
      </c>
      <c r="C17" s="145" t="s">
        <v>75</v>
      </c>
      <c r="D17" s="3" t="s">
        <v>6</v>
      </c>
      <c r="E17" s="7">
        <f>SUM(F17:H17)</f>
        <v>480000</v>
      </c>
      <c r="F17" s="7">
        <f>SUM(F18:F19)</f>
        <v>200000</v>
      </c>
      <c r="G17" s="7">
        <f>SUM(G18:G19)</f>
        <v>100000</v>
      </c>
      <c r="H17" s="19">
        <v>180000</v>
      </c>
      <c r="I17" s="132" t="s">
        <v>13</v>
      </c>
      <c r="J17" s="129" t="s">
        <v>9</v>
      </c>
      <c r="K17" s="129">
        <v>100</v>
      </c>
      <c r="L17" s="129">
        <v>100</v>
      </c>
      <c r="M17" s="129">
        <v>100</v>
      </c>
    </row>
    <row r="18" spans="1:13" ht="25.5" customHeight="1" x14ac:dyDescent="0.25">
      <c r="A18" s="136"/>
      <c r="B18" s="163"/>
      <c r="C18" s="145"/>
      <c r="D18" s="4" t="s">
        <v>10</v>
      </c>
      <c r="E18" s="5">
        <f t="shared" si="0"/>
        <v>0</v>
      </c>
      <c r="F18" s="5">
        <v>0</v>
      </c>
      <c r="G18" s="5">
        <v>0</v>
      </c>
      <c r="H18" s="5">
        <v>0</v>
      </c>
      <c r="I18" s="133"/>
      <c r="J18" s="130"/>
      <c r="K18" s="130"/>
      <c r="L18" s="130"/>
      <c r="M18" s="130"/>
    </row>
    <row r="19" spans="1:13" ht="25.5" customHeight="1" x14ac:dyDescent="0.25">
      <c r="A19" s="137"/>
      <c r="B19" s="163"/>
      <c r="C19" s="145"/>
      <c r="D19" s="4" t="s">
        <v>11</v>
      </c>
      <c r="E19" s="5">
        <f t="shared" si="0"/>
        <v>480000</v>
      </c>
      <c r="F19" s="5">
        <v>200000</v>
      </c>
      <c r="G19" s="5">
        <v>100000</v>
      </c>
      <c r="H19" s="18">
        <v>180000</v>
      </c>
      <c r="I19" s="134"/>
      <c r="J19" s="131"/>
      <c r="K19" s="131"/>
      <c r="L19" s="131"/>
      <c r="M19" s="131"/>
    </row>
    <row r="20" spans="1:13" ht="30" customHeight="1" x14ac:dyDescent="0.25">
      <c r="A20" s="135" t="s">
        <v>49</v>
      </c>
      <c r="B20" s="163" t="s">
        <v>14</v>
      </c>
      <c r="C20" s="145" t="s">
        <v>75</v>
      </c>
      <c r="D20" s="3" t="s">
        <v>6</v>
      </c>
      <c r="E20" s="7">
        <f>SUM(F20:H20)</f>
        <v>2361925</v>
      </c>
      <c r="F20" s="7">
        <f>SUM(F21:F22)</f>
        <v>1056095</v>
      </c>
      <c r="G20" s="7">
        <f>SUM(G21:G22)</f>
        <v>685830</v>
      </c>
      <c r="H20" s="7">
        <v>620000</v>
      </c>
      <c r="I20" s="132" t="s">
        <v>16</v>
      </c>
      <c r="J20" s="129" t="s">
        <v>77</v>
      </c>
      <c r="K20" s="129">
        <v>12</v>
      </c>
      <c r="L20" s="129">
        <v>16</v>
      </c>
      <c r="M20" s="129">
        <v>18</v>
      </c>
    </row>
    <row r="21" spans="1:13" ht="30" customHeight="1" x14ac:dyDescent="0.25">
      <c r="A21" s="136"/>
      <c r="B21" s="163"/>
      <c r="C21" s="145"/>
      <c r="D21" s="4" t="s">
        <v>10</v>
      </c>
      <c r="E21" s="5">
        <f t="shared" si="0"/>
        <v>0</v>
      </c>
      <c r="F21" s="5">
        <v>0</v>
      </c>
      <c r="G21" s="5">
        <v>0</v>
      </c>
      <c r="H21" s="5">
        <v>0</v>
      </c>
      <c r="I21" s="133"/>
      <c r="J21" s="130"/>
      <c r="K21" s="130"/>
      <c r="L21" s="130"/>
      <c r="M21" s="130"/>
    </row>
    <row r="22" spans="1:13" ht="30" customHeight="1" x14ac:dyDescent="0.25">
      <c r="A22" s="137"/>
      <c r="B22" s="163"/>
      <c r="C22" s="145"/>
      <c r="D22" s="4" t="s">
        <v>11</v>
      </c>
      <c r="E22" s="5">
        <f t="shared" si="0"/>
        <v>2361925</v>
      </c>
      <c r="F22" s="5">
        <v>1056095</v>
      </c>
      <c r="G22" s="5">
        <f>667330+18500</f>
        <v>685830</v>
      </c>
      <c r="H22" s="5">
        <v>620000</v>
      </c>
      <c r="I22" s="134"/>
      <c r="J22" s="131"/>
      <c r="K22" s="131"/>
      <c r="L22" s="131"/>
      <c r="M22" s="131"/>
    </row>
    <row r="23" spans="1:13" s="6" customFormat="1" ht="15" customHeight="1" x14ac:dyDescent="0.2">
      <c r="A23" s="117" t="s">
        <v>50</v>
      </c>
      <c r="B23" s="164" t="s">
        <v>17</v>
      </c>
      <c r="C23" s="146"/>
      <c r="D23" s="3" t="s">
        <v>6</v>
      </c>
      <c r="E23" s="7">
        <f>SUM(F23:H23)</f>
        <v>4491092</v>
      </c>
      <c r="F23" s="7">
        <f>SUM(F24:F25)</f>
        <v>3495102</v>
      </c>
      <c r="G23" s="7">
        <f>SUM(G24:G25)</f>
        <v>195000</v>
      </c>
      <c r="H23" s="7">
        <f>SUM(H24:H25)</f>
        <v>800990</v>
      </c>
      <c r="I23" s="132" t="s">
        <v>100</v>
      </c>
      <c r="J23" s="129" t="s">
        <v>9</v>
      </c>
      <c r="K23" s="129" t="s">
        <v>101</v>
      </c>
      <c r="L23" s="129" t="s">
        <v>102</v>
      </c>
      <c r="M23" s="129" t="s">
        <v>102</v>
      </c>
    </row>
    <row r="24" spans="1:13" s="6" customFormat="1" ht="15" customHeight="1" x14ac:dyDescent="0.2">
      <c r="A24" s="140"/>
      <c r="B24" s="166"/>
      <c r="C24" s="146"/>
      <c r="D24" s="3" t="s">
        <v>10</v>
      </c>
      <c r="E24" s="7">
        <f t="shared" si="0"/>
        <v>625000</v>
      </c>
      <c r="F24" s="7">
        <f t="shared" ref="F24:H25" si="2">F27+F30+F33+F36</f>
        <v>625000</v>
      </c>
      <c r="G24" s="7">
        <f t="shared" si="2"/>
        <v>0</v>
      </c>
      <c r="H24" s="7">
        <f t="shared" si="2"/>
        <v>0</v>
      </c>
      <c r="I24" s="133"/>
      <c r="J24" s="130"/>
      <c r="K24" s="130"/>
      <c r="L24" s="130"/>
      <c r="M24" s="130"/>
    </row>
    <row r="25" spans="1:13" s="6" customFormat="1" ht="15" customHeight="1" x14ac:dyDescent="0.2">
      <c r="A25" s="141"/>
      <c r="B25" s="166"/>
      <c r="C25" s="146"/>
      <c r="D25" s="3" t="s">
        <v>11</v>
      </c>
      <c r="E25" s="7">
        <f t="shared" si="0"/>
        <v>3866092</v>
      </c>
      <c r="F25" s="7">
        <f t="shared" si="2"/>
        <v>2870102</v>
      </c>
      <c r="G25" s="7">
        <f t="shared" si="2"/>
        <v>195000</v>
      </c>
      <c r="H25" s="7">
        <f t="shared" si="2"/>
        <v>800990</v>
      </c>
      <c r="I25" s="134"/>
      <c r="J25" s="131"/>
      <c r="K25" s="131"/>
      <c r="L25" s="131"/>
      <c r="M25" s="131"/>
    </row>
    <row r="26" spans="1:13" ht="14.25" customHeight="1" x14ac:dyDescent="0.25">
      <c r="A26" s="135" t="s">
        <v>52</v>
      </c>
      <c r="B26" s="163" t="s">
        <v>19</v>
      </c>
      <c r="C26" s="145" t="s">
        <v>15</v>
      </c>
      <c r="D26" s="3" t="s">
        <v>6</v>
      </c>
      <c r="E26" s="7">
        <f>SUM(F26:H26)</f>
        <v>212600</v>
      </c>
      <c r="F26" s="7">
        <f>SUM(F27:F28)</f>
        <v>212600</v>
      </c>
      <c r="G26" s="7">
        <f>SUM(G27:G28)</f>
        <v>0</v>
      </c>
      <c r="H26" s="7">
        <f>SUM(H27:H28)</f>
        <v>0</v>
      </c>
      <c r="I26" s="132" t="s">
        <v>20</v>
      </c>
      <c r="J26" s="129" t="s">
        <v>9</v>
      </c>
      <c r="K26" s="129">
        <v>100</v>
      </c>
      <c r="L26" s="129">
        <v>100</v>
      </c>
      <c r="M26" s="129">
        <v>100</v>
      </c>
    </row>
    <row r="27" spans="1:13" ht="14.25" customHeight="1" x14ac:dyDescent="0.25">
      <c r="A27" s="136"/>
      <c r="B27" s="163"/>
      <c r="C27" s="145"/>
      <c r="D27" s="4" t="s">
        <v>10</v>
      </c>
      <c r="E27" s="5">
        <f t="shared" si="0"/>
        <v>0</v>
      </c>
      <c r="F27" s="5">
        <v>0</v>
      </c>
      <c r="G27" s="5">
        <v>0</v>
      </c>
      <c r="H27" s="5">
        <v>0</v>
      </c>
      <c r="I27" s="133"/>
      <c r="J27" s="130"/>
      <c r="K27" s="130"/>
      <c r="L27" s="130"/>
      <c r="M27" s="130"/>
    </row>
    <row r="28" spans="1:13" ht="14.25" customHeight="1" x14ac:dyDescent="0.25">
      <c r="A28" s="137"/>
      <c r="B28" s="163"/>
      <c r="C28" s="145"/>
      <c r="D28" s="4" t="s">
        <v>11</v>
      </c>
      <c r="E28" s="5">
        <f t="shared" si="0"/>
        <v>212600</v>
      </c>
      <c r="F28" s="5">
        <v>212600</v>
      </c>
      <c r="G28" s="5">
        <v>0</v>
      </c>
      <c r="H28" s="5">
        <v>0</v>
      </c>
      <c r="I28" s="134"/>
      <c r="J28" s="131"/>
      <c r="K28" s="131"/>
      <c r="L28" s="131"/>
      <c r="M28" s="131"/>
    </row>
    <row r="29" spans="1:13" ht="18" customHeight="1" x14ac:dyDescent="0.25">
      <c r="A29" s="135" t="s">
        <v>53</v>
      </c>
      <c r="B29" s="165" t="s">
        <v>51</v>
      </c>
      <c r="C29" s="145" t="s">
        <v>76</v>
      </c>
      <c r="D29" s="3" t="s">
        <v>6</v>
      </c>
      <c r="E29" s="7">
        <f>SUM(F29:H29)</f>
        <v>575000</v>
      </c>
      <c r="F29" s="7">
        <f>SUM(F30:F31)</f>
        <v>180000</v>
      </c>
      <c r="G29" s="7">
        <f>SUM(G30:G31)</f>
        <v>195000</v>
      </c>
      <c r="H29" s="7">
        <v>200000</v>
      </c>
      <c r="I29" s="132" t="s">
        <v>18</v>
      </c>
      <c r="J29" s="129" t="s">
        <v>9</v>
      </c>
      <c r="K29" s="129">
        <v>100</v>
      </c>
      <c r="L29" s="129">
        <v>100</v>
      </c>
      <c r="M29" s="129">
        <v>100</v>
      </c>
    </row>
    <row r="30" spans="1:13" ht="18" customHeight="1" x14ac:dyDescent="0.25">
      <c r="A30" s="136"/>
      <c r="B30" s="165"/>
      <c r="C30" s="145"/>
      <c r="D30" s="4" t="s">
        <v>10</v>
      </c>
      <c r="E30" s="5">
        <f t="shared" si="0"/>
        <v>0</v>
      </c>
      <c r="F30" s="5">
        <v>0</v>
      </c>
      <c r="G30" s="5">
        <v>0</v>
      </c>
      <c r="H30" s="5">
        <v>0</v>
      </c>
      <c r="I30" s="133"/>
      <c r="J30" s="130"/>
      <c r="K30" s="130"/>
      <c r="L30" s="130"/>
      <c r="M30" s="130"/>
    </row>
    <row r="31" spans="1:13" ht="18" customHeight="1" x14ac:dyDescent="0.25">
      <c r="A31" s="137"/>
      <c r="B31" s="165"/>
      <c r="C31" s="145"/>
      <c r="D31" s="4" t="s">
        <v>11</v>
      </c>
      <c r="E31" s="5">
        <f t="shared" si="0"/>
        <v>575000</v>
      </c>
      <c r="F31" s="5">
        <v>180000</v>
      </c>
      <c r="G31" s="5">
        <v>195000</v>
      </c>
      <c r="H31" s="5">
        <v>200000</v>
      </c>
      <c r="I31" s="134"/>
      <c r="J31" s="131"/>
      <c r="K31" s="131"/>
      <c r="L31" s="131"/>
      <c r="M31" s="131"/>
    </row>
    <row r="32" spans="1:13" ht="21" customHeight="1" x14ac:dyDescent="0.25">
      <c r="A32" s="135" t="s">
        <v>54</v>
      </c>
      <c r="B32" s="163" t="s">
        <v>62</v>
      </c>
      <c r="C32" s="145" t="s">
        <v>103</v>
      </c>
      <c r="D32" s="3" t="s">
        <v>6</v>
      </c>
      <c r="E32" s="7">
        <f>SUM(F32:H32)</f>
        <v>2968492</v>
      </c>
      <c r="F32" s="7">
        <f>SUM(F33:F34)</f>
        <v>2652502</v>
      </c>
      <c r="G32" s="7">
        <f>SUM(G33:G34)</f>
        <v>0</v>
      </c>
      <c r="H32" s="7">
        <v>315990</v>
      </c>
      <c r="I32" s="132" t="s">
        <v>95</v>
      </c>
      <c r="J32" s="129" t="s">
        <v>9</v>
      </c>
      <c r="K32" s="129">
        <v>100</v>
      </c>
      <c r="L32" s="129">
        <v>100</v>
      </c>
      <c r="M32" s="129">
        <v>100</v>
      </c>
    </row>
    <row r="33" spans="1:13" ht="21" customHeight="1" x14ac:dyDescent="0.25">
      <c r="A33" s="136"/>
      <c r="B33" s="163"/>
      <c r="C33" s="145"/>
      <c r="D33" s="4" t="s">
        <v>10</v>
      </c>
      <c r="E33" s="5">
        <f t="shared" si="0"/>
        <v>625000</v>
      </c>
      <c r="F33" s="5">
        <f>625000</f>
        <v>625000</v>
      </c>
      <c r="G33" s="5">
        <v>0</v>
      </c>
      <c r="H33" s="5">
        <v>0</v>
      </c>
      <c r="I33" s="133"/>
      <c r="J33" s="130"/>
      <c r="K33" s="130"/>
      <c r="L33" s="130"/>
      <c r="M33" s="130"/>
    </row>
    <row r="34" spans="1:13" ht="21" customHeight="1" x14ac:dyDescent="0.25">
      <c r="A34" s="137"/>
      <c r="B34" s="163"/>
      <c r="C34" s="145"/>
      <c r="D34" s="4" t="s">
        <v>11</v>
      </c>
      <c r="E34" s="5">
        <f t="shared" si="0"/>
        <v>2343492</v>
      </c>
      <c r="F34" s="5">
        <v>2027502</v>
      </c>
      <c r="G34" s="5">
        <v>0</v>
      </c>
      <c r="H34" s="5">
        <v>315990</v>
      </c>
      <c r="I34" s="134"/>
      <c r="J34" s="131"/>
      <c r="K34" s="131"/>
      <c r="L34" s="131"/>
      <c r="M34" s="131"/>
    </row>
    <row r="35" spans="1:13" ht="21" customHeight="1" x14ac:dyDescent="0.25">
      <c r="A35" s="135" t="s">
        <v>55</v>
      </c>
      <c r="B35" s="163" t="s">
        <v>63</v>
      </c>
      <c r="C35" s="145" t="s">
        <v>75</v>
      </c>
      <c r="D35" s="3" t="s">
        <v>6</v>
      </c>
      <c r="E35" s="7">
        <f>SUM(F35:H35)</f>
        <v>735000</v>
      </c>
      <c r="F35" s="7">
        <f>SUM(F36:F37)</f>
        <v>450000</v>
      </c>
      <c r="G35" s="7">
        <f>SUM(G36:G37)</f>
        <v>0</v>
      </c>
      <c r="H35" s="7">
        <v>285000</v>
      </c>
      <c r="I35" s="132" t="s">
        <v>95</v>
      </c>
      <c r="J35" s="129" t="s">
        <v>9</v>
      </c>
      <c r="K35" s="129">
        <v>100</v>
      </c>
      <c r="L35" s="129">
        <v>100</v>
      </c>
      <c r="M35" s="129">
        <v>100</v>
      </c>
    </row>
    <row r="36" spans="1:13" ht="21" customHeight="1" x14ac:dyDescent="0.25">
      <c r="A36" s="136"/>
      <c r="B36" s="163"/>
      <c r="C36" s="145"/>
      <c r="D36" s="4" t="s">
        <v>10</v>
      </c>
      <c r="E36" s="5">
        <f t="shared" si="0"/>
        <v>0</v>
      </c>
      <c r="F36" s="5">
        <v>0</v>
      </c>
      <c r="G36" s="5">
        <v>0</v>
      </c>
      <c r="H36" s="5">
        <v>0</v>
      </c>
      <c r="I36" s="133"/>
      <c r="J36" s="130"/>
      <c r="K36" s="130"/>
      <c r="L36" s="130"/>
      <c r="M36" s="130"/>
    </row>
    <row r="37" spans="1:13" ht="21" customHeight="1" x14ac:dyDescent="0.25">
      <c r="A37" s="137"/>
      <c r="B37" s="163"/>
      <c r="C37" s="145"/>
      <c r="D37" s="4" t="s">
        <v>11</v>
      </c>
      <c r="E37" s="5">
        <f t="shared" si="0"/>
        <v>735000</v>
      </c>
      <c r="F37" s="5">
        <v>450000</v>
      </c>
      <c r="G37" s="5">
        <v>0</v>
      </c>
      <c r="H37" s="5">
        <v>285000</v>
      </c>
      <c r="I37" s="134"/>
      <c r="J37" s="131"/>
      <c r="K37" s="131"/>
      <c r="L37" s="131"/>
      <c r="M37" s="131"/>
    </row>
    <row r="38" spans="1:13" s="6" customFormat="1" ht="13.5" customHeight="1" x14ac:dyDescent="0.2">
      <c r="A38" s="117" t="s">
        <v>56</v>
      </c>
      <c r="B38" s="164" t="s">
        <v>21</v>
      </c>
      <c r="C38" s="146"/>
      <c r="D38" s="3" t="s">
        <v>6</v>
      </c>
      <c r="E38" s="7">
        <f>SUM(F38:H38)</f>
        <v>2420000</v>
      </c>
      <c r="F38" s="7">
        <f>SUM(F39:F40)</f>
        <v>520000</v>
      </c>
      <c r="G38" s="7">
        <f>SUM(G39:G40)</f>
        <v>1600000</v>
      </c>
      <c r="H38" s="7">
        <f>SUM(H39:H40)</f>
        <v>300000</v>
      </c>
      <c r="I38" s="132" t="s">
        <v>100</v>
      </c>
      <c r="J38" s="129" t="s">
        <v>9</v>
      </c>
      <c r="K38" s="129" t="s">
        <v>101</v>
      </c>
      <c r="L38" s="129" t="s">
        <v>102</v>
      </c>
      <c r="M38" s="129" t="s">
        <v>102</v>
      </c>
    </row>
    <row r="39" spans="1:13" s="6" customFormat="1" ht="13.5" customHeight="1" x14ac:dyDescent="0.2">
      <c r="A39" s="140"/>
      <c r="B39" s="166"/>
      <c r="C39" s="146"/>
      <c r="D39" s="3" t="s">
        <v>10</v>
      </c>
      <c r="E39" s="5">
        <f t="shared" si="0"/>
        <v>0</v>
      </c>
      <c r="F39" s="5">
        <f t="shared" ref="F39:H40" si="3">F42</f>
        <v>0</v>
      </c>
      <c r="G39" s="5">
        <f t="shared" si="3"/>
        <v>0</v>
      </c>
      <c r="H39" s="5">
        <f t="shared" si="3"/>
        <v>0</v>
      </c>
      <c r="I39" s="133"/>
      <c r="J39" s="130"/>
      <c r="K39" s="130"/>
      <c r="L39" s="130"/>
      <c r="M39" s="130"/>
    </row>
    <row r="40" spans="1:13" s="6" customFormat="1" ht="13.5" customHeight="1" x14ac:dyDescent="0.2">
      <c r="A40" s="141"/>
      <c r="B40" s="166"/>
      <c r="C40" s="146"/>
      <c r="D40" s="3" t="s">
        <v>11</v>
      </c>
      <c r="E40" s="5">
        <f t="shared" si="0"/>
        <v>2420000</v>
      </c>
      <c r="F40" s="5">
        <f t="shared" si="3"/>
        <v>520000</v>
      </c>
      <c r="G40" s="5">
        <f t="shared" si="3"/>
        <v>1600000</v>
      </c>
      <c r="H40" s="5">
        <f t="shared" si="3"/>
        <v>300000</v>
      </c>
      <c r="I40" s="134"/>
      <c r="J40" s="131"/>
      <c r="K40" s="131"/>
      <c r="L40" s="131"/>
      <c r="M40" s="131"/>
    </row>
    <row r="41" spans="1:13" ht="21" customHeight="1" x14ac:dyDescent="0.25">
      <c r="A41" s="135" t="s">
        <v>57</v>
      </c>
      <c r="B41" s="165" t="s">
        <v>21</v>
      </c>
      <c r="C41" s="145" t="s">
        <v>75</v>
      </c>
      <c r="D41" s="3" t="s">
        <v>6</v>
      </c>
      <c r="E41" s="7">
        <f>SUM(F41:H41)</f>
        <v>2420000</v>
      </c>
      <c r="F41" s="7">
        <f>SUM(F42:F43)</f>
        <v>520000</v>
      </c>
      <c r="G41" s="7">
        <f>SUM(G42:G43)</f>
        <v>1600000</v>
      </c>
      <c r="H41" s="7">
        <f>SUM(H42:H43)</f>
        <v>300000</v>
      </c>
      <c r="I41" s="132" t="s">
        <v>95</v>
      </c>
      <c r="J41" s="129" t="s">
        <v>9</v>
      </c>
      <c r="K41" s="129">
        <v>100</v>
      </c>
      <c r="L41" s="129">
        <v>100</v>
      </c>
      <c r="M41" s="129">
        <v>100</v>
      </c>
    </row>
    <row r="42" spans="1:13" ht="21" customHeight="1" x14ac:dyDescent="0.25">
      <c r="A42" s="136"/>
      <c r="B42" s="165"/>
      <c r="C42" s="145"/>
      <c r="D42" s="4" t="s">
        <v>10</v>
      </c>
      <c r="E42" s="5">
        <f t="shared" si="0"/>
        <v>0</v>
      </c>
      <c r="F42" s="5">
        <v>0</v>
      </c>
      <c r="G42" s="5">
        <v>0</v>
      </c>
      <c r="H42" s="5">
        <v>0</v>
      </c>
      <c r="I42" s="133"/>
      <c r="J42" s="130"/>
      <c r="K42" s="130"/>
      <c r="L42" s="130"/>
      <c r="M42" s="130"/>
    </row>
    <row r="43" spans="1:13" ht="21" customHeight="1" x14ac:dyDescent="0.25">
      <c r="A43" s="137"/>
      <c r="B43" s="165"/>
      <c r="C43" s="145"/>
      <c r="D43" s="4" t="s">
        <v>11</v>
      </c>
      <c r="E43" s="5">
        <f t="shared" si="0"/>
        <v>2420000</v>
      </c>
      <c r="F43" s="5">
        <v>520000</v>
      </c>
      <c r="G43" s="5">
        <v>1600000</v>
      </c>
      <c r="H43" s="5">
        <v>300000</v>
      </c>
      <c r="I43" s="134"/>
      <c r="J43" s="131"/>
      <c r="K43" s="131"/>
      <c r="L43" s="131"/>
      <c r="M43" s="131"/>
    </row>
    <row r="44" spans="1:13" s="6" customFormat="1" ht="29.25" customHeight="1" x14ac:dyDescent="0.2">
      <c r="A44" s="117" t="s">
        <v>58</v>
      </c>
      <c r="B44" s="164" t="s">
        <v>22</v>
      </c>
      <c r="C44" s="146"/>
      <c r="D44" s="3" t="s">
        <v>6</v>
      </c>
      <c r="E44" s="7">
        <f>SUM(F44:H44)</f>
        <v>835100</v>
      </c>
      <c r="F44" s="7">
        <f>SUM(F45:F46)</f>
        <v>0</v>
      </c>
      <c r="G44" s="7">
        <f>SUM(G45:G46)</f>
        <v>835100</v>
      </c>
      <c r="H44" s="7">
        <f>SUM(H45:H46)</f>
        <v>0</v>
      </c>
      <c r="I44" s="132" t="s">
        <v>100</v>
      </c>
      <c r="J44" s="129" t="s">
        <v>9</v>
      </c>
      <c r="K44" s="129" t="s">
        <v>101</v>
      </c>
      <c r="L44" s="129" t="s">
        <v>102</v>
      </c>
      <c r="M44" s="129" t="s">
        <v>102</v>
      </c>
    </row>
    <row r="45" spans="1:13" s="6" customFormat="1" ht="29.25" customHeight="1" x14ac:dyDescent="0.2">
      <c r="A45" s="140"/>
      <c r="B45" s="164"/>
      <c r="C45" s="146"/>
      <c r="D45" s="3" t="s">
        <v>10</v>
      </c>
      <c r="E45" s="5">
        <f t="shared" si="0"/>
        <v>535100</v>
      </c>
      <c r="F45" s="5">
        <f t="shared" ref="F45:H46" si="4">F48</f>
        <v>0</v>
      </c>
      <c r="G45" s="5">
        <f t="shared" si="4"/>
        <v>535100</v>
      </c>
      <c r="H45" s="5">
        <f t="shared" si="4"/>
        <v>0</v>
      </c>
      <c r="I45" s="133"/>
      <c r="J45" s="130"/>
      <c r="K45" s="130"/>
      <c r="L45" s="130"/>
      <c r="M45" s="130"/>
    </row>
    <row r="46" spans="1:13" s="6" customFormat="1" ht="24.75" customHeight="1" x14ac:dyDescent="0.2">
      <c r="A46" s="141"/>
      <c r="B46" s="164"/>
      <c r="C46" s="146"/>
      <c r="D46" s="3" t="s">
        <v>11</v>
      </c>
      <c r="E46" s="5">
        <f t="shared" si="0"/>
        <v>300000</v>
      </c>
      <c r="F46" s="5">
        <f t="shared" si="4"/>
        <v>0</v>
      </c>
      <c r="G46" s="5">
        <f t="shared" si="4"/>
        <v>300000</v>
      </c>
      <c r="H46" s="5">
        <f t="shared" si="4"/>
        <v>0</v>
      </c>
      <c r="I46" s="134"/>
      <c r="J46" s="131"/>
      <c r="K46" s="131"/>
      <c r="L46" s="131"/>
      <c r="M46" s="131"/>
    </row>
    <row r="47" spans="1:13" ht="21.75" customHeight="1" x14ac:dyDescent="0.25">
      <c r="A47" s="135" t="s">
        <v>59</v>
      </c>
      <c r="B47" s="163" t="s">
        <v>22</v>
      </c>
      <c r="C47" s="145" t="s">
        <v>75</v>
      </c>
      <c r="D47" s="3" t="s">
        <v>6</v>
      </c>
      <c r="E47" s="7">
        <f>SUM(F47:H47)</f>
        <v>835100</v>
      </c>
      <c r="F47" s="7">
        <f>SUM(F48:F49)</f>
        <v>0</v>
      </c>
      <c r="G47" s="7">
        <f>SUM(G48:G49)</f>
        <v>835100</v>
      </c>
      <c r="H47" s="7">
        <f>SUM(H48:H49)</f>
        <v>0</v>
      </c>
      <c r="I47" s="132" t="s">
        <v>96</v>
      </c>
      <c r="J47" s="129" t="s">
        <v>9</v>
      </c>
      <c r="K47" s="129">
        <v>0</v>
      </c>
      <c r="L47" s="129">
        <v>50</v>
      </c>
      <c r="M47" s="129">
        <v>50</v>
      </c>
    </row>
    <row r="48" spans="1:13" ht="21.75" customHeight="1" x14ac:dyDescent="0.25">
      <c r="A48" s="136"/>
      <c r="B48" s="163"/>
      <c r="C48" s="145"/>
      <c r="D48" s="4" t="s">
        <v>10</v>
      </c>
      <c r="E48" s="5">
        <f t="shared" si="0"/>
        <v>535100</v>
      </c>
      <c r="F48" s="5">
        <v>0</v>
      </c>
      <c r="G48" s="5">
        <v>535100</v>
      </c>
      <c r="H48" s="5">
        <v>0</v>
      </c>
      <c r="I48" s="133"/>
      <c r="J48" s="130"/>
      <c r="K48" s="130"/>
      <c r="L48" s="130"/>
      <c r="M48" s="130"/>
    </row>
    <row r="49" spans="1:13" ht="21.75" customHeight="1" x14ac:dyDescent="0.25">
      <c r="A49" s="137"/>
      <c r="B49" s="163"/>
      <c r="C49" s="145"/>
      <c r="D49" s="4" t="s">
        <v>11</v>
      </c>
      <c r="E49" s="5">
        <f t="shared" si="0"/>
        <v>300000</v>
      </c>
      <c r="F49" s="5">
        <v>0</v>
      </c>
      <c r="G49" s="5">
        <v>300000</v>
      </c>
      <c r="H49" s="5">
        <v>0</v>
      </c>
      <c r="I49" s="134"/>
      <c r="J49" s="131"/>
      <c r="K49" s="131"/>
      <c r="L49" s="131"/>
      <c r="M49" s="131"/>
    </row>
    <row r="50" spans="1:13" s="6" customFormat="1" ht="13.5" customHeight="1" x14ac:dyDescent="0.2">
      <c r="A50" s="147" t="s">
        <v>60</v>
      </c>
      <c r="B50" s="147"/>
      <c r="C50" s="147"/>
      <c r="D50" s="11" t="s">
        <v>6</v>
      </c>
      <c r="E50" s="7">
        <f>SUM(F50:H50)</f>
        <v>10588117</v>
      </c>
      <c r="F50" s="7">
        <f>SUM(F51:F52)</f>
        <v>5271197</v>
      </c>
      <c r="G50" s="7">
        <f>SUM(G51:G52)</f>
        <v>3415930</v>
      </c>
      <c r="H50" s="7">
        <f>SUM(H51:H52)</f>
        <v>1900990</v>
      </c>
      <c r="I50" s="132"/>
      <c r="J50" s="129"/>
      <c r="K50" s="129"/>
      <c r="L50" s="129"/>
      <c r="M50" s="129"/>
    </row>
    <row r="51" spans="1:13" s="6" customFormat="1" ht="13.5" customHeight="1" x14ac:dyDescent="0.2">
      <c r="A51" s="147"/>
      <c r="B51" s="147"/>
      <c r="C51" s="147"/>
      <c r="D51" s="11" t="s">
        <v>10</v>
      </c>
      <c r="E51" s="7">
        <f>SUM(F51:H51)</f>
        <v>1160100</v>
      </c>
      <c r="F51" s="7">
        <f t="shared" ref="F51:H52" si="5">F12+F24+F39+F45</f>
        <v>625000</v>
      </c>
      <c r="G51" s="7">
        <f t="shared" si="5"/>
        <v>535100</v>
      </c>
      <c r="H51" s="7">
        <f t="shared" si="5"/>
        <v>0</v>
      </c>
      <c r="I51" s="133"/>
      <c r="J51" s="130"/>
      <c r="K51" s="130"/>
      <c r="L51" s="130"/>
      <c r="M51" s="130"/>
    </row>
    <row r="52" spans="1:13" s="6" customFormat="1" ht="13.5" customHeight="1" x14ac:dyDescent="0.2">
      <c r="A52" s="147"/>
      <c r="B52" s="147"/>
      <c r="C52" s="147"/>
      <c r="D52" s="11" t="s">
        <v>11</v>
      </c>
      <c r="E52" s="7">
        <f>SUM(F52:H52)</f>
        <v>9428017</v>
      </c>
      <c r="F52" s="7">
        <f t="shared" si="5"/>
        <v>4646197</v>
      </c>
      <c r="G52" s="7">
        <f t="shared" si="5"/>
        <v>2880830</v>
      </c>
      <c r="H52" s="7">
        <f t="shared" si="5"/>
        <v>1900990</v>
      </c>
      <c r="I52" s="134"/>
      <c r="J52" s="131"/>
      <c r="K52" s="131"/>
      <c r="L52" s="131"/>
      <c r="M52" s="131"/>
    </row>
    <row r="53" spans="1:13" ht="15" customHeight="1" x14ac:dyDescent="0.25">
      <c r="A53" s="123" t="s">
        <v>64</v>
      </c>
      <c r="B53" s="123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0"/>
    </row>
    <row r="54" spans="1:13" s="6" customFormat="1" ht="18.75" customHeight="1" x14ac:dyDescent="0.2">
      <c r="A54" s="117" t="s">
        <v>105</v>
      </c>
      <c r="B54" s="120" t="s">
        <v>23</v>
      </c>
      <c r="C54" s="142"/>
      <c r="D54" s="3" t="s">
        <v>6</v>
      </c>
      <c r="E54" s="7">
        <f t="shared" ref="E54:E77" si="6">SUM(F54:H54)</f>
        <v>6117625</v>
      </c>
      <c r="F54" s="7">
        <f>SUM(F55:F56)</f>
        <v>806415</v>
      </c>
      <c r="G54" s="7">
        <f>SUM(G55:G56)</f>
        <v>3249400</v>
      </c>
      <c r="H54" s="7">
        <f>SUM(H55:H56)</f>
        <v>2061810</v>
      </c>
      <c r="I54" s="132" t="s">
        <v>100</v>
      </c>
      <c r="J54" s="129" t="s">
        <v>9</v>
      </c>
      <c r="K54" s="129" t="s">
        <v>101</v>
      </c>
      <c r="L54" s="129" t="s">
        <v>102</v>
      </c>
      <c r="M54" s="129" t="s">
        <v>102</v>
      </c>
    </row>
    <row r="55" spans="1:13" s="6" customFormat="1" ht="18.75" customHeight="1" x14ac:dyDescent="0.2">
      <c r="A55" s="140"/>
      <c r="B55" s="138"/>
      <c r="C55" s="143"/>
      <c r="D55" s="3" t="s">
        <v>10</v>
      </c>
      <c r="E55" s="7">
        <f t="shared" si="6"/>
        <v>1118500</v>
      </c>
      <c r="F55" s="9">
        <f t="shared" ref="F55:H56" si="7">F58+F73</f>
        <v>0</v>
      </c>
      <c r="G55" s="9">
        <f t="shared" si="7"/>
        <v>1118500</v>
      </c>
      <c r="H55" s="9">
        <f t="shared" si="7"/>
        <v>0</v>
      </c>
      <c r="I55" s="133"/>
      <c r="J55" s="130"/>
      <c r="K55" s="130"/>
      <c r="L55" s="130"/>
      <c r="M55" s="130"/>
    </row>
    <row r="56" spans="1:13" s="6" customFormat="1" ht="18.75" customHeight="1" x14ac:dyDescent="0.2">
      <c r="A56" s="141"/>
      <c r="B56" s="139"/>
      <c r="C56" s="144"/>
      <c r="D56" s="3" t="s">
        <v>11</v>
      </c>
      <c r="E56" s="7">
        <f t="shared" si="6"/>
        <v>4999125</v>
      </c>
      <c r="F56" s="9">
        <f t="shared" si="7"/>
        <v>806415</v>
      </c>
      <c r="G56" s="9">
        <f t="shared" si="7"/>
        <v>2130900</v>
      </c>
      <c r="H56" s="9">
        <f t="shared" si="7"/>
        <v>2061810</v>
      </c>
      <c r="I56" s="134"/>
      <c r="J56" s="131"/>
      <c r="K56" s="131"/>
      <c r="L56" s="131"/>
      <c r="M56" s="131"/>
    </row>
    <row r="57" spans="1:13" ht="21" customHeight="1" x14ac:dyDescent="0.25">
      <c r="A57" s="135" t="s">
        <v>106</v>
      </c>
      <c r="B57" s="132" t="s">
        <v>25</v>
      </c>
      <c r="C57" s="145" t="s">
        <v>75</v>
      </c>
      <c r="D57" s="3" t="s">
        <v>6</v>
      </c>
      <c r="E57" s="7">
        <f t="shared" si="6"/>
        <v>5537688</v>
      </c>
      <c r="F57" s="7">
        <f>SUM(F58:F59)</f>
        <v>534478</v>
      </c>
      <c r="G57" s="7">
        <f>SUM(G58:G59)</f>
        <v>3249400</v>
      </c>
      <c r="H57" s="7">
        <f>SUM(H58:H59)</f>
        <v>1753810</v>
      </c>
      <c r="I57" s="132" t="s">
        <v>24</v>
      </c>
      <c r="J57" s="129" t="s">
        <v>78</v>
      </c>
      <c r="K57" s="129">
        <v>2</v>
      </c>
      <c r="L57" s="129">
        <v>3</v>
      </c>
      <c r="M57" s="129">
        <v>4</v>
      </c>
    </row>
    <row r="58" spans="1:13" ht="21" customHeight="1" x14ac:dyDescent="0.25">
      <c r="A58" s="136"/>
      <c r="B58" s="133"/>
      <c r="C58" s="145"/>
      <c r="D58" s="4" t="s">
        <v>10</v>
      </c>
      <c r="E58" s="5">
        <f t="shared" si="6"/>
        <v>1118500</v>
      </c>
      <c r="F58" s="8">
        <f>F61+F64+F67</f>
        <v>0</v>
      </c>
      <c r="G58" s="8">
        <f>G61+G64+G67</f>
        <v>1118500</v>
      </c>
      <c r="H58" s="8">
        <f>H61+H64+H67</f>
        <v>0</v>
      </c>
      <c r="I58" s="133"/>
      <c r="J58" s="130"/>
      <c r="K58" s="130"/>
      <c r="L58" s="130"/>
      <c r="M58" s="130"/>
    </row>
    <row r="59" spans="1:13" ht="21" customHeight="1" x14ac:dyDescent="0.25">
      <c r="A59" s="137"/>
      <c r="B59" s="134"/>
      <c r="C59" s="145"/>
      <c r="D59" s="4" t="s">
        <v>11</v>
      </c>
      <c r="E59" s="5">
        <f t="shared" si="6"/>
        <v>4419188</v>
      </c>
      <c r="F59" s="8">
        <v>534478</v>
      </c>
      <c r="G59" s="8">
        <f>G62+G65+G68</f>
        <v>2130900</v>
      </c>
      <c r="H59" s="8">
        <v>1753810</v>
      </c>
      <c r="I59" s="133"/>
      <c r="J59" s="130"/>
      <c r="K59" s="130"/>
      <c r="L59" s="130"/>
      <c r="M59" s="130"/>
    </row>
    <row r="60" spans="1:13" ht="21" customHeight="1" x14ac:dyDescent="0.25">
      <c r="A60" s="135" t="s">
        <v>26</v>
      </c>
      <c r="B60" s="132" t="s">
        <v>27</v>
      </c>
      <c r="C60" s="145" t="s">
        <v>75</v>
      </c>
      <c r="D60" s="3" t="s">
        <v>6</v>
      </c>
      <c r="E60" s="7">
        <f t="shared" si="6"/>
        <v>4364950</v>
      </c>
      <c r="F60" s="7">
        <f>SUM(F61:F62)</f>
        <v>0</v>
      </c>
      <c r="G60" s="7">
        <f>SUM(G61:G62)</f>
        <v>2876500</v>
      </c>
      <c r="H60" s="7">
        <v>1488450</v>
      </c>
      <c r="I60" s="133"/>
      <c r="J60" s="130"/>
      <c r="K60" s="130"/>
      <c r="L60" s="130"/>
      <c r="M60" s="130"/>
    </row>
    <row r="61" spans="1:13" ht="21" customHeight="1" x14ac:dyDescent="0.25">
      <c r="A61" s="136"/>
      <c r="B61" s="133"/>
      <c r="C61" s="145"/>
      <c r="D61" s="4" t="s">
        <v>10</v>
      </c>
      <c r="E61" s="5">
        <f t="shared" si="6"/>
        <v>905600</v>
      </c>
      <c r="F61" s="8">
        <v>0</v>
      </c>
      <c r="G61" s="8">
        <v>905600</v>
      </c>
      <c r="H61" s="8">
        <v>0</v>
      </c>
      <c r="I61" s="133"/>
      <c r="J61" s="130"/>
      <c r="K61" s="130"/>
      <c r="L61" s="130"/>
      <c r="M61" s="130"/>
    </row>
    <row r="62" spans="1:13" ht="21" customHeight="1" x14ac:dyDescent="0.25">
      <c r="A62" s="137"/>
      <c r="B62" s="134"/>
      <c r="C62" s="145"/>
      <c r="D62" s="4" t="s">
        <v>11</v>
      </c>
      <c r="E62" s="5">
        <f t="shared" si="6"/>
        <v>3459350</v>
      </c>
      <c r="F62" s="8">
        <v>0</v>
      </c>
      <c r="G62" s="8">
        <v>1970900</v>
      </c>
      <c r="H62" s="8">
        <v>1488450</v>
      </c>
      <c r="I62" s="133"/>
      <c r="J62" s="130"/>
      <c r="K62" s="130"/>
      <c r="L62" s="130"/>
      <c r="M62" s="130"/>
    </row>
    <row r="63" spans="1:13" ht="21" customHeight="1" x14ac:dyDescent="0.25">
      <c r="A63" s="135" t="s">
        <v>28</v>
      </c>
      <c r="B63" s="132" t="s">
        <v>29</v>
      </c>
      <c r="C63" s="145" t="s">
        <v>75</v>
      </c>
      <c r="D63" s="3" t="s">
        <v>6</v>
      </c>
      <c r="E63" s="7">
        <f t="shared" si="6"/>
        <v>312900</v>
      </c>
      <c r="F63" s="7">
        <f>SUM(F64:F65)</f>
        <v>0</v>
      </c>
      <c r="G63" s="7">
        <f>SUM(G64:G65)</f>
        <v>312900</v>
      </c>
      <c r="H63" s="7">
        <v>0</v>
      </c>
      <c r="I63" s="133"/>
      <c r="J63" s="130"/>
      <c r="K63" s="130"/>
      <c r="L63" s="130"/>
      <c r="M63" s="130"/>
    </row>
    <row r="64" spans="1:13" ht="21" customHeight="1" x14ac:dyDescent="0.25">
      <c r="A64" s="136"/>
      <c r="B64" s="133"/>
      <c r="C64" s="145"/>
      <c r="D64" s="4" t="s">
        <v>10</v>
      </c>
      <c r="E64" s="5">
        <f t="shared" si="6"/>
        <v>212900</v>
      </c>
      <c r="F64" s="8">
        <v>0</v>
      </c>
      <c r="G64" s="8">
        <v>212900</v>
      </c>
      <c r="H64" s="8">
        <v>0</v>
      </c>
      <c r="I64" s="133"/>
      <c r="J64" s="130"/>
      <c r="K64" s="130"/>
      <c r="L64" s="130"/>
      <c r="M64" s="130"/>
    </row>
    <row r="65" spans="1:13" ht="21" customHeight="1" x14ac:dyDescent="0.25">
      <c r="A65" s="137"/>
      <c r="B65" s="134"/>
      <c r="C65" s="145"/>
      <c r="D65" s="4" t="s">
        <v>11</v>
      </c>
      <c r="E65" s="5">
        <f t="shared" si="6"/>
        <v>100000</v>
      </c>
      <c r="F65" s="8">
        <v>0</v>
      </c>
      <c r="G65" s="8">
        <v>100000</v>
      </c>
      <c r="H65" s="20">
        <v>0</v>
      </c>
      <c r="I65" s="133"/>
      <c r="J65" s="130"/>
      <c r="K65" s="130"/>
      <c r="L65" s="130"/>
      <c r="M65" s="130"/>
    </row>
    <row r="66" spans="1:13" ht="21" customHeight="1" x14ac:dyDescent="0.25">
      <c r="A66" s="135" t="s">
        <v>73</v>
      </c>
      <c r="B66" s="132" t="s">
        <v>65</v>
      </c>
      <c r="C66" s="145" t="s">
        <v>75</v>
      </c>
      <c r="D66" s="3" t="s">
        <v>6</v>
      </c>
      <c r="E66" s="7">
        <f t="shared" si="6"/>
        <v>325360</v>
      </c>
      <c r="F66" s="7">
        <f>SUM(F67:F68)</f>
        <v>0</v>
      </c>
      <c r="G66" s="7">
        <f>SUM(G67:G68)</f>
        <v>60000</v>
      </c>
      <c r="H66" s="7">
        <v>265360</v>
      </c>
      <c r="I66" s="133"/>
      <c r="J66" s="130"/>
      <c r="K66" s="130"/>
      <c r="L66" s="130"/>
      <c r="M66" s="130"/>
    </row>
    <row r="67" spans="1:13" ht="21" customHeight="1" x14ac:dyDescent="0.25">
      <c r="A67" s="136"/>
      <c r="B67" s="133"/>
      <c r="C67" s="145"/>
      <c r="D67" s="4" t="s">
        <v>10</v>
      </c>
      <c r="E67" s="5">
        <f t="shared" si="6"/>
        <v>0</v>
      </c>
      <c r="F67" s="8">
        <v>0</v>
      </c>
      <c r="G67" s="8">
        <v>0</v>
      </c>
      <c r="H67" s="8">
        <v>0</v>
      </c>
      <c r="I67" s="133"/>
      <c r="J67" s="130"/>
      <c r="K67" s="130"/>
      <c r="L67" s="130"/>
      <c r="M67" s="130"/>
    </row>
    <row r="68" spans="1:13" ht="21" customHeight="1" x14ac:dyDescent="0.25">
      <c r="A68" s="137"/>
      <c r="B68" s="134"/>
      <c r="C68" s="145"/>
      <c r="D68" s="4" t="s">
        <v>11</v>
      </c>
      <c r="E68" s="5">
        <f t="shared" si="6"/>
        <v>325360</v>
      </c>
      <c r="F68" s="8">
        <v>0</v>
      </c>
      <c r="G68" s="8">
        <v>60000</v>
      </c>
      <c r="H68" s="8">
        <v>265360</v>
      </c>
      <c r="I68" s="134"/>
      <c r="J68" s="131"/>
      <c r="K68" s="131"/>
      <c r="L68" s="131"/>
      <c r="M68" s="131"/>
    </row>
    <row r="69" spans="1:13" ht="21" customHeight="1" x14ac:dyDescent="0.25">
      <c r="A69" s="135" t="s">
        <v>72</v>
      </c>
      <c r="B69" s="132" t="s">
        <v>30</v>
      </c>
      <c r="C69" s="129" t="s">
        <v>75</v>
      </c>
      <c r="D69" s="3" t="s">
        <v>6</v>
      </c>
      <c r="E69" s="7">
        <v>579937</v>
      </c>
      <c r="F69" s="9">
        <v>271937</v>
      </c>
      <c r="G69" s="9">
        <v>0</v>
      </c>
      <c r="H69" s="9">
        <v>308000</v>
      </c>
      <c r="I69" s="132" t="s">
        <v>31</v>
      </c>
      <c r="J69" s="129" t="s">
        <v>9</v>
      </c>
      <c r="K69" s="129">
        <v>8.3000000000000007</v>
      </c>
      <c r="L69" s="129">
        <v>12.5</v>
      </c>
      <c r="M69" s="129">
        <v>16.600000000000001</v>
      </c>
    </row>
    <row r="70" spans="1:13" ht="21" customHeight="1" x14ac:dyDescent="0.25">
      <c r="A70" s="118"/>
      <c r="B70" s="121"/>
      <c r="C70" s="118"/>
      <c r="D70" s="4" t="s">
        <v>10</v>
      </c>
      <c r="E70" s="5">
        <v>0</v>
      </c>
      <c r="F70" s="8">
        <v>0</v>
      </c>
      <c r="G70" s="8">
        <v>0</v>
      </c>
      <c r="H70" s="8">
        <v>0</v>
      </c>
      <c r="I70" s="121"/>
      <c r="J70" s="118"/>
      <c r="K70" s="118"/>
      <c r="L70" s="118"/>
      <c r="M70" s="118"/>
    </row>
    <row r="71" spans="1:13" ht="21" customHeight="1" x14ac:dyDescent="0.25">
      <c r="A71" s="119"/>
      <c r="B71" s="122"/>
      <c r="C71" s="119"/>
      <c r="D71" s="4" t="s">
        <v>11</v>
      </c>
      <c r="E71" s="5">
        <v>579937</v>
      </c>
      <c r="F71" s="8">
        <v>271937</v>
      </c>
      <c r="G71" s="8">
        <v>0</v>
      </c>
      <c r="H71" s="8">
        <v>308000</v>
      </c>
      <c r="I71" s="121"/>
      <c r="J71" s="118"/>
      <c r="K71" s="118"/>
      <c r="L71" s="118"/>
      <c r="M71" s="118"/>
    </row>
    <row r="72" spans="1:13" ht="21" customHeight="1" x14ac:dyDescent="0.25">
      <c r="A72" s="135" t="s">
        <v>129</v>
      </c>
      <c r="B72" s="132" t="s">
        <v>27</v>
      </c>
      <c r="C72" s="145" t="s">
        <v>75</v>
      </c>
      <c r="D72" s="3" t="s">
        <v>6</v>
      </c>
      <c r="E72" s="7">
        <f t="shared" si="6"/>
        <v>579937</v>
      </c>
      <c r="F72" s="7">
        <f>SUM(F73:F74)</f>
        <v>271937</v>
      </c>
      <c r="G72" s="7">
        <f>SUM(G73:G74)</f>
        <v>0</v>
      </c>
      <c r="H72" s="7">
        <v>308000</v>
      </c>
      <c r="I72" s="121"/>
      <c r="J72" s="118"/>
      <c r="K72" s="118"/>
      <c r="L72" s="118"/>
      <c r="M72" s="118"/>
    </row>
    <row r="73" spans="1:13" ht="21" customHeight="1" x14ac:dyDescent="0.25">
      <c r="A73" s="136"/>
      <c r="B73" s="133"/>
      <c r="C73" s="145"/>
      <c r="D73" s="4" t="s">
        <v>10</v>
      </c>
      <c r="E73" s="5">
        <f t="shared" si="6"/>
        <v>0</v>
      </c>
      <c r="F73" s="8">
        <v>0</v>
      </c>
      <c r="G73" s="8">
        <v>0</v>
      </c>
      <c r="H73" s="8">
        <v>0</v>
      </c>
      <c r="I73" s="121"/>
      <c r="J73" s="118"/>
      <c r="K73" s="118"/>
      <c r="L73" s="118"/>
      <c r="M73" s="118"/>
    </row>
    <row r="74" spans="1:13" ht="21" customHeight="1" x14ac:dyDescent="0.25">
      <c r="A74" s="137"/>
      <c r="B74" s="134"/>
      <c r="C74" s="145"/>
      <c r="D74" s="4" t="s">
        <v>11</v>
      </c>
      <c r="E74" s="5">
        <f t="shared" si="6"/>
        <v>579937</v>
      </c>
      <c r="F74" s="8">
        <v>271937</v>
      </c>
      <c r="G74" s="8">
        <v>0</v>
      </c>
      <c r="H74" s="8">
        <v>308000</v>
      </c>
      <c r="I74" s="122"/>
      <c r="J74" s="119"/>
      <c r="K74" s="119"/>
      <c r="L74" s="119"/>
      <c r="M74" s="119"/>
    </row>
    <row r="75" spans="1:13" s="6" customFormat="1" ht="13.5" customHeight="1" x14ac:dyDescent="0.2">
      <c r="A75" s="147" t="s">
        <v>71</v>
      </c>
      <c r="B75" s="147"/>
      <c r="C75" s="147"/>
      <c r="D75" s="11" t="s">
        <v>6</v>
      </c>
      <c r="E75" s="7">
        <f t="shared" si="6"/>
        <v>6117625</v>
      </c>
      <c r="F75" s="7">
        <f>SUM(F76:F77)</f>
        <v>806415</v>
      </c>
      <c r="G75" s="7">
        <f>SUM(G76:G77)</f>
        <v>3249400</v>
      </c>
      <c r="H75" s="7">
        <f>SUM(H76:H77)</f>
        <v>2061810</v>
      </c>
      <c r="I75" s="132"/>
      <c r="J75" s="129"/>
      <c r="K75" s="129"/>
      <c r="L75" s="129"/>
      <c r="M75" s="129"/>
    </row>
    <row r="76" spans="1:13" s="6" customFormat="1" ht="13.5" customHeight="1" x14ac:dyDescent="0.2">
      <c r="A76" s="147"/>
      <c r="B76" s="147"/>
      <c r="C76" s="147"/>
      <c r="D76" s="11" t="s">
        <v>10</v>
      </c>
      <c r="E76" s="7">
        <f t="shared" si="6"/>
        <v>1118500</v>
      </c>
      <c r="F76" s="7">
        <f t="shared" ref="F76:H77" si="8">F55</f>
        <v>0</v>
      </c>
      <c r="G76" s="7">
        <f t="shared" si="8"/>
        <v>1118500</v>
      </c>
      <c r="H76" s="7">
        <f t="shared" si="8"/>
        <v>0</v>
      </c>
      <c r="I76" s="133"/>
      <c r="J76" s="130"/>
      <c r="K76" s="130"/>
      <c r="L76" s="130"/>
      <c r="M76" s="130"/>
    </row>
    <row r="77" spans="1:13" s="6" customFormat="1" ht="13.5" customHeight="1" x14ac:dyDescent="0.2">
      <c r="A77" s="147"/>
      <c r="B77" s="147"/>
      <c r="C77" s="147"/>
      <c r="D77" s="11" t="s">
        <v>11</v>
      </c>
      <c r="E77" s="7">
        <f t="shared" si="6"/>
        <v>4999125</v>
      </c>
      <c r="F77" s="7">
        <f t="shared" si="8"/>
        <v>806415</v>
      </c>
      <c r="G77" s="7">
        <f t="shared" si="8"/>
        <v>2130900</v>
      </c>
      <c r="H77" s="7">
        <f t="shared" si="8"/>
        <v>2061810</v>
      </c>
      <c r="I77" s="134"/>
      <c r="J77" s="131"/>
      <c r="K77" s="131"/>
      <c r="L77" s="131"/>
      <c r="M77" s="131"/>
    </row>
    <row r="78" spans="1:13" x14ac:dyDescent="0.25">
      <c r="A78" s="123" t="s">
        <v>66</v>
      </c>
      <c r="B78" s="123"/>
      <c r="C78" s="146"/>
      <c r="D78" s="146"/>
      <c r="E78" s="146"/>
      <c r="F78" s="146"/>
      <c r="G78" s="146"/>
      <c r="H78" s="146"/>
      <c r="I78" s="146"/>
      <c r="J78" s="146"/>
      <c r="K78" s="146"/>
      <c r="L78" s="146"/>
      <c r="M78" s="10"/>
    </row>
    <row r="79" spans="1:13" s="6" customFormat="1" ht="15" customHeight="1" x14ac:dyDescent="0.2">
      <c r="A79" s="117" t="s">
        <v>107</v>
      </c>
      <c r="B79" s="120" t="s">
        <v>32</v>
      </c>
      <c r="C79" s="142"/>
      <c r="D79" s="3" t="s">
        <v>6</v>
      </c>
      <c r="E79" s="7">
        <f t="shared" ref="E79:E91" si="9">SUM(F79:H79)</f>
        <v>35109057</v>
      </c>
      <c r="F79" s="7">
        <f>SUM(F80:F81)</f>
        <v>18846257</v>
      </c>
      <c r="G79" s="7">
        <f>SUM(G80:G81)</f>
        <v>9064430</v>
      </c>
      <c r="H79" s="7">
        <f>SUM(H80:H81)</f>
        <v>7198370.0000000009</v>
      </c>
      <c r="I79" s="132" t="s">
        <v>100</v>
      </c>
      <c r="J79" s="129" t="s">
        <v>9</v>
      </c>
      <c r="K79" s="129" t="s">
        <v>101</v>
      </c>
      <c r="L79" s="129" t="s">
        <v>102</v>
      </c>
      <c r="M79" s="129" t="s">
        <v>102</v>
      </c>
    </row>
    <row r="80" spans="1:13" s="6" customFormat="1" ht="15" customHeight="1" x14ac:dyDescent="0.2">
      <c r="A80" s="140"/>
      <c r="B80" s="138"/>
      <c r="C80" s="143"/>
      <c r="D80" s="11" t="s">
        <v>10</v>
      </c>
      <c r="E80" s="7">
        <f t="shared" si="9"/>
        <v>1600000</v>
      </c>
      <c r="F80" s="9">
        <f t="shared" ref="F80:H81" si="10">SUM(F83+F86+F89+F92+F95+F98+F101+F104+F107+F110+F113+F116+F119+F122+F125+F128+F131)</f>
        <v>0</v>
      </c>
      <c r="G80" s="9">
        <f t="shared" si="10"/>
        <v>1600000</v>
      </c>
      <c r="H80" s="9">
        <f t="shared" si="10"/>
        <v>0</v>
      </c>
      <c r="I80" s="133"/>
      <c r="J80" s="130"/>
      <c r="K80" s="130"/>
      <c r="L80" s="130"/>
      <c r="M80" s="130"/>
    </row>
    <row r="81" spans="1:13" s="6" customFormat="1" ht="15" customHeight="1" x14ac:dyDescent="0.2">
      <c r="A81" s="141"/>
      <c r="B81" s="139"/>
      <c r="C81" s="144"/>
      <c r="D81" s="11" t="s">
        <v>11</v>
      </c>
      <c r="E81" s="7">
        <f t="shared" si="9"/>
        <v>33509057</v>
      </c>
      <c r="F81" s="9">
        <f t="shared" si="10"/>
        <v>18846257</v>
      </c>
      <c r="G81" s="9">
        <f t="shared" si="10"/>
        <v>7464430</v>
      </c>
      <c r="H81" s="9">
        <f t="shared" si="10"/>
        <v>7198370.0000000009</v>
      </c>
      <c r="I81" s="134"/>
      <c r="J81" s="131"/>
      <c r="K81" s="131"/>
      <c r="L81" s="131"/>
      <c r="M81" s="131"/>
    </row>
    <row r="82" spans="1:13" ht="21" customHeight="1" x14ac:dyDescent="0.25">
      <c r="A82" s="135" t="s">
        <v>108</v>
      </c>
      <c r="B82" s="132" t="s">
        <v>67</v>
      </c>
      <c r="C82" s="145" t="s">
        <v>75</v>
      </c>
      <c r="D82" s="3" t="s">
        <v>6</v>
      </c>
      <c r="E82" s="7">
        <f t="shared" si="9"/>
        <v>1741559.41</v>
      </c>
      <c r="F82" s="7">
        <f>SUM(F83:F84)</f>
        <v>45000</v>
      </c>
      <c r="G82" s="7">
        <f>SUM(G83:G84)</f>
        <v>304420.49</v>
      </c>
      <c r="H82" s="7">
        <v>1392138.92</v>
      </c>
      <c r="I82" s="132" t="s">
        <v>82</v>
      </c>
      <c r="J82" s="129" t="s">
        <v>9</v>
      </c>
      <c r="K82" s="129">
        <v>5</v>
      </c>
      <c r="L82" s="129">
        <v>10</v>
      </c>
      <c r="M82" s="129">
        <v>30.8</v>
      </c>
    </row>
    <row r="83" spans="1:13" ht="21" customHeight="1" x14ac:dyDescent="0.25">
      <c r="A83" s="136"/>
      <c r="B83" s="133"/>
      <c r="C83" s="145"/>
      <c r="D83" s="4" t="s">
        <v>10</v>
      </c>
      <c r="E83" s="5">
        <f t="shared" si="9"/>
        <v>0</v>
      </c>
      <c r="F83" s="8">
        <v>0</v>
      </c>
      <c r="G83" s="8">
        <v>0</v>
      </c>
      <c r="H83" s="8">
        <v>0</v>
      </c>
      <c r="I83" s="133"/>
      <c r="J83" s="130"/>
      <c r="K83" s="130"/>
      <c r="L83" s="130"/>
      <c r="M83" s="130"/>
    </row>
    <row r="84" spans="1:13" ht="21" customHeight="1" x14ac:dyDescent="0.25">
      <c r="A84" s="137"/>
      <c r="B84" s="134"/>
      <c r="C84" s="145"/>
      <c r="D84" s="4" t="s">
        <v>11</v>
      </c>
      <c r="E84" s="5">
        <f t="shared" si="9"/>
        <v>1741559.41</v>
      </c>
      <c r="F84" s="8">
        <v>45000</v>
      </c>
      <c r="G84" s="8">
        <f>304430-9.51</f>
        <v>304420.49</v>
      </c>
      <c r="H84" s="8">
        <v>1392138.92</v>
      </c>
      <c r="I84" s="134"/>
      <c r="J84" s="131"/>
      <c r="K84" s="131"/>
      <c r="L84" s="131"/>
      <c r="M84" s="131"/>
    </row>
    <row r="85" spans="1:13" ht="21" customHeight="1" x14ac:dyDescent="0.25">
      <c r="A85" s="135" t="s">
        <v>109</v>
      </c>
      <c r="B85" s="132" t="s">
        <v>68</v>
      </c>
      <c r="C85" s="145" t="s">
        <v>75</v>
      </c>
      <c r="D85" s="3" t="s">
        <v>6</v>
      </c>
      <c r="E85" s="7">
        <f t="shared" si="9"/>
        <v>2684090.86</v>
      </c>
      <c r="F85" s="7">
        <f>SUM(F86:F87)</f>
        <v>1276987</v>
      </c>
      <c r="G85" s="7">
        <f>SUM(G86:G87)</f>
        <v>1407103.8599999999</v>
      </c>
      <c r="H85" s="7">
        <f>SUM(H86:H87)</f>
        <v>0</v>
      </c>
      <c r="I85" s="132" t="s">
        <v>79</v>
      </c>
      <c r="J85" s="129" t="s">
        <v>9</v>
      </c>
      <c r="K85" s="129">
        <v>95</v>
      </c>
      <c r="L85" s="129">
        <v>98</v>
      </c>
      <c r="M85" s="129">
        <v>98</v>
      </c>
    </row>
    <row r="86" spans="1:13" ht="21" customHeight="1" x14ac:dyDescent="0.25">
      <c r="A86" s="136"/>
      <c r="B86" s="133"/>
      <c r="C86" s="145"/>
      <c r="D86" s="4" t="s">
        <v>10</v>
      </c>
      <c r="E86" s="5">
        <f t="shared" si="9"/>
        <v>711000</v>
      </c>
      <c r="F86" s="8">
        <v>0</v>
      </c>
      <c r="G86" s="12">
        <f>0+711000</f>
        <v>711000</v>
      </c>
      <c r="H86" s="8">
        <v>0</v>
      </c>
      <c r="I86" s="133"/>
      <c r="J86" s="130"/>
      <c r="K86" s="130"/>
      <c r="L86" s="130"/>
      <c r="M86" s="130"/>
    </row>
    <row r="87" spans="1:13" ht="21" customHeight="1" x14ac:dyDescent="0.25">
      <c r="A87" s="137"/>
      <c r="B87" s="134"/>
      <c r="C87" s="145"/>
      <c r="D87" s="4" t="s">
        <v>11</v>
      </c>
      <c r="E87" s="5">
        <f t="shared" si="9"/>
        <v>1973090.8599999999</v>
      </c>
      <c r="F87" s="8">
        <v>1276987</v>
      </c>
      <c r="G87" s="8">
        <f>1416620-9500-711000-16.14</f>
        <v>696103.86</v>
      </c>
      <c r="H87" s="8">
        <v>0</v>
      </c>
      <c r="I87" s="134"/>
      <c r="J87" s="131"/>
      <c r="K87" s="131"/>
      <c r="L87" s="131"/>
      <c r="M87" s="131"/>
    </row>
    <row r="88" spans="1:13" ht="21" customHeight="1" x14ac:dyDescent="0.25">
      <c r="A88" s="135" t="s">
        <v>110</v>
      </c>
      <c r="B88" s="132" t="s">
        <v>33</v>
      </c>
      <c r="C88" s="145" t="s">
        <v>75</v>
      </c>
      <c r="D88" s="3" t="s">
        <v>6</v>
      </c>
      <c r="E88" s="7">
        <f t="shared" si="9"/>
        <v>344278</v>
      </c>
      <c r="F88" s="7">
        <f>SUM(F89:F90)</f>
        <v>245550</v>
      </c>
      <c r="G88" s="7">
        <f>SUM(G89:G90)</f>
        <v>0</v>
      </c>
      <c r="H88" s="7">
        <v>98728</v>
      </c>
      <c r="I88" s="132" t="s">
        <v>80</v>
      </c>
      <c r="J88" s="129" t="s">
        <v>9</v>
      </c>
      <c r="K88" s="129">
        <v>85</v>
      </c>
      <c r="L88" s="129">
        <v>85</v>
      </c>
      <c r="M88" s="129">
        <v>89</v>
      </c>
    </row>
    <row r="89" spans="1:13" ht="21" customHeight="1" x14ac:dyDescent="0.25">
      <c r="A89" s="136"/>
      <c r="B89" s="133"/>
      <c r="C89" s="145"/>
      <c r="D89" s="4" t="s">
        <v>10</v>
      </c>
      <c r="E89" s="5">
        <f t="shared" si="9"/>
        <v>0</v>
      </c>
      <c r="F89" s="8">
        <v>0</v>
      </c>
      <c r="G89" s="8">
        <v>0</v>
      </c>
      <c r="H89" s="8">
        <v>0</v>
      </c>
      <c r="I89" s="133"/>
      <c r="J89" s="130"/>
      <c r="K89" s="130"/>
      <c r="L89" s="130"/>
      <c r="M89" s="130"/>
    </row>
    <row r="90" spans="1:13" ht="21" customHeight="1" x14ac:dyDescent="0.25">
      <c r="A90" s="137"/>
      <c r="B90" s="134"/>
      <c r="C90" s="145"/>
      <c r="D90" s="4" t="s">
        <v>11</v>
      </c>
      <c r="E90" s="5">
        <f t="shared" si="9"/>
        <v>344278</v>
      </c>
      <c r="F90" s="8">
        <v>245550</v>
      </c>
      <c r="G90" s="8">
        <v>0</v>
      </c>
      <c r="H90" s="8">
        <v>98728</v>
      </c>
      <c r="I90" s="134"/>
      <c r="J90" s="131"/>
      <c r="K90" s="131"/>
      <c r="L90" s="131"/>
      <c r="M90" s="131"/>
    </row>
    <row r="91" spans="1:13" ht="21" customHeight="1" x14ac:dyDescent="0.25">
      <c r="A91" s="135" t="s">
        <v>111</v>
      </c>
      <c r="B91" s="132" t="s">
        <v>34</v>
      </c>
      <c r="C91" s="145" t="s">
        <v>75</v>
      </c>
      <c r="D91" s="3" t="s">
        <v>6</v>
      </c>
      <c r="E91" s="7">
        <f t="shared" si="9"/>
        <v>1186031</v>
      </c>
      <c r="F91" s="7">
        <f>SUM(F92:F93)</f>
        <v>749581</v>
      </c>
      <c r="G91" s="7">
        <f>SUM(G92:G93)</f>
        <v>291920</v>
      </c>
      <c r="H91" s="7">
        <f>SUM(H92:H93)</f>
        <v>144530</v>
      </c>
      <c r="I91" s="132" t="s">
        <v>81</v>
      </c>
      <c r="J91" s="129" t="s">
        <v>9</v>
      </c>
      <c r="K91" s="129">
        <v>80</v>
      </c>
      <c r="L91" s="129">
        <v>85</v>
      </c>
      <c r="M91" s="129">
        <v>89</v>
      </c>
    </row>
    <row r="92" spans="1:13" ht="21" customHeight="1" x14ac:dyDescent="0.25">
      <c r="A92" s="136"/>
      <c r="B92" s="133"/>
      <c r="C92" s="145"/>
      <c r="D92" s="4" t="s">
        <v>10</v>
      </c>
      <c r="E92" s="5">
        <f t="shared" ref="E92:E132" si="11">SUM(F92:H92)</f>
        <v>0</v>
      </c>
      <c r="F92" s="8">
        <v>0</v>
      </c>
      <c r="G92" s="8">
        <v>0</v>
      </c>
      <c r="H92" s="8">
        <v>0</v>
      </c>
      <c r="I92" s="133"/>
      <c r="J92" s="130"/>
      <c r="K92" s="130"/>
      <c r="L92" s="130"/>
      <c r="M92" s="130"/>
    </row>
    <row r="93" spans="1:13" ht="21" customHeight="1" x14ac:dyDescent="0.25">
      <c r="A93" s="137"/>
      <c r="B93" s="134"/>
      <c r="C93" s="145"/>
      <c r="D93" s="4" t="s">
        <v>11</v>
      </c>
      <c r="E93" s="5">
        <f t="shared" si="11"/>
        <v>1186031</v>
      </c>
      <c r="F93" s="8">
        <v>749581</v>
      </c>
      <c r="G93" s="8">
        <f>291920</f>
        <v>291920</v>
      </c>
      <c r="H93" s="8">
        <v>144530</v>
      </c>
      <c r="I93" s="134"/>
      <c r="J93" s="131"/>
      <c r="K93" s="131"/>
      <c r="L93" s="131"/>
      <c r="M93" s="131"/>
    </row>
    <row r="94" spans="1:13" ht="21" customHeight="1" x14ac:dyDescent="0.25">
      <c r="A94" s="135" t="s">
        <v>112</v>
      </c>
      <c r="B94" s="132" t="s">
        <v>35</v>
      </c>
      <c r="C94" s="145" t="s">
        <v>75</v>
      </c>
      <c r="D94" s="3" t="s">
        <v>6</v>
      </c>
      <c r="E94" s="7">
        <f>SUM(F94:H94)</f>
        <v>15752256.52</v>
      </c>
      <c r="F94" s="7">
        <f>SUM(F95:F96)</f>
        <v>8431992</v>
      </c>
      <c r="G94" s="7">
        <f>SUM(G95:G96)</f>
        <v>3142177.2</v>
      </c>
      <c r="H94" s="7">
        <f>SUM(H95:H96)</f>
        <v>4178087.32</v>
      </c>
      <c r="I94" s="132" t="s">
        <v>83</v>
      </c>
      <c r="J94" s="129" t="s">
        <v>9</v>
      </c>
      <c r="K94" s="129">
        <v>90</v>
      </c>
      <c r="L94" s="129">
        <v>95</v>
      </c>
      <c r="M94" s="129">
        <v>95</v>
      </c>
    </row>
    <row r="95" spans="1:13" ht="21" customHeight="1" x14ac:dyDescent="0.25">
      <c r="A95" s="136"/>
      <c r="B95" s="133"/>
      <c r="C95" s="145"/>
      <c r="D95" s="4" t="s">
        <v>10</v>
      </c>
      <c r="E95" s="5">
        <f t="shared" si="11"/>
        <v>889000</v>
      </c>
      <c r="F95" s="8">
        <v>0</v>
      </c>
      <c r="G95" s="8">
        <f>0+889000</f>
        <v>889000</v>
      </c>
      <c r="H95" s="8">
        <v>0</v>
      </c>
      <c r="I95" s="133"/>
      <c r="J95" s="130"/>
      <c r="K95" s="130"/>
      <c r="L95" s="130"/>
      <c r="M95" s="130"/>
    </row>
    <row r="96" spans="1:13" ht="21" customHeight="1" x14ac:dyDescent="0.25">
      <c r="A96" s="137"/>
      <c r="B96" s="134"/>
      <c r="C96" s="145"/>
      <c r="D96" s="4" t="s">
        <v>11</v>
      </c>
      <c r="E96" s="5">
        <f t="shared" si="11"/>
        <v>14863256.52</v>
      </c>
      <c r="F96" s="8">
        <v>8431992</v>
      </c>
      <c r="G96" s="8">
        <f>3202020-889000-59842.8</f>
        <v>2253177.2000000002</v>
      </c>
      <c r="H96" s="8">
        <v>4178087.32</v>
      </c>
      <c r="I96" s="134"/>
      <c r="J96" s="131"/>
      <c r="K96" s="131"/>
      <c r="L96" s="131"/>
      <c r="M96" s="131"/>
    </row>
    <row r="97" spans="1:13" ht="21" customHeight="1" x14ac:dyDescent="0.25">
      <c r="A97" s="135" t="s">
        <v>113</v>
      </c>
      <c r="B97" s="132" t="s">
        <v>36</v>
      </c>
      <c r="C97" s="145" t="s">
        <v>75</v>
      </c>
      <c r="D97" s="3" t="s">
        <v>6</v>
      </c>
      <c r="E97" s="7">
        <f>SUM(F97:H97)</f>
        <v>3163045</v>
      </c>
      <c r="F97" s="7">
        <f>SUM(F98:F99)</f>
        <v>2676315</v>
      </c>
      <c r="G97" s="7">
        <f>SUM(G98:G99)</f>
        <v>486730</v>
      </c>
      <c r="H97" s="7">
        <f>SUM(H98:H99)</f>
        <v>0</v>
      </c>
      <c r="I97" s="132" t="s">
        <v>84</v>
      </c>
      <c r="J97" s="129" t="s">
        <v>9</v>
      </c>
      <c r="K97" s="129">
        <v>95</v>
      </c>
      <c r="L97" s="129">
        <v>95</v>
      </c>
      <c r="M97" s="129" t="s">
        <v>93</v>
      </c>
    </row>
    <row r="98" spans="1:13" ht="21" customHeight="1" x14ac:dyDescent="0.25">
      <c r="A98" s="136"/>
      <c r="B98" s="133"/>
      <c r="C98" s="145"/>
      <c r="D98" s="4" t="s">
        <v>10</v>
      </c>
      <c r="E98" s="5">
        <f t="shared" si="11"/>
        <v>0</v>
      </c>
      <c r="F98" s="8">
        <v>0</v>
      </c>
      <c r="G98" s="8">
        <v>0</v>
      </c>
      <c r="H98" s="8">
        <v>0</v>
      </c>
      <c r="I98" s="133"/>
      <c r="J98" s="130"/>
      <c r="K98" s="130"/>
      <c r="L98" s="130"/>
      <c r="M98" s="130"/>
    </row>
    <row r="99" spans="1:13" ht="21" customHeight="1" x14ac:dyDescent="0.25">
      <c r="A99" s="137"/>
      <c r="B99" s="134"/>
      <c r="C99" s="145"/>
      <c r="D99" s="4" t="s">
        <v>11</v>
      </c>
      <c r="E99" s="5">
        <f t="shared" si="11"/>
        <v>3163045</v>
      </c>
      <c r="F99" s="8">
        <v>2676315</v>
      </c>
      <c r="G99" s="8">
        <v>486730</v>
      </c>
      <c r="H99" s="8">
        <v>0</v>
      </c>
      <c r="I99" s="134"/>
      <c r="J99" s="131"/>
      <c r="K99" s="131"/>
      <c r="L99" s="131"/>
      <c r="M99" s="131"/>
    </row>
    <row r="100" spans="1:13" ht="21" customHeight="1" x14ac:dyDescent="0.25">
      <c r="A100" s="135" t="s">
        <v>114</v>
      </c>
      <c r="B100" s="132" t="s">
        <v>37</v>
      </c>
      <c r="C100" s="145" t="s">
        <v>75</v>
      </c>
      <c r="D100" s="3" t="s">
        <v>6</v>
      </c>
      <c r="E100" s="7">
        <f>SUM(F100:H100)</f>
        <v>497841</v>
      </c>
      <c r="F100" s="7">
        <f>SUM(F101:F102)</f>
        <v>379584</v>
      </c>
      <c r="G100" s="7">
        <f>SUM(G101:G102)</f>
        <v>25000</v>
      </c>
      <c r="H100" s="7">
        <f>SUM(H101:H102)</f>
        <v>93257</v>
      </c>
      <c r="I100" s="132" t="s">
        <v>85</v>
      </c>
      <c r="J100" s="129" t="s">
        <v>9</v>
      </c>
      <c r="K100" s="129">
        <v>20</v>
      </c>
      <c r="L100" s="129">
        <v>20</v>
      </c>
      <c r="M100" s="129">
        <v>24.1</v>
      </c>
    </row>
    <row r="101" spans="1:13" ht="21" customHeight="1" x14ac:dyDescent="0.25">
      <c r="A101" s="136"/>
      <c r="B101" s="133"/>
      <c r="C101" s="145"/>
      <c r="D101" s="4" t="s">
        <v>10</v>
      </c>
      <c r="E101" s="5">
        <f t="shared" si="11"/>
        <v>0</v>
      </c>
      <c r="F101" s="8">
        <v>0</v>
      </c>
      <c r="G101" s="8">
        <v>0</v>
      </c>
      <c r="H101" s="8">
        <v>0</v>
      </c>
      <c r="I101" s="133"/>
      <c r="J101" s="130"/>
      <c r="K101" s="130"/>
      <c r="L101" s="130"/>
      <c r="M101" s="130"/>
    </row>
    <row r="102" spans="1:13" ht="21" customHeight="1" x14ac:dyDescent="0.25">
      <c r="A102" s="137"/>
      <c r="B102" s="134"/>
      <c r="C102" s="145"/>
      <c r="D102" s="4" t="s">
        <v>11</v>
      </c>
      <c r="E102" s="5">
        <f t="shared" si="11"/>
        <v>497841</v>
      </c>
      <c r="F102" s="8">
        <v>379584</v>
      </c>
      <c r="G102" s="8">
        <v>25000</v>
      </c>
      <c r="H102" s="8">
        <v>93257</v>
      </c>
      <c r="I102" s="134"/>
      <c r="J102" s="131"/>
      <c r="K102" s="131"/>
      <c r="L102" s="131"/>
      <c r="M102" s="131"/>
    </row>
    <row r="103" spans="1:13" ht="21" customHeight="1" x14ac:dyDescent="0.25">
      <c r="A103" s="135" t="s">
        <v>115</v>
      </c>
      <c r="B103" s="132" t="s">
        <v>38</v>
      </c>
      <c r="C103" s="145" t="s">
        <v>75</v>
      </c>
      <c r="D103" s="3" t="s">
        <v>6</v>
      </c>
      <c r="E103" s="7">
        <f>SUM(F103:H103)</f>
        <v>737750</v>
      </c>
      <c r="F103" s="7">
        <f>SUM(F104:F105)</f>
        <v>737750</v>
      </c>
      <c r="G103" s="7">
        <f>SUM(G104:G105)</f>
        <v>0</v>
      </c>
      <c r="H103" s="7">
        <f>SUM(H104:H105)</f>
        <v>0</v>
      </c>
      <c r="I103" s="132" t="s">
        <v>86</v>
      </c>
      <c r="J103" s="129" t="s">
        <v>9</v>
      </c>
      <c r="K103" s="129">
        <v>95</v>
      </c>
      <c r="L103" s="129">
        <v>95</v>
      </c>
      <c r="M103" s="129">
        <v>95</v>
      </c>
    </row>
    <row r="104" spans="1:13" ht="21" customHeight="1" x14ac:dyDescent="0.25">
      <c r="A104" s="136"/>
      <c r="B104" s="133"/>
      <c r="C104" s="145"/>
      <c r="D104" s="4" t="s">
        <v>10</v>
      </c>
      <c r="E104" s="5">
        <f t="shared" si="11"/>
        <v>0</v>
      </c>
      <c r="F104" s="8">
        <v>0</v>
      </c>
      <c r="G104" s="8">
        <v>0</v>
      </c>
      <c r="H104" s="8">
        <v>0</v>
      </c>
      <c r="I104" s="133"/>
      <c r="J104" s="130"/>
      <c r="K104" s="130"/>
      <c r="L104" s="130"/>
      <c r="M104" s="130"/>
    </row>
    <row r="105" spans="1:13" ht="21" customHeight="1" x14ac:dyDescent="0.25">
      <c r="A105" s="137"/>
      <c r="B105" s="134"/>
      <c r="C105" s="145"/>
      <c r="D105" s="4" t="s">
        <v>11</v>
      </c>
      <c r="E105" s="5">
        <f t="shared" si="11"/>
        <v>737750</v>
      </c>
      <c r="F105" s="8">
        <v>737750</v>
      </c>
      <c r="G105" s="8">
        <v>0</v>
      </c>
      <c r="H105" s="8">
        <v>0</v>
      </c>
      <c r="I105" s="134"/>
      <c r="J105" s="131"/>
      <c r="K105" s="131"/>
      <c r="L105" s="131"/>
      <c r="M105" s="131"/>
    </row>
    <row r="106" spans="1:13" ht="21" customHeight="1" x14ac:dyDescent="0.25">
      <c r="A106" s="135" t="s">
        <v>116</v>
      </c>
      <c r="B106" s="132" t="s">
        <v>69</v>
      </c>
      <c r="C106" s="145" t="s">
        <v>75</v>
      </c>
      <c r="D106" s="3" t="s">
        <v>6</v>
      </c>
      <c r="E106" s="7">
        <f>SUM(F106:H106)</f>
        <v>518558.87</v>
      </c>
      <c r="F106" s="7">
        <f>SUM(F107:F108)</f>
        <v>80300</v>
      </c>
      <c r="G106" s="7">
        <f>SUM(G107:G108)</f>
        <v>438258.87</v>
      </c>
      <c r="H106" s="7">
        <f>SUM(H107:H108)</f>
        <v>0</v>
      </c>
      <c r="I106" s="132" t="s">
        <v>87</v>
      </c>
      <c r="J106" s="129" t="s">
        <v>9</v>
      </c>
      <c r="K106" s="129">
        <v>5</v>
      </c>
      <c r="L106" s="129">
        <v>10</v>
      </c>
      <c r="M106" s="129">
        <v>10</v>
      </c>
    </row>
    <row r="107" spans="1:13" ht="21" customHeight="1" x14ac:dyDescent="0.25">
      <c r="A107" s="136"/>
      <c r="B107" s="133"/>
      <c r="C107" s="145"/>
      <c r="D107" s="4" t="s">
        <v>10</v>
      </c>
      <c r="E107" s="5">
        <f t="shared" si="11"/>
        <v>0</v>
      </c>
      <c r="F107" s="8">
        <v>0</v>
      </c>
      <c r="G107" s="8">
        <v>0</v>
      </c>
      <c r="H107" s="8">
        <v>0</v>
      </c>
      <c r="I107" s="133"/>
      <c r="J107" s="130"/>
      <c r="K107" s="130"/>
      <c r="L107" s="130"/>
      <c r="M107" s="130"/>
    </row>
    <row r="108" spans="1:13" ht="21" customHeight="1" x14ac:dyDescent="0.25">
      <c r="A108" s="137"/>
      <c r="B108" s="134"/>
      <c r="C108" s="145"/>
      <c r="D108" s="4" t="s">
        <v>11</v>
      </c>
      <c r="E108" s="5">
        <f t="shared" si="11"/>
        <v>518558.87</v>
      </c>
      <c r="F108" s="8">
        <v>80300</v>
      </c>
      <c r="G108" s="8">
        <f>600010-161751.13</f>
        <v>438258.87</v>
      </c>
      <c r="H108" s="8">
        <v>0</v>
      </c>
      <c r="I108" s="134"/>
      <c r="J108" s="131"/>
      <c r="K108" s="131"/>
      <c r="L108" s="131"/>
      <c r="M108" s="131"/>
    </row>
    <row r="109" spans="1:13" ht="21" customHeight="1" x14ac:dyDescent="0.25">
      <c r="A109" s="135" t="s">
        <v>117</v>
      </c>
      <c r="B109" s="132" t="s">
        <v>39</v>
      </c>
      <c r="C109" s="145" t="s">
        <v>75</v>
      </c>
      <c r="D109" s="3" t="s">
        <v>6</v>
      </c>
      <c r="E109" s="7">
        <f>SUM(F109:H109)</f>
        <v>841432</v>
      </c>
      <c r="F109" s="7">
        <f>SUM(F110:F111)</f>
        <v>541432</v>
      </c>
      <c r="G109" s="7">
        <f>SUM(G110:G111)</f>
        <v>300000</v>
      </c>
      <c r="H109" s="7">
        <f>SUM(H110:H111)</f>
        <v>0</v>
      </c>
      <c r="I109" s="132" t="s">
        <v>88</v>
      </c>
      <c r="J109" s="129" t="s">
        <v>9</v>
      </c>
      <c r="K109" s="129">
        <v>55</v>
      </c>
      <c r="L109" s="129">
        <v>60</v>
      </c>
      <c r="M109" s="129">
        <v>100</v>
      </c>
    </row>
    <row r="110" spans="1:13" ht="21" customHeight="1" x14ac:dyDescent="0.25">
      <c r="A110" s="136"/>
      <c r="B110" s="133"/>
      <c r="C110" s="145"/>
      <c r="D110" s="4" t="s">
        <v>10</v>
      </c>
      <c r="E110" s="5">
        <f t="shared" si="11"/>
        <v>0</v>
      </c>
      <c r="F110" s="8">
        <v>0</v>
      </c>
      <c r="G110" s="8">
        <v>0</v>
      </c>
      <c r="H110" s="8">
        <v>0</v>
      </c>
      <c r="I110" s="133"/>
      <c r="J110" s="130"/>
      <c r="K110" s="130"/>
      <c r="L110" s="130"/>
      <c r="M110" s="130"/>
    </row>
    <row r="111" spans="1:13" ht="21" customHeight="1" x14ac:dyDescent="0.25">
      <c r="A111" s="137"/>
      <c r="B111" s="134"/>
      <c r="C111" s="145"/>
      <c r="D111" s="4" t="s">
        <v>11</v>
      </c>
      <c r="E111" s="5">
        <f t="shared" si="11"/>
        <v>841432</v>
      </c>
      <c r="F111" s="8">
        <v>541432</v>
      </c>
      <c r="G111" s="8">
        <v>300000</v>
      </c>
      <c r="H111" s="8">
        <v>0</v>
      </c>
      <c r="I111" s="134"/>
      <c r="J111" s="131"/>
      <c r="K111" s="131"/>
      <c r="L111" s="131"/>
      <c r="M111" s="131"/>
    </row>
    <row r="112" spans="1:13" ht="21" customHeight="1" x14ac:dyDescent="0.25">
      <c r="A112" s="135" t="s">
        <v>118</v>
      </c>
      <c r="B112" s="132" t="s">
        <v>40</v>
      </c>
      <c r="C112" s="145" t="s">
        <v>75</v>
      </c>
      <c r="D112" s="3" t="s">
        <v>6</v>
      </c>
      <c r="E112" s="7">
        <f>SUM(F112:H112)</f>
        <v>1848102</v>
      </c>
      <c r="F112" s="7">
        <f>SUM(F113:F114)</f>
        <v>1463200</v>
      </c>
      <c r="G112" s="7">
        <f>SUM(G113:G114)</f>
        <v>0</v>
      </c>
      <c r="H112" s="7">
        <f>SUM(H113:H114)</f>
        <v>384902</v>
      </c>
      <c r="I112" s="132" t="s">
        <v>89</v>
      </c>
      <c r="J112" s="129" t="s">
        <v>9</v>
      </c>
      <c r="K112" s="129">
        <v>95</v>
      </c>
      <c r="L112" s="129">
        <v>95</v>
      </c>
      <c r="M112" s="129">
        <v>96</v>
      </c>
    </row>
    <row r="113" spans="1:13" ht="21" customHeight="1" x14ac:dyDescent="0.25">
      <c r="A113" s="136"/>
      <c r="B113" s="133"/>
      <c r="C113" s="145"/>
      <c r="D113" s="4" t="s">
        <v>10</v>
      </c>
      <c r="E113" s="5">
        <f t="shared" si="11"/>
        <v>0</v>
      </c>
      <c r="F113" s="8">
        <v>0</v>
      </c>
      <c r="G113" s="8">
        <v>0</v>
      </c>
      <c r="H113" s="8">
        <v>0</v>
      </c>
      <c r="I113" s="133"/>
      <c r="J113" s="130"/>
      <c r="K113" s="130"/>
      <c r="L113" s="130"/>
      <c r="M113" s="130"/>
    </row>
    <row r="114" spans="1:13" ht="21" customHeight="1" x14ac:dyDescent="0.25">
      <c r="A114" s="137"/>
      <c r="B114" s="134"/>
      <c r="C114" s="145"/>
      <c r="D114" s="4" t="s">
        <v>11</v>
      </c>
      <c r="E114" s="5">
        <f t="shared" si="11"/>
        <v>1848102</v>
      </c>
      <c r="F114" s="8">
        <v>1463200</v>
      </c>
      <c r="G114" s="8">
        <v>0</v>
      </c>
      <c r="H114" s="8">
        <v>384902</v>
      </c>
      <c r="I114" s="134"/>
      <c r="J114" s="131"/>
      <c r="K114" s="131"/>
      <c r="L114" s="131"/>
      <c r="M114" s="131"/>
    </row>
    <row r="115" spans="1:13" ht="21" customHeight="1" x14ac:dyDescent="0.25">
      <c r="A115" s="135" t="s">
        <v>119</v>
      </c>
      <c r="B115" s="132" t="s">
        <v>126</v>
      </c>
      <c r="C115" s="145" t="s">
        <v>75</v>
      </c>
      <c r="D115" s="3" t="s">
        <v>6</v>
      </c>
      <c r="E115" s="7">
        <f>SUM(F115:H115)</f>
        <v>403715.4</v>
      </c>
      <c r="F115" s="7">
        <f>SUM(F116:F117)</f>
        <v>100000</v>
      </c>
      <c r="G115" s="7">
        <f>SUM(G116:G117)</f>
        <v>201050</v>
      </c>
      <c r="H115" s="7">
        <f>SUM(H116:H117)</f>
        <v>102665.4</v>
      </c>
      <c r="I115" s="132" t="s">
        <v>90</v>
      </c>
      <c r="J115" s="129" t="s">
        <v>9</v>
      </c>
      <c r="K115" s="129">
        <v>95</v>
      </c>
      <c r="L115" s="129">
        <v>97</v>
      </c>
      <c r="M115" s="129">
        <v>100</v>
      </c>
    </row>
    <row r="116" spans="1:13" ht="21" customHeight="1" x14ac:dyDescent="0.25">
      <c r="A116" s="136"/>
      <c r="B116" s="133"/>
      <c r="C116" s="145"/>
      <c r="D116" s="4" t="s">
        <v>10</v>
      </c>
      <c r="E116" s="5">
        <f t="shared" si="11"/>
        <v>0</v>
      </c>
      <c r="F116" s="8">
        <v>0</v>
      </c>
      <c r="G116" s="8">
        <v>0</v>
      </c>
      <c r="H116" s="8">
        <v>0</v>
      </c>
      <c r="I116" s="133"/>
      <c r="J116" s="130"/>
      <c r="K116" s="130"/>
      <c r="L116" s="130"/>
      <c r="M116" s="130"/>
    </row>
    <row r="117" spans="1:13" ht="21" customHeight="1" x14ac:dyDescent="0.25">
      <c r="A117" s="137"/>
      <c r="B117" s="134"/>
      <c r="C117" s="145"/>
      <c r="D117" s="4" t="s">
        <v>11</v>
      </c>
      <c r="E117" s="5">
        <f t="shared" si="11"/>
        <v>403715.4</v>
      </c>
      <c r="F117" s="8">
        <v>100000</v>
      </c>
      <c r="G117" s="8">
        <f>27000+174050</f>
        <v>201050</v>
      </c>
      <c r="H117" s="8">
        <v>102665.4</v>
      </c>
      <c r="I117" s="134"/>
      <c r="J117" s="131"/>
      <c r="K117" s="131"/>
      <c r="L117" s="131"/>
      <c r="M117" s="131"/>
    </row>
    <row r="118" spans="1:13" ht="21" customHeight="1" x14ac:dyDescent="0.25">
      <c r="A118" s="135" t="s">
        <v>120</v>
      </c>
      <c r="B118" s="132" t="s">
        <v>127</v>
      </c>
      <c r="C118" s="145" t="s">
        <v>75</v>
      </c>
      <c r="D118" s="3" t="s">
        <v>6</v>
      </c>
      <c r="E118" s="7">
        <f>SUM(F118:H118)</f>
        <v>1230505</v>
      </c>
      <c r="F118" s="7">
        <f>SUM(F119:F120)</f>
        <v>740166</v>
      </c>
      <c r="G118" s="7">
        <f>SUM(G119:G120)</f>
        <v>199999</v>
      </c>
      <c r="H118" s="7">
        <v>290340</v>
      </c>
      <c r="I118" s="132" t="s">
        <v>128</v>
      </c>
      <c r="J118" s="129" t="s">
        <v>9</v>
      </c>
      <c r="K118" s="129">
        <v>90</v>
      </c>
      <c r="L118" s="129">
        <v>95</v>
      </c>
      <c r="M118" s="129">
        <v>97</v>
      </c>
    </row>
    <row r="119" spans="1:13" ht="21" customHeight="1" x14ac:dyDescent="0.25">
      <c r="A119" s="136"/>
      <c r="B119" s="133"/>
      <c r="C119" s="145"/>
      <c r="D119" s="4" t="s">
        <v>10</v>
      </c>
      <c r="E119" s="5">
        <f t="shared" si="11"/>
        <v>0</v>
      </c>
      <c r="F119" s="8">
        <v>0</v>
      </c>
      <c r="G119" s="8">
        <v>0</v>
      </c>
      <c r="H119" s="8">
        <v>0</v>
      </c>
      <c r="I119" s="133"/>
      <c r="J119" s="130"/>
      <c r="K119" s="130"/>
      <c r="L119" s="130"/>
      <c r="M119" s="130"/>
    </row>
    <row r="120" spans="1:13" ht="21" customHeight="1" x14ac:dyDescent="0.25">
      <c r="A120" s="137"/>
      <c r="B120" s="134"/>
      <c r="C120" s="145"/>
      <c r="D120" s="4" t="s">
        <v>11</v>
      </c>
      <c r="E120" s="5">
        <f t="shared" si="11"/>
        <v>1230505</v>
      </c>
      <c r="F120" s="8">
        <v>740166</v>
      </c>
      <c r="G120" s="8">
        <f>200000-1</f>
        <v>199999</v>
      </c>
      <c r="H120" s="8">
        <v>290340</v>
      </c>
      <c r="I120" s="134"/>
      <c r="J120" s="131"/>
      <c r="K120" s="131"/>
      <c r="L120" s="131"/>
      <c r="M120" s="131"/>
    </row>
    <row r="121" spans="1:13" ht="21" customHeight="1" x14ac:dyDescent="0.25">
      <c r="A121" s="135" t="s">
        <v>121</v>
      </c>
      <c r="B121" s="132" t="s">
        <v>70</v>
      </c>
      <c r="C121" s="145" t="s">
        <v>75</v>
      </c>
      <c r="D121" s="3" t="s">
        <v>6</v>
      </c>
      <c r="E121" s="7">
        <f>SUM(F121:H121)</f>
        <v>1378400</v>
      </c>
      <c r="F121" s="7">
        <f>SUM(F122:F123)</f>
        <v>1378400</v>
      </c>
      <c r="G121" s="7">
        <f>SUM(G122:G123)</f>
        <v>0</v>
      </c>
      <c r="H121" s="7">
        <f>SUM(H122:H123)</f>
        <v>0</v>
      </c>
      <c r="I121" s="132" t="s">
        <v>91</v>
      </c>
      <c r="J121" s="129" t="s">
        <v>9</v>
      </c>
      <c r="K121" s="129">
        <v>100</v>
      </c>
      <c r="L121" s="129" t="s">
        <v>93</v>
      </c>
      <c r="M121" s="135" t="s">
        <v>93</v>
      </c>
    </row>
    <row r="122" spans="1:13" ht="21" customHeight="1" x14ac:dyDescent="0.25">
      <c r="A122" s="136"/>
      <c r="B122" s="133"/>
      <c r="C122" s="145"/>
      <c r="D122" s="4" t="s">
        <v>10</v>
      </c>
      <c r="E122" s="5">
        <f t="shared" si="11"/>
        <v>0</v>
      </c>
      <c r="F122" s="8">
        <v>0</v>
      </c>
      <c r="G122" s="8">
        <v>0</v>
      </c>
      <c r="H122" s="8">
        <v>0</v>
      </c>
      <c r="I122" s="133"/>
      <c r="J122" s="130"/>
      <c r="K122" s="130"/>
      <c r="L122" s="130"/>
      <c r="M122" s="136"/>
    </row>
    <row r="123" spans="1:13" ht="21" customHeight="1" x14ac:dyDescent="0.25">
      <c r="A123" s="137"/>
      <c r="B123" s="134"/>
      <c r="C123" s="145"/>
      <c r="D123" s="4" t="s">
        <v>11</v>
      </c>
      <c r="E123" s="5">
        <f t="shared" si="11"/>
        <v>1378400</v>
      </c>
      <c r="F123" s="8">
        <v>1378400</v>
      </c>
      <c r="G123" s="8">
        <v>0</v>
      </c>
      <c r="H123" s="8">
        <v>0</v>
      </c>
      <c r="I123" s="134"/>
      <c r="J123" s="131"/>
      <c r="K123" s="131"/>
      <c r="L123" s="131"/>
      <c r="M123" s="137"/>
    </row>
    <row r="124" spans="1:13" ht="21" customHeight="1" x14ac:dyDescent="0.25">
      <c r="A124" s="135" t="s">
        <v>122</v>
      </c>
      <c r="B124" s="132" t="s">
        <v>41</v>
      </c>
      <c r="C124" s="145" t="s">
        <v>75</v>
      </c>
      <c r="D124" s="3" t="s">
        <v>6</v>
      </c>
      <c r="E124" s="7">
        <f>SUM(F124:H124)</f>
        <v>1057561.6000000001</v>
      </c>
      <c r="F124" s="7">
        <f>SUM(F125:F126)</f>
        <v>0</v>
      </c>
      <c r="G124" s="7">
        <f>SUM(G125:G126)</f>
        <v>1057561.6000000001</v>
      </c>
      <c r="H124" s="7">
        <f>SUM(H125:H126)</f>
        <v>0</v>
      </c>
      <c r="I124" s="132" t="s">
        <v>92</v>
      </c>
      <c r="J124" s="129" t="s">
        <v>9</v>
      </c>
      <c r="K124" s="129" t="s">
        <v>93</v>
      </c>
      <c r="L124" s="129">
        <v>15</v>
      </c>
      <c r="M124" s="129">
        <v>15</v>
      </c>
    </row>
    <row r="125" spans="1:13" ht="21" customHeight="1" x14ac:dyDescent="0.25">
      <c r="A125" s="136"/>
      <c r="B125" s="133"/>
      <c r="C125" s="145"/>
      <c r="D125" s="4" t="s">
        <v>10</v>
      </c>
      <c r="E125" s="5">
        <f t="shared" si="11"/>
        <v>0</v>
      </c>
      <c r="F125" s="8">
        <v>0</v>
      </c>
      <c r="G125" s="8">
        <v>0</v>
      </c>
      <c r="H125" s="8">
        <v>0</v>
      </c>
      <c r="I125" s="133"/>
      <c r="J125" s="130"/>
      <c r="K125" s="130"/>
      <c r="L125" s="130"/>
      <c r="M125" s="130"/>
    </row>
    <row r="126" spans="1:13" ht="21" customHeight="1" x14ac:dyDescent="0.25">
      <c r="A126" s="137"/>
      <c r="B126" s="134"/>
      <c r="C126" s="145"/>
      <c r="D126" s="4" t="s">
        <v>11</v>
      </c>
      <c r="E126" s="5">
        <f t="shared" si="11"/>
        <v>1057561.6000000001</v>
      </c>
      <c r="F126" s="8">
        <v>0</v>
      </c>
      <c r="G126" s="8">
        <f>1057570-8.4</f>
        <v>1057561.6000000001</v>
      </c>
      <c r="H126" s="8">
        <v>0</v>
      </c>
      <c r="I126" s="134"/>
      <c r="J126" s="131"/>
      <c r="K126" s="131"/>
      <c r="L126" s="131"/>
      <c r="M126" s="131"/>
    </row>
    <row r="127" spans="1:13" ht="21" customHeight="1" x14ac:dyDescent="0.25">
      <c r="A127" s="135" t="s">
        <v>123</v>
      </c>
      <c r="B127" s="132" t="s">
        <v>42</v>
      </c>
      <c r="C127" s="145" t="s">
        <v>75</v>
      </c>
      <c r="D127" s="3" t="s">
        <v>6</v>
      </c>
      <c r="E127" s="7">
        <f>SUM(F127:H127)</f>
        <v>1261137.76</v>
      </c>
      <c r="F127" s="7">
        <f>SUM(F128:F129)</f>
        <v>0</v>
      </c>
      <c r="G127" s="7">
        <f>SUM(G128:G129)</f>
        <v>747416.4</v>
      </c>
      <c r="H127" s="7">
        <v>513721.36</v>
      </c>
      <c r="I127" s="132" t="s">
        <v>94</v>
      </c>
      <c r="J127" s="129" t="s">
        <v>9</v>
      </c>
      <c r="K127" s="129" t="s">
        <v>93</v>
      </c>
      <c r="L127" s="129">
        <v>20</v>
      </c>
      <c r="M127" s="129">
        <v>16.600000000000001</v>
      </c>
    </row>
    <row r="128" spans="1:13" ht="21" customHeight="1" x14ac:dyDescent="0.25">
      <c r="A128" s="136"/>
      <c r="B128" s="133"/>
      <c r="C128" s="145"/>
      <c r="D128" s="4" t="s">
        <v>10</v>
      </c>
      <c r="E128" s="5">
        <f t="shared" si="11"/>
        <v>0</v>
      </c>
      <c r="F128" s="8">
        <v>0</v>
      </c>
      <c r="G128" s="8">
        <v>0</v>
      </c>
      <c r="H128" s="8">
        <v>0</v>
      </c>
      <c r="I128" s="133"/>
      <c r="J128" s="130"/>
      <c r="K128" s="130"/>
      <c r="L128" s="130"/>
      <c r="M128" s="130"/>
    </row>
    <row r="129" spans="1:13" ht="21" customHeight="1" x14ac:dyDescent="0.25">
      <c r="A129" s="137"/>
      <c r="B129" s="134"/>
      <c r="C129" s="145"/>
      <c r="D129" s="4" t="s">
        <v>11</v>
      </c>
      <c r="E129" s="5">
        <f t="shared" si="11"/>
        <v>1261137.76</v>
      </c>
      <c r="F129" s="8">
        <v>0</v>
      </c>
      <c r="G129" s="8">
        <f>707220+40196.4</f>
        <v>747416.4</v>
      </c>
      <c r="H129" s="8">
        <v>513721.36</v>
      </c>
      <c r="I129" s="134"/>
      <c r="J129" s="131"/>
      <c r="K129" s="131"/>
      <c r="L129" s="131"/>
      <c r="M129" s="131"/>
    </row>
    <row r="130" spans="1:13" ht="21" customHeight="1" x14ac:dyDescent="0.25">
      <c r="A130" s="135" t="s">
        <v>124</v>
      </c>
      <c r="B130" s="132" t="s">
        <v>43</v>
      </c>
      <c r="C130" s="145" t="s">
        <v>75</v>
      </c>
      <c r="D130" s="3" t="s">
        <v>6</v>
      </c>
      <c r="E130" s="7">
        <f>SUM(F130:H130)</f>
        <v>462792.57999999996</v>
      </c>
      <c r="F130" s="7">
        <f>SUM(F131:F132)</f>
        <v>0</v>
      </c>
      <c r="G130" s="7">
        <f>SUM(G131:G132)</f>
        <v>462792.57999999996</v>
      </c>
      <c r="H130" s="7">
        <f>SUM(H131:H132)</f>
        <v>0</v>
      </c>
      <c r="I130" s="132" t="s">
        <v>97</v>
      </c>
      <c r="J130" s="129" t="s">
        <v>9</v>
      </c>
      <c r="K130" s="135" t="s">
        <v>99</v>
      </c>
      <c r="L130" s="135" t="s">
        <v>98</v>
      </c>
      <c r="M130" s="129">
        <v>4.2</v>
      </c>
    </row>
    <row r="131" spans="1:13" ht="21" customHeight="1" x14ac:dyDescent="0.25">
      <c r="A131" s="136"/>
      <c r="B131" s="133"/>
      <c r="C131" s="145"/>
      <c r="D131" s="4" t="s">
        <v>10</v>
      </c>
      <c r="E131" s="5">
        <f t="shared" si="11"/>
        <v>0</v>
      </c>
      <c r="F131" s="8">
        <v>0</v>
      </c>
      <c r="G131" s="8">
        <v>0</v>
      </c>
      <c r="H131" s="8">
        <v>0</v>
      </c>
      <c r="I131" s="133"/>
      <c r="J131" s="130"/>
      <c r="K131" s="136"/>
      <c r="L131" s="136"/>
      <c r="M131" s="130"/>
    </row>
    <row r="132" spans="1:13" ht="21" customHeight="1" x14ac:dyDescent="0.25">
      <c r="A132" s="137"/>
      <c r="B132" s="134"/>
      <c r="C132" s="145"/>
      <c r="D132" s="4" t="s">
        <v>11</v>
      </c>
      <c r="E132" s="5">
        <f t="shared" si="11"/>
        <v>462792.57999999996</v>
      </c>
      <c r="F132" s="8">
        <v>0</v>
      </c>
      <c r="G132" s="8">
        <f>56250+150000+256542.58</f>
        <v>462792.57999999996</v>
      </c>
      <c r="H132" s="8">
        <v>0</v>
      </c>
      <c r="I132" s="134"/>
      <c r="J132" s="131"/>
      <c r="K132" s="137"/>
      <c r="L132" s="137"/>
      <c r="M132" s="131"/>
    </row>
    <row r="133" spans="1:13" s="6" customFormat="1" ht="13.5" customHeight="1" x14ac:dyDescent="0.2">
      <c r="A133" s="147" t="s">
        <v>74</v>
      </c>
      <c r="B133" s="147"/>
      <c r="C133" s="147"/>
      <c r="D133" s="11" t="s">
        <v>6</v>
      </c>
      <c r="E133" s="7">
        <f t="shared" ref="E133:E138" si="12">SUM(F133:H133)</f>
        <v>35109057</v>
      </c>
      <c r="F133" s="7">
        <f>SUM(F134:F135)</f>
        <v>18846257</v>
      </c>
      <c r="G133" s="7">
        <f>SUM(G134:G135)</f>
        <v>9064430</v>
      </c>
      <c r="H133" s="7">
        <f>SUM(H134:H135)</f>
        <v>7198370.0000000009</v>
      </c>
      <c r="I133" s="132"/>
      <c r="J133" s="129"/>
      <c r="K133" s="129"/>
      <c r="L133" s="129"/>
      <c r="M133" s="129"/>
    </row>
    <row r="134" spans="1:13" s="6" customFormat="1" ht="13.5" customHeight="1" x14ac:dyDescent="0.2">
      <c r="A134" s="147"/>
      <c r="B134" s="147"/>
      <c r="C134" s="147"/>
      <c r="D134" s="11" t="s">
        <v>10</v>
      </c>
      <c r="E134" s="7">
        <f t="shared" si="12"/>
        <v>1600000</v>
      </c>
      <c r="F134" s="7">
        <f t="shared" ref="F134:H135" si="13">F80</f>
        <v>0</v>
      </c>
      <c r="G134" s="7">
        <f t="shared" si="13"/>
        <v>1600000</v>
      </c>
      <c r="H134" s="7">
        <f t="shared" si="13"/>
        <v>0</v>
      </c>
      <c r="I134" s="133"/>
      <c r="J134" s="130"/>
      <c r="K134" s="130"/>
      <c r="L134" s="130"/>
      <c r="M134" s="130"/>
    </row>
    <row r="135" spans="1:13" s="6" customFormat="1" ht="13.5" customHeight="1" x14ac:dyDescent="0.2">
      <c r="A135" s="147"/>
      <c r="B135" s="147"/>
      <c r="C135" s="147"/>
      <c r="D135" s="11" t="s">
        <v>11</v>
      </c>
      <c r="E135" s="7">
        <f t="shared" si="12"/>
        <v>33509057</v>
      </c>
      <c r="F135" s="7">
        <f t="shared" si="13"/>
        <v>18846257</v>
      </c>
      <c r="G135" s="7">
        <f t="shared" si="13"/>
        <v>7464430</v>
      </c>
      <c r="H135" s="7">
        <f t="shared" si="13"/>
        <v>7198370.0000000009</v>
      </c>
      <c r="I135" s="134"/>
      <c r="J135" s="131"/>
      <c r="K135" s="131"/>
      <c r="L135" s="131"/>
      <c r="M135" s="131"/>
    </row>
    <row r="136" spans="1:13" s="6" customFormat="1" ht="13.5" customHeight="1" x14ac:dyDescent="0.2">
      <c r="A136" s="148" t="s">
        <v>44</v>
      </c>
      <c r="B136" s="149"/>
      <c r="C136" s="150"/>
      <c r="D136" s="11" t="s">
        <v>6</v>
      </c>
      <c r="E136" s="7">
        <f t="shared" si="12"/>
        <v>51814799</v>
      </c>
      <c r="F136" s="7">
        <f>SUM(F137:F138)</f>
        <v>24923869</v>
      </c>
      <c r="G136" s="7">
        <f>SUM(G137:G138)</f>
        <v>15729760</v>
      </c>
      <c r="H136" s="7">
        <f>SUM(H137:H138)</f>
        <v>11161170</v>
      </c>
      <c r="I136" s="132"/>
      <c r="J136" s="129"/>
      <c r="K136" s="129"/>
      <c r="L136" s="129"/>
      <c r="M136" s="129"/>
    </row>
    <row r="137" spans="1:13" s="6" customFormat="1" ht="13.5" customHeight="1" x14ac:dyDescent="0.2">
      <c r="A137" s="151"/>
      <c r="B137" s="152"/>
      <c r="C137" s="153"/>
      <c r="D137" s="11" t="s">
        <v>10</v>
      </c>
      <c r="E137" s="7">
        <f t="shared" si="12"/>
        <v>3878600</v>
      </c>
      <c r="F137" s="7">
        <f t="shared" ref="F137:H138" si="14">F51+F76+F134</f>
        <v>625000</v>
      </c>
      <c r="G137" s="7">
        <f t="shared" si="14"/>
        <v>3253600</v>
      </c>
      <c r="H137" s="7">
        <f t="shared" si="14"/>
        <v>0</v>
      </c>
      <c r="I137" s="133"/>
      <c r="J137" s="130"/>
      <c r="K137" s="130"/>
      <c r="L137" s="130"/>
      <c r="M137" s="130"/>
    </row>
    <row r="138" spans="1:13" s="6" customFormat="1" ht="13.5" customHeight="1" x14ac:dyDescent="0.2">
      <c r="A138" s="154"/>
      <c r="B138" s="155"/>
      <c r="C138" s="156"/>
      <c r="D138" s="11" t="s">
        <v>11</v>
      </c>
      <c r="E138" s="7">
        <f t="shared" si="12"/>
        <v>47936199</v>
      </c>
      <c r="F138" s="7">
        <f t="shared" si="14"/>
        <v>24298869</v>
      </c>
      <c r="G138" s="7">
        <f t="shared" si="14"/>
        <v>12476160</v>
      </c>
      <c r="H138" s="7">
        <f t="shared" si="14"/>
        <v>11161170</v>
      </c>
      <c r="I138" s="134"/>
      <c r="J138" s="131"/>
      <c r="K138" s="131"/>
      <c r="L138" s="131"/>
      <c r="M138" s="131"/>
    </row>
    <row r="142" spans="1:13" x14ac:dyDescent="0.25">
      <c r="D142" s="13"/>
      <c r="E142" s="13"/>
      <c r="F142" s="13"/>
      <c r="G142" s="13"/>
      <c r="H142" s="13"/>
    </row>
  </sheetData>
  <mergeCells count="322">
    <mergeCell ref="C69:C71"/>
    <mergeCell ref="I69:I74"/>
    <mergeCell ref="J69:J74"/>
    <mergeCell ref="K69:K74"/>
    <mergeCell ref="L69:L74"/>
    <mergeCell ref="M69:M74"/>
    <mergeCell ref="A69:A71"/>
    <mergeCell ref="B69:B71"/>
    <mergeCell ref="A17:A19"/>
    <mergeCell ref="B17:B19"/>
    <mergeCell ref="A9:M9"/>
    <mergeCell ref="C5:C7"/>
    <mergeCell ref="D5:D7"/>
    <mergeCell ref="E5:H5"/>
    <mergeCell ref="C17:C19"/>
    <mergeCell ref="B10:M10"/>
    <mergeCell ref="B11:B13"/>
    <mergeCell ref="C11:C13"/>
    <mergeCell ref="C20:C22"/>
    <mergeCell ref="L20:L22"/>
    <mergeCell ref="M20:M22"/>
    <mergeCell ref="M11:M13"/>
    <mergeCell ref="L11:L13"/>
    <mergeCell ref="L17:L19"/>
    <mergeCell ref="M17:M19"/>
    <mergeCell ref="L14:L16"/>
    <mergeCell ref="K23:K25"/>
    <mergeCell ref="I26:I28"/>
    <mergeCell ref="J26:J28"/>
    <mergeCell ref="I17:I19"/>
    <mergeCell ref="K17:K19"/>
    <mergeCell ref="A23:A25"/>
    <mergeCell ref="B23:B25"/>
    <mergeCell ref="C23:C25"/>
    <mergeCell ref="A20:A22"/>
    <mergeCell ref="B20:B22"/>
    <mergeCell ref="L29:L31"/>
    <mergeCell ref="M29:M31"/>
    <mergeCell ref="A26:A28"/>
    <mergeCell ref="L23:L25"/>
    <mergeCell ref="M26:M28"/>
    <mergeCell ref="L26:L28"/>
    <mergeCell ref="M23:M25"/>
    <mergeCell ref="I29:I31"/>
    <mergeCell ref="I23:I25"/>
    <mergeCell ref="J23:J25"/>
    <mergeCell ref="B26:B28"/>
    <mergeCell ref="C26:C28"/>
    <mergeCell ref="A29:A31"/>
    <mergeCell ref="B29:B31"/>
    <mergeCell ref="C29:C31"/>
    <mergeCell ref="K26:K28"/>
    <mergeCell ref="J29:J31"/>
    <mergeCell ref="K29:K31"/>
    <mergeCell ref="M32:M34"/>
    <mergeCell ref="A35:A37"/>
    <mergeCell ref="B35:B37"/>
    <mergeCell ref="C35:C37"/>
    <mergeCell ref="K35:K37"/>
    <mergeCell ref="L35:L37"/>
    <mergeCell ref="M35:M37"/>
    <mergeCell ref="A32:A34"/>
    <mergeCell ref="B32:B34"/>
    <mergeCell ref="C32:C34"/>
    <mergeCell ref="B38:B40"/>
    <mergeCell ref="C38:C40"/>
    <mergeCell ref="J44:J46"/>
    <mergeCell ref="L32:L34"/>
    <mergeCell ref="L38:L40"/>
    <mergeCell ref="M38:M40"/>
    <mergeCell ref="M41:M43"/>
    <mergeCell ref="I32:I34"/>
    <mergeCell ref="J32:J34"/>
    <mergeCell ref="K32:K34"/>
    <mergeCell ref="M44:M46"/>
    <mergeCell ref="L47:L49"/>
    <mergeCell ref="I44:I46"/>
    <mergeCell ref="I47:I49"/>
    <mergeCell ref="A41:A43"/>
    <mergeCell ref="B41:B43"/>
    <mergeCell ref="C41:C43"/>
    <mergeCell ref="I41:I43"/>
    <mergeCell ref="J41:J43"/>
    <mergeCell ref="K41:K43"/>
    <mergeCell ref="B63:B65"/>
    <mergeCell ref="C63:C65"/>
    <mergeCell ref="A60:A62"/>
    <mergeCell ref="B60:B62"/>
    <mergeCell ref="A38:A40"/>
    <mergeCell ref="M47:M49"/>
    <mergeCell ref="A44:A46"/>
    <mergeCell ref="B44:B46"/>
    <mergeCell ref="C44:C46"/>
    <mergeCell ref="K44:K46"/>
    <mergeCell ref="A72:A74"/>
    <mergeCell ref="B72:B74"/>
    <mergeCell ref="C72:C74"/>
    <mergeCell ref="A75:C77"/>
    <mergeCell ref="K75:K77"/>
    <mergeCell ref="M57:M68"/>
    <mergeCell ref="A66:A68"/>
    <mergeCell ref="B66:B68"/>
    <mergeCell ref="C66:C68"/>
    <mergeCell ref="A63:A65"/>
    <mergeCell ref="L75:L77"/>
    <mergeCell ref="I82:I84"/>
    <mergeCell ref="J82:J84"/>
    <mergeCell ref="K82:K84"/>
    <mergeCell ref="L82:L84"/>
    <mergeCell ref="A79:A81"/>
    <mergeCell ref="A82:A84"/>
    <mergeCell ref="B82:B84"/>
    <mergeCell ref="C82:C84"/>
    <mergeCell ref="K79:K81"/>
    <mergeCell ref="L79:L81"/>
    <mergeCell ref="B85:B87"/>
    <mergeCell ref="C85:C87"/>
    <mergeCell ref="I85:I87"/>
    <mergeCell ref="A88:A90"/>
    <mergeCell ref="B88:B90"/>
    <mergeCell ref="C88:C90"/>
    <mergeCell ref="I88:I90"/>
    <mergeCell ref="A85:A87"/>
    <mergeCell ref="M85:M87"/>
    <mergeCell ref="J88:J90"/>
    <mergeCell ref="K88:K90"/>
    <mergeCell ref="L88:L90"/>
    <mergeCell ref="M88:M90"/>
    <mergeCell ref="J85:J87"/>
    <mergeCell ref="K85:K87"/>
    <mergeCell ref="L85:L87"/>
    <mergeCell ref="M94:M96"/>
    <mergeCell ref="A91:A93"/>
    <mergeCell ref="I91:I93"/>
    <mergeCell ref="J91:J93"/>
    <mergeCell ref="K91:K93"/>
    <mergeCell ref="I97:I99"/>
    <mergeCell ref="A94:A96"/>
    <mergeCell ref="B94:B96"/>
    <mergeCell ref="C94:C96"/>
    <mergeCell ref="I94:I96"/>
    <mergeCell ref="M100:M102"/>
    <mergeCell ref="J97:J99"/>
    <mergeCell ref="K97:K99"/>
    <mergeCell ref="A100:A102"/>
    <mergeCell ref="B100:B102"/>
    <mergeCell ref="C100:C102"/>
    <mergeCell ref="I100:I102"/>
    <mergeCell ref="A97:A99"/>
    <mergeCell ref="B97:B99"/>
    <mergeCell ref="C97:C99"/>
    <mergeCell ref="A127:A129"/>
    <mergeCell ref="A115:A117"/>
    <mergeCell ref="B115:B117"/>
    <mergeCell ref="B118:B120"/>
    <mergeCell ref="A118:A120"/>
    <mergeCell ref="I118:I120"/>
    <mergeCell ref="A121:A123"/>
    <mergeCell ref="B121:B123"/>
    <mergeCell ref="C121:C123"/>
    <mergeCell ref="C124:C126"/>
    <mergeCell ref="B124:B126"/>
    <mergeCell ref="A124:A126"/>
    <mergeCell ref="B127:B129"/>
    <mergeCell ref="I124:I126"/>
    <mergeCell ref="J124:J126"/>
    <mergeCell ref="K124:K126"/>
    <mergeCell ref="I127:I129"/>
    <mergeCell ref="J127:J129"/>
    <mergeCell ref="K127:K129"/>
    <mergeCell ref="C127:C129"/>
    <mergeCell ref="A130:A132"/>
    <mergeCell ref="B130:B132"/>
    <mergeCell ref="C130:C132"/>
    <mergeCell ref="I130:I132"/>
    <mergeCell ref="A11:A13"/>
    <mergeCell ref="L44:L46"/>
    <mergeCell ref="A47:A49"/>
    <mergeCell ref="B47:B49"/>
    <mergeCell ref="C47:C49"/>
    <mergeCell ref="K47:K49"/>
    <mergeCell ref="J1:M1"/>
    <mergeCell ref="A3:M3"/>
    <mergeCell ref="B5:B7"/>
    <mergeCell ref="A5:A7"/>
    <mergeCell ref="I5:M6"/>
    <mergeCell ref="E6:E7"/>
    <mergeCell ref="F6:H6"/>
    <mergeCell ref="L41:L43"/>
    <mergeCell ref="J47:J49"/>
    <mergeCell ref="L57:L68"/>
    <mergeCell ref="C60:C62"/>
    <mergeCell ref="I57:I68"/>
    <mergeCell ref="J57:J68"/>
    <mergeCell ref="K57:K68"/>
    <mergeCell ref="L50:L52"/>
    <mergeCell ref="C112:C114"/>
    <mergeCell ref="A50:C52"/>
    <mergeCell ref="A106:A108"/>
    <mergeCell ref="A109:A111"/>
    <mergeCell ref="B109:B111"/>
    <mergeCell ref="B112:B114"/>
    <mergeCell ref="A112:A114"/>
    <mergeCell ref="A53:L53"/>
    <mergeCell ref="A103:A105"/>
    <mergeCell ref="B103:B105"/>
    <mergeCell ref="C91:C93"/>
    <mergeCell ref="C79:C81"/>
    <mergeCell ref="C106:C108"/>
    <mergeCell ref="C109:C111"/>
    <mergeCell ref="C103:C105"/>
    <mergeCell ref="K11:K13"/>
    <mergeCell ref="J17:J19"/>
    <mergeCell ref="I20:I22"/>
    <mergeCell ref="J20:J22"/>
    <mergeCell ref="K20:K22"/>
    <mergeCell ref="A133:C135"/>
    <mergeCell ref="A136:C138"/>
    <mergeCell ref="I11:I13"/>
    <mergeCell ref="J11:J13"/>
    <mergeCell ref="C115:C117"/>
    <mergeCell ref="I103:I105"/>
    <mergeCell ref="C118:C120"/>
    <mergeCell ref="B79:B81"/>
    <mergeCell ref="B106:B108"/>
    <mergeCell ref="B91:B93"/>
    <mergeCell ref="I38:I40"/>
    <mergeCell ref="J38:J40"/>
    <mergeCell ref="K38:K40"/>
    <mergeCell ref="I35:I37"/>
    <mergeCell ref="J35:J37"/>
    <mergeCell ref="M79:M81"/>
    <mergeCell ref="I50:I52"/>
    <mergeCell ref="J50:J52"/>
    <mergeCell ref="K50:K52"/>
    <mergeCell ref="A78:L78"/>
    <mergeCell ref="B54:B56"/>
    <mergeCell ref="B57:B59"/>
    <mergeCell ref="A54:A56"/>
    <mergeCell ref="A57:A59"/>
    <mergeCell ref="I79:I81"/>
    <mergeCell ref="J79:J81"/>
    <mergeCell ref="J75:J77"/>
    <mergeCell ref="C54:C56"/>
    <mergeCell ref="C57:C59"/>
    <mergeCell ref="I75:I77"/>
    <mergeCell ref="M50:M52"/>
    <mergeCell ref="I54:I56"/>
    <mergeCell ref="J54:J56"/>
    <mergeCell ref="K54:K56"/>
    <mergeCell ref="L54:L56"/>
    <mergeCell ref="M54:M56"/>
    <mergeCell ref="I112:I114"/>
    <mergeCell ref="J112:J114"/>
    <mergeCell ref="K112:K114"/>
    <mergeCell ref="L112:L114"/>
    <mergeCell ref="I109:I111"/>
    <mergeCell ref="J109:J111"/>
    <mergeCell ref="K109:K111"/>
    <mergeCell ref="L109:L111"/>
    <mergeCell ref="M75:M77"/>
    <mergeCell ref="M112:M114"/>
    <mergeCell ref="I115:I117"/>
    <mergeCell ref="J115:J117"/>
    <mergeCell ref="K115:K117"/>
    <mergeCell ref="L115:L117"/>
    <mergeCell ref="M115:M117"/>
    <mergeCell ref="I106:I108"/>
    <mergeCell ref="J106:J108"/>
    <mergeCell ref="K106:K108"/>
    <mergeCell ref="L124:L126"/>
    <mergeCell ref="J121:J123"/>
    <mergeCell ref="K121:K123"/>
    <mergeCell ref="J103:J105"/>
    <mergeCell ref="K103:K105"/>
    <mergeCell ref="L121:L123"/>
    <mergeCell ref="K118:K120"/>
    <mergeCell ref="L118:L120"/>
    <mergeCell ref="J118:J120"/>
    <mergeCell ref="L97:L99"/>
    <mergeCell ref="J100:J102"/>
    <mergeCell ref="K100:K102"/>
    <mergeCell ref="L100:L102"/>
    <mergeCell ref="J94:J96"/>
    <mergeCell ref="K94:K96"/>
    <mergeCell ref="M82:M84"/>
    <mergeCell ref="L106:L108"/>
    <mergeCell ref="M106:M108"/>
    <mergeCell ref="M109:M111"/>
    <mergeCell ref="L103:L105"/>
    <mergeCell ref="M103:M105"/>
    <mergeCell ref="L91:L93"/>
    <mergeCell ref="M97:M99"/>
    <mergeCell ref="M91:M93"/>
    <mergeCell ref="L94:L96"/>
    <mergeCell ref="M127:M129"/>
    <mergeCell ref="L130:L132"/>
    <mergeCell ref="M130:M132"/>
    <mergeCell ref="I133:I135"/>
    <mergeCell ref="J133:J135"/>
    <mergeCell ref="K133:K135"/>
    <mergeCell ref="L133:L135"/>
    <mergeCell ref="M133:M135"/>
    <mergeCell ref="J130:J132"/>
    <mergeCell ref="K130:K132"/>
    <mergeCell ref="M136:M138"/>
    <mergeCell ref="M118:M120"/>
    <mergeCell ref="I121:I123"/>
    <mergeCell ref="I136:I138"/>
    <mergeCell ref="J136:J138"/>
    <mergeCell ref="K136:K138"/>
    <mergeCell ref="L136:L138"/>
    <mergeCell ref="M121:M123"/>
    <mergeCell ref="L127:L129"/>
    <mergeCell ref="M124:M126"/>
    <mergeCell ref="M14:M16"/>
    <mergeCell ref="A14:A16"/>
    <mergeCell ref="B14:B16"/>
    <mergeCell ref="C14:C16"/>
    <mergeCell ref="I14:I16"/>
    <mergeCell ref="J14:J16"/>
    <mergeCell ref="K14:K16"/>
  </mergeCells>
  <phoneticPr fontId="10" type="noConversion"/>
  <pageMargins left="0.98425196850393704" right="0.59055118110236227" top="0.78740157480314965" bottom="0.78740157480314965" header="0.31496062992125984" footer="0.31496062992125984"/>
  <pageSetup paperSize="9" scale="62" fitToHeight="0" orientation="landscape" r:id="rId1"/>
  <headerFooter differentFirst="1">
    <oddHeader>&amp;C&amp;"Times New Roman,обычный"&amp;9&amp;P</oddHeader>
  </headerFooter>
  <rowBreaks count="2" manualBreakCount="2">
    <brk id="81" max="12" man="1"/>
    <brk id="114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outlinePr summaryBelow="0" summaryRight="0"/>
  </sheetPr>
  <dimension ref="A1:IT236"/>
  <sheetViews>
    <sheetView topLeftCell="B1" zoomScale="70" zoomScaleNormal="70" workbookViewId="0">
      <pane ySplit="7" topLeftCell="A56" activePane="bottomLeft" state="frozen"/>
      <selection pane="bottomLeft" activeCell="E97" sqref="E97"/>
    </sheetView>
  </sheetViews>
  <sheetFormatPr defaultRowHeight="15" outlineLevelCol="2" x14ac:dyDescent="0.25"/>
  <cols>
    <col min="1" max="1" width="4.140625" style="21" customWidth="1"/>
    <col min="2" max="2" width="41.28515625" style="21" customWidth="1"/>
    <col min="3" max="3" width="16" style="21" customWidth="1"/>
    <col min="4" max="4" width="46.85546875" style="21" customWidth="1"/>
    <col min="5" max="6" width="16.7109375" style="21" customWidth="1"/>
    <col min="7" max="7" width="20.140625" style="21" customWidth="1" outlineLevel="1"/>
    <col min="8" max="8" width="14.7109375" style="21" customWidth="1" outlineLevel="1"/>
    <col min="9" max="10" width="14.7109375" style="21" customWidth="1" outlineLevel="2"/>
    <col min="11" max="11" width="18.28515625" style="21" customWidth="1"/>
    <col min="12" max="12" width="11.7109375" style="21" bestFit="1" customWidth="1"/>
    <col min="13" max="13" width="13.85546875" style="21" bestFit="1" customWidth="1"/>
    <col min="14" max="254" width="9.140625" style="21" customWidth="1"/>
  </cols>
  <sheetData>
    <row r="1" spans="1:254" ht="15.75" x14ac:dyDescent="0.25">
      <c r="A1" s="101" t="s">
        <v>172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</row>
    <row r="2" spans="1:254" ht="3.75" customHeight="1" x14ac:dyDescent="0.2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254" ht="15" customHeight="1" x14ac:dyDescent="0.25">
      <c r="A3" s="102" t="s">
        <v>0</v>
      </c>
      <c r="B3" s="102" t="s">
        <v>46</v>
      </c>
      <c r="C3" s="102" t="s">
        <v>173</v>
      </c>
      <c r="D3" s="102" t="s">
        <v>174</v>
      </c>
      <c r="E3" s="102" t="s">
        <v>133</v>
      </c>
      <c r="F3" s="102"/>
      <c r="G3" s="102"/>
      <c r="H3" s="102"/>
      <c r="I3" s="102"/>
      <c r="J3" s="102"/>
      <c r="K3" s="102" t="s">
        <v>175</v>
      </c>
    </row>
    <row r="4" spans="1:254" ht="12.75" customHeight="1" x14ac:dyDescent="0.25">
      <c r="A4" s="102"/>
      <c r="B4" s="102"/>
      <c r="C4" s="102"/>
      <c r="D4" s="102"/>
      <c r="E4" s="102" t="s">
        <v>176</v>
      </c>
      <c r="F4" s="103" t="s">
        <v>134</v>
      </c>
      <c r="G4" s="103"/>
      <c r="H4" s="103"/>
      <c r="I4" s="103"/>
      <c r="J4" s="103"/>
      <c r="K4" s="102"/>
    </row>
    <row r="5" spans="1:254" ht="25.5" customHeight="1" x14ac:dyDescent="0.25">
      <c r="A5" s="102"/>
      <c r="B5" s="102"/>
      <c r="C5" s="102"/>
      <c r="D5" s="102"/>
      <c r="E5" s="102"/>
      <c r="F5" s="104" t="s">
        <v>177</v>
      </c>
      <c r="G5" s="103" t="s">
        <v>135</v>
      </c>
      <c r="H5" s="103" t="s">
        <v>178</v>
      </c>
      <c r="I5" s="103"/>
      <c r="J5" s="103"/>
      <c r="K5" s="10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  <c r="EI5" s="22"/>
      <c r="EJ5" s="22"/>
      <c r="EK5" s="22"/>
      <c r="EL5" s="22"/>
      <c r="EM5" s="22"/>
      <c r="EN5" s="22"/>
      <c r="EO5" s="22"/>
      <c r="EP5" s="22"/>
      <c r="EQ5" s="22"/>
      <c r="ER5" s="22"/>
      <c r="ES5" s="22"/>
      <c r="ET5" s="22"/>
      <c r="EU5" s="22"/>
      <c r="EV5" s="22"/>
      <c r="EW5" s="22"/>
      <c r="EX5" s="22"/>
      <c r="EY5" s="22"/>
      <c r="EZ5" s="22"/>
      <c r="FA5" s="22"/>
      <c r="FB5" s="22"/>
      <c r="FC5" s="22"/>
      <c r="FD5" s="22"/>
      <c r="FE5" s="22"/>
      <c r="FF5" s="22"/>
      <c r="FG5" s="22"/>
      <c r="FH5" s="22"/>
      <c r="FI5" s="22"/>
      <c r="FJ5" s="22"/>
      <c r="FK5" s="22"/>
      <c r="FL5" s="22"/>
      <c r="FM5" s="22"/>
      <c r="FN5" s="22"/>
      <c r="FO5" s="22"/>
      <c r="FP5" s="22"/>
      <c r="FQ5" s="22"/>
      <c r="FR5" s="22"/>
      <c r="FS5" s="22"/>
      <c r="FT5" s="22"/>
      <c r="FU5" s="22"/>
      <c r="FV5" s="22"/>
      <c r="FW5" s="22"/>
      <c r="FX5" s="22"/>
      <c r="FY5" s="22"/>
      <c r="FZ5" s="22"/>
      <c r="GA5" s="22"/>
      <c r="GB5" s="22"/>
      <c r="GC5" s="22"/>
      <c r="GD5" s="22"/>
      <c r="GE5" s="22"/>
      <c r="GF5" s="22"/>
      <c r="GG5" s="22"/>
      <c r="GH5" s="22"/>
      <c r="GI5" s="22"/>
      <c r="GJ5" s="22"/>
      <c r="GK5" s="22"/>
      <c r="GL5" s="22"/>
      <c r="GM5" s="22"/>
      <c r="GN5" s="22"/>
      <c r="GO5" s="22"/>
      <c r="GP5" s="22"/>
      <c r="GQ5" s="22"/>
      <c r="GR5" s="22"/>
      <c r="GS5" s="22"/>
      <c r="GT5" s="22"/>
      <c r="GU5" s="22"/>
      <c r="GV5" s="22"/>
      <c r="GW5" s="22"/>
      <c r="GX5" s="22"/>
      <c r="GY5" s="22"/>
      <c r="GZ5" s="22"/>
      <c r="HA5" s="22"/>
      <c r="HB5" s="22"/>
      <c r="HC5" s="22"/>
      <c r="HD5" s="22"/>
      <c r="HE5" s="22"/>
      <c r="HF5" s="22"/>
      <c r="HG5" s="22"/>
      <c r="HH5" s="22"/>
      <c r="HI5" s="22"/>
      <c r="HJ5" s="22"/>
      <c r="HK5" s="22"/>
      <c r="HL5" s="22"/>
      <c r="HM5" s="22"/>
      <c r="HN5" s="22"/>
      <c r="HO5" s="22"/>
      <c r="HP5" s="22"/>
      <c r="HQ5" s="22"/>
      <c r="HR5" s="22"/>
      <c r="HS5" s="22"/>
      <c r="HT5" s="22"/>
      <c r="HU5" s="22"/>
      <c r="HV5" s="22"/>
      <c r="HW5" s="22"/>
      <c r="HX5" s="22"/>
      <c r="HY5" s="22"/>
      <c r="HZ5" s="22"/>
      <c r="IA5" s="22"/>
      <c r="IB5" s="22"/>
      <c r="IC5" s="22"/>
      <c r="ID5" s="22"/>
      <c r="IE5" s="22"/>
      <c r="IF5" s="22"/>
      <c r="IG5" s="22"/>
      <c r="IH5" s="22"/>
      <c r="II5" s="22"/>
      <c r="IJ5" s="22"/>
      <c r="IK5" s="22"/>
      <c r="IL5" s="22"/>
      <c r="IM5" s="22"/>
      <c r="IN5" s="22"/>
      <c r="IO5" s="22"/>
      <c r="IP5" s="22"/>
      <c r="IQ5" s="22"/>
      <c r="IR5" s="22"/>
      <c r="IS5" s="22"/>
      <c r="IT5" s="22"/>
    </row>
    <row r="6" spans="1:254" ht="51" customHeight="1" x14ac:dyDescent="0.25">
      <c r="A6" s="102"/>
      <c r="B6" s="102"/>
      <c r="C6" s="102"/>
      <c r="D6" s="102"/>
      <c r="E6" s="102"/>
      <c r="F6" s="104"/>
      <c r="G6" s="103"/>
      <c r="H6" s="32" t="s">
        <v>136</v>
      </c>
      <c r="I6" s="33" t="s">
        <v>137</v>
      </c>
      <c r="J6" s="33" t="s">
        <v>179</v>
      </c>
      <c r="K6" s="10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  <c r="FF6" s="22"/>
      <c r="FG6" s="22"/>
      <c r="FH6" s="22"/>
      <c r="FI6" s="22"/>
      <c r="FJ6" s="22"/>
      <c r="FK6" s="22"/>
      <c r="FL6" s="22"/>
      <c r="FM6" s="22"/>
      <c r="FN6" s="22"/>
      <c r="FO6" s="22"/>
      <c r="FP6" s="22"/>
      <c r="FQ6" s="22"/>
      <c r="FR6" s="22"/>
      <c r="FS6" s="22"/>
      <c r="FT6" s="22"/>
      <c r="FU6" s="22"/>
      <c r="FV6" s="22"/>
      <c r="FW6" s="22"/>
      <c r="FX6" s="22"/>
      <c r="FY6" s="22"/>
      <c r="FZ6" s="22"/>
      <c r="GA6" s="22"/>
      <c r="GB6" s="22"/>
      <c r="GC6" s="22"/>
      <c r="GD6" s="22"/>
      <c r="GE6" s="22"/>
      <c r="GF6" s="22"/>
      <c r="GG6" s="22"/>
      <c r="GH6" s="22"/>
      <c r="GI6" s="22"/>
      <c r="GJ6" s="22"/>
      <c r="GK6" s="22"/>
      <c r="GL6" s="22"/>
      <c r="GM6" s="22"/>
      <c r="GN6" s="22"/>
      <c r="GO6" s="22"/>
      <c r="GP6" s="22"/>
      <c r="GQ6" s="22"/>
      <c r="GR6" s="22"/>
      <c r="GS6" s="22"/>
      <c r="GT6" s="22"/>
      <c r="GU6" s="22"/>
      <c r="GV6" s="22"/>
      <c r="GW6" s="22"/>
      <c r="GX6" s="22"/>
      <c r="GY6" s="22"/>
      <c r="GZ6" s="22"/>
      <c r="HA6" s="22"/>
      <c r="HB6" s="22"/>
      <c r="HC6" s="22"/>
      <c r="HD6" s="22"/>
      <c r="HE6" s="22"/>
      <c r="HF6" s="22"/>
      <c r="HG6" s="22"/>
      <c r="HH6" s="22"/>
      <c r="HI6" s="22"/>
      <c r="HJ6" s="22"/>
      <c r="HK6" s="22"/>
      <c r="HL6" s="22"/>
      <c r="HM6" s="22"/>
      <c r="HN6" s="22"/>
      <c r="HO6" s="22"/>
      <c r="HP6" s="22"/>
      <c r="HQ6" s="22"/>
      <c r="HR6" s="22"/>
      <c r="HS6" s="22"/>
      <c r="HT6" s="22"/>
      <c r="HU6" s="22"/>
      <c r="HV6" s="22"/>
      <c r="HW6" s="22"/>
      <c r="HX6" s="22"/>
      <c r="HY6" s="22"/>
      <c r="HZ6" s="22"/>
      <c r="IA6" s="22"/>
      <c r="IB6" s="22"/>
      <c r="IC6" s="22"/>
      <c r="ID6" s="22"/>
      <c r="IE6" s="22"/>
      <c r="IF6" s="22"/>
      <c r="IG6" s="22"/>
      <c r="IH6" s="22"/>
      <c r="II6" s="22"/>
      <c r="IJ6" s="22"/>
      <c r="IK6" s="22"/>
      <c r="IL6" s="22"/>
      <c r="IM6" s="22"/>
      <c r="IN6" s="22"/>
      <c r="IO6" s="22"/>
      <c r="IP6" s="22"/>
      <c r="IQ6" s="22"/>
      <c r="IR6" s="22"/>
      <c r="IS6" s="22"/>
      <c r="IT6" s="22"/>
    </row>
    <row r="7" spans="1:254" x14ac:dyDescent="0.25">
      <c r="A7" s="46">
        <v>1</v>
      </c>
      <c r="B7" s="46"/>
      <c r="C7" s="46">
        <v>2</v>
      </c>
      <c r="D7" s="46">
        <v>3</v>
      </c>
      <c r="E7" s="46">
        <v>5</v>
      </c>
      <c r="F7" s="47" t="s">
        <v>138</v>
      </c>
      <c r="G7" s="23">
        <v>7</v>
      </c>
      <c r="H7" s="23" t="s">
        <v>180</v>
      </c>
      <c r="I7" s="23">
        <v>9</v>
      </c>
      <c r="J7" s="23">
        <v>10</v>
      </c>
      <c r="K7" s="46" t="s">
        <v>181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  <c r="IA7" s="27"/>
      <c r="IB7" s="27"/>
      <c r="IC7" s="27"/>
      <c r="ID7" s="27"/>
      <c r="IE7" s="27"/>
      <c r="IF7" s="27"/>
      <c r="IG7" s="27"/>
      <c r="IH7" s="27"/>
      <c r="II7" s="27"/>
      <c r="IJ7" s="27"/>
      <c r="IK7" s="27"/>
      <c r="IL7" s="27"/>
      <c r="IM7" s="27"/>
      <c r="IN7" s="27"/>
      <c r="IO7" s="27"/>
      <c r="IP7" s="27"/>
      <c r="IQ7" s="27"/>
      <c r="IR7" s="27"/>
      <c r="IS7" s="27"/>
      <c r="IT7" s="27"/>
    </row>
    <row r="8" spans="1:254" s="48" customFormat="1" ht="12.75" x14ac:dyDescent="0.2">
      <c r="A8" s="105" t="s">
        <v>187</v>
      </c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  <c r="HR8" s="22"/>
      <c r="HS8" s="22"/>
      <c r="HT8" s="22"/>
      <c r="HU8" s="22"/>
      <c r="HV8" s="22"/>
      <c r="HW8" s="22"/>
      <c r="HX8" s="22"/>
      <c r="HY8" s="22"/>
      <c r="HZ8" s="22"/>
      <c r="IA8" s="22"/>
      <c r="IB8" s="22"/>
      <c r="IC8" s="22"/>
      <c r="ID8" s="22"/>
      <c r="IE8" s="22"/>
      <c r="IF8" s="22"/>
      <c r="IG8" s="22"/>
      <c r="IH8" s="22"/>
      <c r="II8" s="22"/>
      <c r="IJ8" s="22"/>
      <c r="IK8" s="22"/>
      <c r="IL8" s="22"/>
      <c r="IM8" s="22"/>
      <c r="IN8" s="22"/>
      <c r="IO8" s="22"/>
      <c r="IP8" s="22"/>
      <c r="IQ8" s="22"/>
      <c r="IR8" s="22"/>
      <c r="IS8" s="22"/>
      <c r="IT8" s="22"/>
    </row>
    <row r="9" spans="1:254" s="48" customFormat="1" ht="25.5" x14ac:dyDescent="0.2">
      <c r="A9" s="34"/>
      <c r="B9" s="50" t="s">
        <v>61</v>
      </c>
      <c r="C9" s="49" t="s">
        <v>193</v>
      </c>
      <c r="D9" s="24" t="s">
        <v>61</v>
      </c>
      <c r="E9" s="35">
        <v>800000</v>
      </c>
      <c r="F9" s="36">
        <f t="shared" ref="F9:F14" si="0">SUM(G9:H9)</f>
        <v>0</v>
      </c>
      <c r="G9" s="37"/>
      <c r="H9" s="37">
        <f t="shared" ref="H9:H14" si="1">SUM(I9:J9)</f>
        <v>0</v>
      </c>
      <c r="I9" s="38"/>
      <c r="J9" s="25"/>
      <c r="K9" s="26">
        <f t="shared" ref="K9:K14" si="2">SUM(E9:F9)</f>
        <v>800000</v>
      </c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  <c r="GZ9" s="22"/>
      <c r="HA9" s="22"/>
      <c r="HB9" s="22"/>
      <c r="HC9" s="22"/>
      <c r="HD9" s="22"/>
      <c r="HE9" s="22"/>
      <c r="HF9" s="22"/>
      <c r="HG9" s="22"/>
      <c r="HH9" s="22"/>
      <c r="HI9" s="22"/>
      <c r="HJ9" s="22"/>
      <c r="HK9" s="22"/>
      <c r="HL9" s="22"/>
      <c r="HM9" s="22"/>
      <c r="HN9" s="22"/>
      <c r="HO9" s="22"/>
      <c r="HP9" s="22"/>
      <c r="HQ9" s="22"/>
      <c r="HR9" s="22"/>
      <c r="HS9" s="22"/>
      <c r="HT9" s="22"/>
      <c r="HU9" s="22"/>
      <c r="HV9" s="22"/>
      <c r="HW9" s="22"/>
      <c r="HX9" s="22"/>
      <c r="HY9" s="22"/>
      <c r="HZ9" s="22"/>
      <c r="IA9" s="22"/>
      <c r="IB9" s="22"/>
      <c r="IC9" s="22"/>
      <c r="ID9" s="22"/>
      <c r="IE9" s="22"/>
      <c r="IF9" s="22"/>
      <c r="IG9" s="22"/>
      <c r="IH9" s="22"/>
      <c r="II9" s="22"/>
      <c r="IJ9" s="22"/>
      <c r="IK9" s="22"/>
      <c r="IL9" s="22"/>
      <c r="IM9" s="22"/>
      <c r="IN9" s="22"/>
      <c r="IO9" s="22"/>
      <c r="IP9" s="22"/>
      <c r="IQ9" s="22"/>
      <c r="IR9" s="22"/>
      <c r="IS9" s="22"/>
      <c r="IT9" s="22"/>
    </row>
    <row r="10" spans="1:254" s="48" customFormat="1" ht="25.5" x14ac:dyDescent="0.2">
      <c r="A10" s="108"/>
      <c r="B10" s="111" t="s">
        <v>17</v>
      </c>
      <c r="C10" s="49" t="s">
        <v>192</v>
      </c>
      <c r="D10" s="24" t="s">
        <v>188</v>
      </c>
      <c r="E10" s="35">
        <v>285000</v>
      </c>
      <c r="F10" s="36">
        <f t="shared" si="0"/>
        <v>0</v>
      </c>
      <c r="G10" s="37"/>
      <c r="H10" s="37">
        <f t="shared" si="1"/>
        <v>0</v>
      </c>
      <c r="I10" s="38"/>
      <c r="J10" s="25"/>
      <c r="K10" s="26">
        <f t="shared" si="2"/>
        <v>285000</v>
      </c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2"/>
      <c r="GB10" s="22"/>
      <c r="GC10" s="22"/>
      <c r="GD10" s="22"/>
      <c r="GE10" s="22"/>
      <c r="GF10" s="22"/>
      <c r="GG10" s="22"/>
      <c r="GH10" s="22"/>
      <c r="GI10" s="22"/>
      <c r="GJ10" s="22"/>
      <c r="GK10" s="22"/>
      <c r="GL10" s="22"/>
      <c r="GM10" s="22"/>
      <c r="GN10" s="22"/>
      <c r="GO10" s="22"/>
      <c r="GP10" s="22"/>
      <c r="GQ10" s="22"/>
      <c r="GR10" s="22"/>
      <c r="GS10" s="22"/>
      <c r="GT10" s="22"/>
      <c r="GU10" s="22"/>
      <c r="GV10" s="22"/>
      <c r="GW10" s="22"/>
      <c r="GX10" s="22"/>
      <c r="GY10" s="22"/>
      <c r="GZ10" s="22"/>
      <c r="HA10" s="22"/>
      <c r="HB10" s="22"/>
      <c r="HC10" s="22"/>
      <c r="HD10" s="22"/>
      <c r="HE10" s="22"/>
      <c r="HF10" s="22"/>
      <c r="HG10" s="22"/>
      <c r="HH10" s="22"/>
      <c r="HI10" s="22"/>
      <c r="HJ10" s="22"/>
      <c r="HK10" s="22"/>
      <c r="HL10" s="22"/>
      <c r="HM10" s="22"/>
      <c r="HN10" s="22"/>
      <c r="HO10" s="22"/>
      <c r="HP10" s="22"/>
      <c r="HQ10" s="22"/>
      <c r="HR10" s="22"/>
      <c r="HS10" s="22"/>
      <c r="HT10" s="22"/>
      <c r="HU10" s="22"/>
      <c r="HV10" s="22"/>
      <c r="HW10" s="22"/>
      <c r="HX10" s="22"/>
      <c r="HY10" s="22"/>
      <c r="HZ10" s="22"/>
      <c r="IA10" s="22"/>
      <c r="IB10" s="22"/>
      <c r="IC10" s="22"/>
      <c r="ID10" s="22"/>
      <c r="IE10" s="22"/>
      <c r="IF10" s="22"/>
      <c r="IG10" s="22"/>
      <c r="IH10" s="22"/>
      <c r="II10" s="22"/>
      <c r="IJ10" s="22"/>
      <c r="IK10" s="22"/>
      <c r="IL10" s="22"/>
      <c r="IM10" s="22"/>
      <c r="IN10" s="22"/>
      <c r="IO10" s="22"/>
      <c r="IP10" s="22"/>
      <c r="IQ10" s="22"/>
      <c r="IR10" s="22"/>
      <c r="IS10" s="22"/>
      <c r="IT10" s="22"/>
    </row>
    <row r="11" spans="1:254" s="48" customFormat="1" ht="25.5" x14ac:dyDescent="0.2">
      <c r="A11" s="109"/>
      <c r="B11" s="112"/>
      <c r="C11" s="49" t="s">
        <v>169</v>
      </c>
      <c r="D11" s="24" t="s">
        <v>189</v>
      </c>
      <c r="E11" s="35">
        <v>315990</v>
      </c>
      <c r="F11" s="36">
        <f t="shared" si="0"/>
        <v>0</v>
      </c>
      <c r="G11" s="37"/>
      <c r="H11" s="37">
        <f t="shared" si="1"/>
        <v>0</v>
      </c>
      <c r="I11" s="38"/>
      <c r="J11" s="25"/>
      <c r="K11" s="26">
        <f t="shared" si="2"/>
        <v>315990</v>
      </c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22"/>
      <c r="EX11" s="22"/>
      <c r="EY11" s="22"/>
      <c r="EZ11" s="22"/>
      <c r="FA11" s="22"/>
      <c r="FB11" s="22"/>
      <c r="FC11" s="22"/>
      <c r="FD11" s="22"/>
      <c r="FE11" s="22"/>
      <c r="FF11" s="22"/>
      <c r="FG11" s="22"/>
      <c r="FH11" s="22"/>
      <c r="FI11" s="22"/>
      <c r="FJ11" s="22"/>
      <c r="FK11" s="22"/>
      <c r="FL11" s="22"/>
      <c r="FM11" s="22"/>
      <c r="FN11" s="22"/>
      <c r="FO11" s="22"/>
      <c r="FP11" s="22"/>
      <c r="FQ11" s="22"/>
      <c r="FR11" s="22"/>
      <c r="FS11" s="22"/>
      <c r="FT11" s="22"/>
      <c r="FU11" s="22"/>
      <c r="FV11" s="22"/>
      <c r="FW11" s="22"/>
      <c r="FX11" s="22"/>
      <c r="FY11" s="22"/>
      <c r="FZ11" s="22"/>
      <c r="GA11" s="22"/>
      <c r="GB11" s="22"/>
      <c r="GC11" s="22"/>
      <c r="GD11" s="22"/>
      <c r="GE11" s="22"/>
      <c r="GF11" s="22"/>
      <c r="GG11" s="22"/>
      <c r="GH11" s="22"/>
      <c r="GI11" s="22"/>
      <c r="GJ11" s="22"/>
      <c r="GK11" s="22"/>
      <c r="GL11" s="22"/>
      <c r="GM11" s="22"/>
      <c r="GN11" s="22"/>
      <c r="GO11" s="22"/>
      <c r="GP11" s="22"/>
      <c r="GQ11" s="22"/>
      <c r="GR11" s="22"/>
      <c r="GS11" s="22"/>
      <c r="GT11" s="22"/>
      <c r="GU11" s="22"/>
      <c r="GV11" s="22"/>
      <c r="GW11" s="22"/>
      <c r="GX11" s="22"/>
      <c r="GY11" s="22"/>
      <c r="GZ11" s="22"/>
      <c r="HA11" s="22"/>
      <c r="HB11" s="22"/>
      <c r="HC11" s="22"/>
      <c r="HD11" s="22"/>
      <c r="HE11" s="22"/>
      <c r="HF11" s="22"/>
      <c r="HG11" s="22"/>
      <c r="HH11" s="22"/>
      <c r="HI11" s="22"/>
      <c r="HJ11" s="22"/>
      <c r="HK11" s="22"/>
      <c r="HL11" s="22"/>
      <c r="HM11" s="22"/>
      <c r="HN11" s="22"/>
      <c r="HO11" s="22"/>
      <c r="HP11" s="22"/>
      <c r="HQ11" s="22"/>
      <c r="HR11" s="22"/>
      <c r="HS11" s="22"/>
      <c r="HT11" s="22"/>
      <c r="HU11" s="22"/>
      <c r="HV11" s="22"/>
      <c r="HW11" s="22"/>
      <c r="HX11" s="22"/>
      <c r="HY11" s="22"/>
      <c r="HZ11" s="22"/>
      <c r="IA11" s="22"/>
      <c r="IB11" s="22"/>
      <c r="IC11" s="22"/>
      <c r="ID11" s="22"/>
      <c r="IE11" s="22"/>
      <c r="IF11" s="22"/>
      <c r="IG11" s="22"/>
      <c r="IH11" s="22"/>
      <c r="II11" s="22"/>
      <c r="IJ11" s="22"/>
      <c r="IK11" s="22"/>
      <c r="IL11" s="22"/>
      <c r="IM11" s="22"/>
      <c r="IN11" s="22"/>
      <c r="IO11" s="22"/>
      <c r="IP11" s="22"/>
      <c r="IQ11" s="22"/>
      <c r="IR11" s="22"/>
      <c r="IS11" s="22"/>
      <c r="IT11" s="22"/>
    </row>
    <row r="12" spans="1:254" s="48" customFormat="1" ht="25.5" x14ac:dyDescent="0.2">
      <c r="A12" s="110"/>
      <c r="B12" s="113"/>
      <c r="C12" s="49" t="s">
        <v>194</v>
      </c>
      <c r="D12" s="24" t="s">
        <v>51</v>
      </c>
      <c r="E12" s="35">
        <v>200000</v>
      </c>
      <c r="F12" s="36">
        <f t="shared" si="0"/>
        <v>0</v>
      </c>
      <c r="G12" s="37"/>
      <c r="H12" s="37">
        <f t="shared" si="1"/>
        <v>0</v>
      </c>
      <c r="I12" s="38"/>
      <c r="J12" s="25"/>
      <c r="K12" s="26">
        <f t="shared" si="2"/>
        <v>200000</v>
      </c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  <c r="FP12" s="22"/>
      <c r="FQ12" s="22"/>
      <c r="FR12" s="22"/>
      <c r="FS12" s="22"/>
      <c r="FT12" s="22"/>
      <c r="FU12" s="22"/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  <c r="GJ12" s="22"/>
      <c r="GK12" s="22"/>
      <c r="GL12" s="22"/>
      <c r="GM12" s="22"/>
      <c r="GN12" s="22"/>
      <c r="GO12" s="22"/>
      <c r="GP12" s="22"/>
      <c r="GQ12" s="22"/>
      <c r="GR12" s="22"/>
      <c r="GS12" s="22"/>
      <c r="GT12" s="22"/>
      <c r="GU12" s="22"/>
      <c r="GV12" s="22"/>
      <c r="GW12" s="22"/>
      <c r="GX12" s="22"/>
      <c r="GY12" s="22"/>
      <c r="GZ12" s="22"/>
      <c r="HA12" s="22"/>
      <c r="HB12" s="22"/>
      <c r="HC12" s="22"/>
      <c r="HD12" s="22"/>
      <c r="HE12" s="22"/>
      <c r="HF12" s="22"/>
      <c r="HG12" s="22"/>
      <c r="HH12" s="22"/>
      <c r="HI12" s="22"/>
      <c r="HJ12" s="22"/>
      <c r="HK12" s="22"/>
      <c r="HL12" s="22"/>
      <c r="HM12" s="22"/>
      <c r="HN12" s="22"/>
      <c r="HO12" s="22"/>
      <c r="HP12" s="22"/>
      <c r="HQ12" s="22"/>
      <c r="HR12" s="22"/>
      <c r="HS12" s="22"/>
      <c r="HT12" s="22"/>
      <c r="HU12" s="22"/>
      <c r="HV12" s="22"/>
      <c r="HW12" s="22"/>
      <c r="HX12" s="22"/>
      <c r="HY12" s="22"/>
      <c r="HZ12" s="22"/>
      <c r="IA12" s="22"/>
      <c r="IB12" s="22"/>
      <c r="IC12" s="22"/>
      <c r="ID12" s="22"/>
      <c r="IE12" s="22"/>
      <c r="IF12" s="22"/>
      <c r="IG12" s="22"/>
      <c r="IH12" s="22"/>
      <c r="II12" s="22"/>
      <c r="IJ12" s="22"/>
      <c r="IK12" s="22"/>
      <c r="IL12" s="22"/>
      <c r="IM12" s="22"/>
      <c r="IN12" s="22"/>
      <c r="IO12" s="22"/>
      <c r="IP12" s="22"/>
      <c r="IQ12" s="22"/>
      <c r="IR12" s="22"/>
      <c r="IS12" s="22"/>
      <c r="IT12" s="22"/>
    </row>
    <row r="13" spans="1:254" s="48" customFormat="1" ht="38.25" x14ac:dyDescent="0.2">
      <c r="A13" s="108"/>
      <c r="B13" s="111" t="s">
        <v>21</v>
      </c>
      <c r="C13" s="49" t="s">
        <v>156</v>
      </c>
      <c r="D13" s="24" t="s">
        <v>190</v>
      </c>
      <c r="E13" s="35">
        <v>60000</v>
      </c>
      <c r="F13" s="36">
        <f t="shared" si="0"/>
        <v>0</v>
      </c>
      <c r="G13" s="37"/>
      <c r="H13" s="37">
        <f t="shared" si="1"/>
        <v>0</v>
      </c>
      <c r="I13" s="38"/>
      <c r="J13" s="25"/>
      <c r="K13" s="26">
        <f t="shared" si="2"/>
        <v>60000</v>
      </c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/>
      <c r="EM13" s="22"/>
      <c r="EN13" s="22"/>
      <c r="EO13" s="22"/>
      <c r="EP13" s="22"/>
      <c r="EQ13" s="22"/>
      <c r="ER13" s="22"/>
      <c r="ES13" s="22"/>
      <c r="ET13" s="22"/>
      <c r="EU13" s="22"/>
      <c r="EV13" s="22"/>
      <c r="EW13" s="22"/>
      <c r="EX13" s="22"/>
      <c r="EY13" s="22"/>
      <c r="EZ13" s="22"/>
      <c r="FA13" s="22"/>
      <c r="FB13" s="22"/>
      <c r="FC13" s="22"/>
      <c r="FD13" s="22"/>
      <c r="FE13" s="22"/>
      <c r="FF13" s="22"/>
      <c r="FG13" s="22"/>
      <c r="FH13" s="22"/>
      <c r="FI13" s="22"/>
      <c r="FJ13" s="22"/>
      <c r="FK13" s="22"/>
      <c r="FL13" s="22"/>
      <c r="FM13" s="22"/>
      <c r="FN13" s="22"/>
      <c r="FO13" s="22"/>
      <c r="FP13" s="22"/>
      <c r="FQ13" s="22"/>
      <c r="FR13" s="22"/>
      <c r="FS13" s="22"/>
      <c r="FT13" s="22"/>
      <c r="FU13" s="22"/>
      <c r="FV13" s="22"/>
      <c r="FW13" s="22"/>
      <c r="FX13" s="22"/>
      <c r="FY13" s="22"/>
      <c r="FZ13" s="22"/>
      <c r="GA13" s="22"/>
      <c r="GB13" s="22"/>
      <c r="GC13" s="22"/>
      <c r="GD13" s="22"/>
      <c r="GE13" s="22"/>
      <c r="GF13" s="22"/>
      <c r="GG13" s="22"/>
      <c r="GH13" s="22"/>
      <c r="GI13" s="22"/>
      <c r="GJ13" s="22"/>
      <c r="GK13" s="22"/>
      <c r="GL13" s="22"/>
      <c r="GM13" s="22"/>
      <c r="GN13" s="22"/>
      <c r="GO13" s="22"/>
      <c r="GP13" s="22"/>
      <c r="GQ13" s="22"/>
      <c r="GR13" s="22"/>
      <c r="GS13" s="22"/>
      <c r="GT13" s="22"/>
      <c r="GU13" s="22"/>
      <c r="GV13" s="22"/>
      <c r="GW13" s="22"/>
      <c r="GX13" s="22"/>
      <c r="GY13" s="22"/>
      <c r="GZ13" s="22"/>
      <c r="HA13" s="22"/>
      <c r="HB13" s="22"/>
      <c r="HC13" s="22"/>
      <c r="HD13" s="22"/>
      <c r="HE13" s="22"/>
      <c r="HF13" s="22"/>
      <c r="HG13" s="22"/>
      <c r="HH13" s="22"/>
      <c r="HI13" s="22"/>
      <c r="HJ13" s="22"/>
      <c r="HK13" s="22"/>
      <c r="HL13" s="22"/>
      <c r="HM13" s="22"/>
      <c r="HN13" s="22"/>
      <c r="HO13" s="22"/>
      <c r="HP13" s="22"/>
      <c r="HQ13" s="22"/>
      <c r="HR13" s="22"/>
      <c r="HS13" s="22"/>
      <c r="HT13" s="22"/>
      <c r="HU13" s="22"/>
      <c r="HV13" s="22"/>
      <c r="HW13" s="22"/>
      <c r="HX13" s="22"/>
      <c r="HY13" s="22"/>
      <c r="HZ13" s="22"/>
      <c r="IA13" s="22"/>
      <c r="IB13" s="22"/>
      <c r="IC13" s="22"/>
      <c r="ID13" s="22"/>
      <c r="IE13" s="22"/>
      <c r="IF13" s="22"/>
      <c r="IG13" s="22"/>
      <c r="IH13" s="22"/>
      <c r="II13" s="22"/>
      <c r="IJ13" s="22"/>
      <c r="IK13" s="22"/>
      <c r="IL13" s="22"/>
      <c r="IM13" s="22"/>
      <c r="IN13" s="22"/>
      <c r="IO13" s="22"/>
      <c r="IP13" s="22"/>
      <c r="IQ13" s="22"/>
      <c r="IR13" s="22"/>
      <c r="IS13" s="22"/>
      <c r="IT13" s="22"/>
    </row>
    <row r="14" spans="1:254" s="48" customFormat="1" ht="51" x14ac:dyDescent="0.2">
      <c r="A14" s="110"/>
      <c r="B14" s="113"/>
      <c r="C14" s="49" t="s">
        <v>158</v>
      </c>
      <c r="D14" s="24" t="s">
        <v>191</v>
      </c>
      <c r="E14" s="35">
        <v>240000</v>
      </c>
      <c r="F14" s="36">
        <f t="shared" si="0"/>
        <v>0</v>
      </c>
      <c r="G14" s="37"/>
      <c r="H14" s="37">
        <f t="shared" si="1"/>
        <v>0</v>
      </c>
      <c r="I14" s="38"/>
      <c r="J14" s="25"/>
      <c r="K14" s="26">
        <f t="shared" si="2"/>
        <v>240000</v>
      </c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22"/>
      <c r="HU14" s="22"/>
      <c r="HV14" s="22"/>
      <c r="HW14" s="22"/>
      <c r="HX14" s="22"/>
      <c r="HY14" s="22"/>
      <c r="HZ14" s="22"/>
      <c r="IA14" s="22"/>
      <c r="IB14" s="22"/>
      <c r="IC14" s="22"/>
      <c r="ID14" s="22"/>
      <c r="IE14" s="22"/>
      <c r="IF14" s="22"/>
      <c r="IG14" s="22"/>
      <c r="IH14" s="22"/>
      <c r="II14" s="22"/>
      <c r="IJ14" s="22"/>
      <c r="IK14" s="22"/>
      <c r="IL14" s="22"/>
      <c r="IM14" s="22"/>
      <c r="IN14" s="22"/>
      <c r="IO14" s="22"/>
      <c r="IP14" s="22"/>
      <c r="IQ14" s="22"/>
      <c r="IR14" s="22"/>
      <c r="IS14" s="22"/>
      <c r="IT14" s="22"/>
    </row>
    <row r="15" spans="1:254" s="48" customFormat="1" ht="12.75" x14ac:dyDescent="0.2">
      <c r="A15" s="107" t="s">
        <v>195</v>
      </c>
      <c r="B15" s="107"/>
      <c r="C15" s="107"/>
      <c r="D15" s="107"/>
      <c r="E15" s="107"/>
      <c r="F15" s="107"/>
      <c r="G15" s="107"/>
      <c r="H15" s="107"/>
      <c r="I15" s="107"/>
      <c r="J15" s="107"/>
      <c r="K15" s="26">
        <f>SUM(K9:K14)</f>
        <v>1900990</v>
      </c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  <c r="ED15" s="22"/>
      <c r="EE15" s="22"/>
      <c r="EF15" s="22"/>
      <c r="EG15" s="22"/>
      <c r="EH15" s="22"/>
      <c r="EI15" s="22"/>
      <c r="EJ15" s="22"/>
      <c r="EK15" s="22"/>
      <c r="EL15" s="22"/>
      <c r="EM15" s="22"/>
      <c r="EN15" s="22"/>
      <c r="EO15" s="22"/>
      <c r="EP15" s="22"/>
      <c r="EQ15" s="22"/>
      <c r="ER15" s="22"/>
      <c r="ES15" s="22"/>
      <c r="ET15" s="22"/>
      <c r="EU15" s="22"/>
      <c r="EV15" s="22"/>
      <c r="EW15" s="22"/>
      <c r="EX15" s="22"/>
      <c r="EY15" s="22"/>
      <c r="EZ15" s="22"/>
      <c r="FA15" s="22"/>
      <c r="FB15" s="22"/>
      <c r="FC15" s="22"/>
      <c r="FD15" s="22"/>
      <c r="FE15" s="22"/>
      <c r="FF15" s="22"/>
      <c r="FG15" s="22"/>
      <c r="FH15" s="22"/>
      <c r="FI15" s="22"/>
      <c r="FJ15" s="22"/>
      <c r="FK15" s="22"/>
      <c r="FL15" s="22"/>
      <c r="FM15" s="22"/>
      <c r="FN15" s="22"/>
      <c r="FO15" s="22"/>
      <c r="FP15" s="22"/>
      <c r="FQ15" s="22"/>
      <c r="FR15" s="22"/>
      <c r="FS15" s="22"/>
      <c r="FT15" s="22"/>
      <c r="FU15" s="22"/>
      <c r="FV15" s="22"/>
      <c r="FW15" s="22"/>
      <c r="FX15" s="22"/>
      <c r="FY15" s="22"/>
      <c r="FZ15" s="22"/>
      <c r="GA15" s="22"/>
      <c r="GB15" s="22"/>
      <c r="GC15" s="22"/>
      <c r="GD15" s="22"/>
      <c r="GE15" s="22"/>
      <c r="GF15" s="22"/>
      <c r="GG15" s="22"/>
      <c r="GH15" s="22"/>
      <c r="GI15" s="22"/>
      <c r="GJ15" s="22"/>
      <c r="GK15" s="22"/>
      <c r="GL15" s="22"/>
      <c r="GM15" s="22"/>
      <c r="GN15" s="22"/>
      <c r="GO15" s="22"/>
      <c r="GP15" s="22"/>
      <c r="GQ15" s="22"/>
      <c r="GR15" s="22"/>
      <c r="GS15" s="22"/>
      <c r="GT15" s="22"/>
      <c r="GU15" s="22"/>
      <c r="GV15" s="22"/>
      <c r="GW15" s="22"/>
      <c r="GX15" s="22"/>
      <c r="GY15" s="22"/>
      <c r="GZ15" s="22"/>
      <c r="HA15" s="22"/>
      <c r="HB15" s="22"/>
      <c r="HC15" s="22"/>
      <c r="HD15" s="22"/>
      <c r="HE15" s="22"/>
      <c r="HF15" s="22"/>
      <c r="HG15" s="22"/>
      <c r="HH15" s="22"/>
      <c r="HI15" s="22"/>
      <c r="HJ15" s="22"/>
      <c r="HK15" s="22"/>
      <c r="HL15" s="22"/>
      <c r="HM15" s="22"/>
      <c r="HN15" s="22"/>
      <c r="HO15" s="22"/>
      <c r="HP15" s="22"/>
      <c r="HQ15" s="22"/>
      <c r="HR15" s="22"/>
      <c r="HS15" s="22"/>
      <c r="HT15" s="22"/>
      <c r="HU15" s="22"/>
      <c r="HV15" s="22"/>
      <c r="HW15" s="22"/>
      <c r="HX15" s="22"/>
      <c r="HY15" s="22"/>
      <c r="HZ15" s="22"/>
      <c r="IA15" s="22"/>
      <c r="IB15" s="22"/>
      <c r="IC15" s="22"/>
      <c r="ID15" s="22"/>
      <c r="IE15" s="22"/>
      <c r="IF15" s="22"/>
      <c r="IG15" s="22"/>
      <c r="IH15" s="22"/>
      <c r="II15" s="22"/>
      <c r="IJ15" s="22"/>
      <c r="IK15" s="22"/>
      <c r="IL15" s="22"/>
      <c r="IM15" s="22"/>
      <c r="IN15" s="22"/>
      <c r="IO15" s="22"/>
      <c r="IP15" s="22"/>
      <c r="IQ15" s="22"/>
      <c r="IR15" s="22"/>
      <c r="IS15" s="22"/>
      <c r="IT15" s="22"/>
    </row>
    <row r="16" spans="1:254" s="48" customFormat="1" ht="12.75" x14ac:dyDescent="0.2">
      <c r="A16" s="105" t="s">
        <v>64</v>
      </c>
      <c r="B16" s="105"/>
      <c r="C16" s="105"/>
      <c r="D16" s="105"/>
      <c r="E16" s="105"/>
      <c r="F16" s="105"/>
      <c r="G16" s="105"/>
      <c r="H16" s="105"/>
      <c r="I16" s="105"/>
      <c r="J16" s="105"/>
      <c r="K16" s="105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22"/>
      <c r="DK16" s="22"/>
      <c r="DL16" s="22"/>
      <c r="DM16" s="22"/>
      <c r="DN16" s="22"/>
      <c r="DO16" s="22"/>
      <c r="DP16" s="22"/>
      <c r="DQ16" s="22"/>
      <c r="DR16" s="22"/>
      <c r="DS16" s="22"/>
      <c r="DT16" s="22"/>
      <c r="DU16" s="22"/>
      <c r="DV16" s="22"/>
      <c r="DW16" s="22"/>
      <c r="DX16" s="22"/>
      <c r="DY16" s="22"/>
      <c r="DZ16" s="22"/>
      <c r="EA16" s="22"/>
      <c r="EB16" s="22"/>
      <c r="EC16" s="22"/>
      <c r="ED16" s="22"/>
      <c r="EE16" s="22"/>
      <c r="EF16" s="22"/>
      <c r="EG16" s="22"/>
      <c r="EH16" s="22"/>
      <c r="EI16" s="22"/>
      <c r="EJ16" s="22"/>
      <c r="EK16" s="22"/>
      <c r="EL16" s="22"/>
      <c r="EM16" s="22"/>
      <c r="EN16" s="22"/>
      <c r="EO16" s="22"/>
      <c r="EP16" s="22"/>
      <c r="EQ16" s="22"/>
      <c r="ER16" s="22"/>
      <c r="ES16" s="22"/>
      <c r="ET16" s="22"/>
      <c r="EU16" s="22"/>
      <c r="EV16" s="22"/>
      <c r="EW16" s="22"/>
      <c r="EX16" s="22"/>
      <c r="EY16" s="22"/>
      <c r="EZ16" s="22"/>
      <c r="FA16" s="22"/>
      <c r="FB16" s="22"/>
      <c r="FC16" s="22"/>
      <c r="FD16" s="22"/>
      <c r="FE16" s="22"/>
      <c r="FF16" s="22"/>
      <c r="FG16" s="22"/>
      <c r="FH16" s="22"/>
      <c r="FI16" s="22"/>
      <c r="FJ16" s="22"/>
      <c r="FK16" s="22"/>
      <c r="FL16" s="22"/>
      <c r="FM16" s="22"/>
      <c r="FN16" s="22"/>
      <c r="FO16" s="22"/>
      <c r="FP16" s="22"/>
      <c r="FQ16" s="22"/>
      <c r="FR16" s="22"/>
      <c r="FS16" s="22"/>
      <c r="FT16" s="22"/>
      <c r="FU16" s="22"/>
      <c r="FV16" s="22"/>
      <c r="FW16" s="22"/>
      <c r="FX16" s="22"/>
      <c r="FY16" s="22"/>
      <c r="FZ16" s="22"/>
      <c r="GA16" s="22"/>
      <c r="GB16" s="22"/>
      <c r="GC16" s="22"/>
      <c r="GD16" s="22"/>
      <c r="GE16" s="22"/>
      <c r="GF16" s="22"/>
      <c r="GG16" s="22"/>
      <c r="GH16" s="22"/>
      <c r="GI16" s="22"/>
      <c r="GJ16" s="22"/>
      <c r="GK16" s="22"/>
      <c r="GL16" s="22"/>
      <c r="GM16" s="22"/>
      <c r="GN16" s="22"/>
      <c r="GO16" s="22"/>
      <c r="GP16" s="22"/>
      <c r="GQ16" s="22"/>
      <c r="GR16" s="22"/>
      <c r="GS16" s="22"/>
      <c r="GT16" s="22"/>
      <c r="GU16" s="22"/>
      <c r="GV16" s="22"/>
      <c r="GW16" s="22"/>
      <c r="GX16" s="22"/>
      <c r="GY16" s="22"/>
      <c r="GZ16" s="22"/>
      <c r="HA16" s="22"/>
      <c r="HB16" s="22"/>
      <c r="HC16" s="22"/>
      <c r="HD16" s="22"/>
      <c r="HE16" s="22"/>
      <c r="HF16" s="22"/>
      <c r="HG16" s="22"/>
      <c r="HH16" s="22"/>
      <c r="HI16" s="22"/>
      <c r="HJ16" s="22"/>
      <c r="HK16" s="22"/>
      <c r="HL16" s="22"/>
      <c r="HM16" s="22"/>
      <c r="HN16" s="22"/>
      <c r="HO16" s="22"/>
      <c r="HP16" s="22"/>
      <c r="HQ16" s="22"/>
      <c r="HR16" s="22"/>
      <c r="HS16" s="22"/>
      <c r="HT16" s="22"/>
      <c r="HU16" s="22"/>
      <c r="HV16" s="22"/>
      <c r="HW16" s="22"/>
      <c r="HX16" s="22"/>
      <c r="HY16" s="22"/>
      <c r="HZ16" s="22"/>
      <c r="IA16" s="22"/>
      <c r="IB16" s="22"/>
      <c r="IC16" s="22"/>
      <c r="ID16" s="22"/>
      <c r="IE16" s="22"/>
      <c r="IF16" s="22"/>
      <c r="IG16" s="22"/>
      <c r="IH16" s="22"/>
      <c r="II16" s="22"/>
      <c r="IJ16" s="22"/>
      <c r="IK16" s="22"/>
      <c r="IL16" s="22"/>
      <c r="IM16" s="22"/>
      <c r="IN16" s="22"/>
      <c r="IO16" s="22"/>
      <c r="IP16" s="22"/>
      <c r="IQ16" s="22"/>
      <c r="IR16" s="22"/>
      <c r="IS16" s="22"/>
      <c r="IT16" s="22"/>
    </row>
    <row r="17" spans="1:254" s="48" customFormat="1" ht="25.5" x14ac:dyDescent="0.2">
      <c r="A17" s="108"/>
      <c r="B17" s="111" t="s">
        <v>25</v>
      </c>
      <c r="C17" s="49" t="s">
        <v>154</v>
      </c>
      <c r="D17" s="24" t="s">
        <v>197</v>
      </c>
      <c r="E17" s="35"/>
      <c r="F17" s="36">
        <f>SUM(G17:H17)</f>
        <v>1488448.79</v>
      </c>
      <c r="G17" s="37">
        <v>1488448.79</v>
      </c>
      <c r="H17" s="37">
        <f>SUM(I17:J17)</f>
        <v>0</v>
      </c>
      <c r="I17" s="38"/>
      <c r="J17" s="25"/>
      <c r="K17" s="26">
        <f>SUM(E17:F17)+1.21</f>
        <v>1488450</v>
      </c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/>
      <c r="DH17" s="22"/>
      <c r="DI17" s="22"/>
      <c r="DJ17" s="22"/>
      <c r="DK17" s="22"/>
      <c r="DL17" s="22"/>
      <c r="DM17" s="22"/>
      <c r="DN17" s="22"/>
      <c r="DO17" s="22"/>
      <c r="DP17" s="22"/>
      <c r="DQ17" s="22"/>
      <c r="DR17" s="22"/>
      <c r="DS17" s="22"/>
      <c r="DT17" s="22"/>
      <c r="DU17" s="22"/>
      <c r="DV17" s="22"/>
      <c r="DW17" s="22"/>
      <c r="DX17" s="22"/>
      <c r="DY17" s="22"/>
      <c r="DZ17" s="22"/>
      <c r="EA17" s="22"/>
      <c r="EB17" s="22"/>
      <c r="EC17" s="22"/>
      <c r="ED17" s="22"/>
      <c r="EE17" s="22"/>
      <c r="EF17" s="22"/>
      <c r="EG17" s="22"/>
      <c r="EH17" s="22"/>
      <c r="EI17" s="22"/>
      <c r="EJ17" s="22"/>
      <c r="EK17" s="22"/>
      <c r="EL17" s="22"/>
      <c r="EM17" s="22"/>
      <c r="EN17" s="22"/>
      <c r="EO17" s="22"/>
      <c r="EP17" s="22"/>
      <c r="EQ17" s="22"/>
      <c r="ER17" s="22"/>
      <c r="ES17" s="22"/>
      <c r="ET17" s="22"/>
      <c r="EU17" s="22"/>
      <c r="EV17" s="22"/>
      <c r="EW17" s="22"/>
      <c r="EX17" s="22"/>
      <c r="EY17" s="22"/>
      <c r="EZ17" s="22"/>
      <c r="FA17" s="22"/>
      <c r="FB17" s="22"/>
      <c r="FC17" s="22"/>
      <c r="FD17" s="22"/>
      <c r="FE17" s="22"/>
      <c r="FF17" s="22"/>
      <c r="FG17" s="22"/>
      <c r="FH17" s="22"/>
      <c r="FI17" s="22"/>
      <c r="FJ17" s="22"/>
      <c r="FK17" s="22"/>
      <c r="FL17" s="22"/>
      <c r="FM17" s="22"/>
      <c r="FN17" s="22"/>
      <c r="FO17" s="22"/>
      <c r="FP17" s="22"/>
      <c r="FQ17" s="22"/>
      <c r="FR17" s="22"/>
      <c r="FS17" s="22"/>
      <c r="FT17" s="22"/>
      <c r="FU17" s="22"/>
      <c r="FV17" s="22"/>
      <c r="FW17" s="22"/>
      <c r="FX17" s="22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</row>
    <row r="18" spans="1:254" s="48" customFormat="1" ht="38.25" x14ac:dyDescent="0.2">
      <c r="A18" s="109"/>
      <c r="B18" s="112"/>
      <c r="C18" s="49" t="s">
        <v>142</v>
      </c>
      <c r="D18" s="24" t="s">
        <v>144</v>
      </c>
      <c r="E18" s="35"/>
      <c r="F18" s="36">
        <f>SUM(G18:H18)</f>
        <v>106200</v>
      </c>
      <c r="G18" s="37">
        <v>106200</v>
      </c>
      <c r="H18" s="37">
        <f>SUM(I18:J18)</f>
        <v>0</v>
      </c>
      <c r="I18" s="38"/>
      <c r="J18" s="25"/>
      <c r="K18" s="26">
        <f>SUM(E18:F18)</f>
        <v>106200</v>
      </c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  <c r="DC18" s="22"/>
      <c r="DD18" s="22"/>
      <c r="DE18" s="22"/>
      <c r="DF18" s="22"/>
      <c r="DG18" s="22"/>
      <c r="DH18" s="22"/>
      <c r="DI18" s="22"/>
      <c r="DJ18" s="22"/>
      <c r="DK18" s="22"/>
      <c r="DL18" s="22"/>
      <c r="DM18" s="22"/>
      <c r="DN18" s="22"/>
      <c r="DO18" s="22"/>
      <c r="DP18" s="22"/>
      <c r="DQ18" s="22"/>
      <c r="DR18" s="22"/>
      <c r="DS18" s="22"/>
      <c r="DT18" s="22"/>
      <c r="DU18" s="22"/>
      <c r="DV18" s="22"/>
      <c r="DW18" s="22"/>
      <c r="DX18" s="22"/>
      <c r="DY18" s="22"/>
      <c r="DZ18" s="22"/>
      <c r="EA18" s="22"/>
      <c r="EB18" s="22"/>
      <c r="EC18" s="22"/>
      <c r="ED18" s="22"/>
      <c r="EE18" s="22"/>
      <c r="EF18" s="22"/>
      <c r="EG18" s="22"/>
      <c r="EH18" s="22"/>
      <c r="EI18" s="22"/>
      <c r="EJ18" s="22"/>
      <c r="EK18" s="22"/>
      <c r="EL18" s="22"/>
      <c r="EM18" s="22"/>
      <c r="EN18" s="22"/>
      <c r="EO18" s="22"/>
      <c r="EP18" s="22"/>
      <c r="EQ18" s="22"/>
      <c r="ER18" s="22"/>
      <c r="ES18" s="22"/>
      <c r="ET18" s="22"/>
      <c r="EU18" s="22"/>
      <c r="EV18" s="22"/>
      <c r="EW18" s="22"/>
      <c r="EX18" s="22"/>
      <c r="EY18" s="22"/>
      <c r="EZ18" s="22"/>
      <c r="FA18" s="22"/>
      <c r="FB18" s="22"/>
      <c r="FC18" s="22"/>
      <c r="FD18" s="22"/>
      <c r="FE18" s="22"/>
      <c r="FF18" s="22"/>
      <c r="FG18" s="22"/>
      <c r="FH18" s="22"/>
      <c r="FI18" s="22"/>
      <c r="FJ18" s="22"/>
      <c r="FK18" s="22"/>
      <c r="FL18" s="22"/>
      <c r="FM18" s="22"/>
      <c r="FN18" s="22"/>
      <c r="FO18" s="22"/>
      <c r="FP18" s="22"/>
      <c r="FQ18" s="22"/>
      <c r="FR18" s="22"/>
      <c r="FS18" s="22"/>
      <c r="FT18" s="22"/>
      <c r="FU18" s="22"/>
      <c r="FV18" s="22"/>
      <c r="FW18" s="22"/>
      <c r="FX18" s="22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</row>
    <row r="19" spans="1:254" s="48" customFormat="1" ht="25.5" x14ac:dyDescent="0.2">
      <c r="A19" s="110"/>
      <c r="B19" s="113"/>
      <c r="C19" s="49" t="s">
        <v>145</v>
      </c>
      <c r="D19" s="24" t="s">
        <v>147</v>
      </c>
      <c r="E19" s="35"/>
      <c r="F19" s="36">
        <f>SUM(G19:H19)</f>
        <v>159153</v>
      </c>
      <c r="G19" s="37">
        <v>159153</v>
      </c>
      <c r="H19" s="37">
        <f>SUM(I19:J19)</f>
        <v>0</v>
      </c>
      <c r="I19" s="38"/>
      <c r="J19" s="25"/>
      <c r="K19" s="26">
        <f>SUM(E19:F19)+7</f>
        <v>159160</v>
      </c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  <c r="DC19" s="22"/>
      <c r="DD19" s="22"/>
      <c r="DE19" s="22"/>
      <c r="DF19" s="22"/>
      <c r="DG19" s="22"/>
      <c r="DH19" s="22"/>
      <c r="DI19" s="22"/>
      <c r="DJ19" s="22"/>
      <c r="DK19" s="22"/>
      <c r="DL19" s="22"/>
      <c r="DM19" s="22"/>
      <c r="DN19" s="22"/>
      <c r="DO19" s="22"/>
      <c r="DP19" s="22"/>
      <c r="DQ19" s="22"/>
      <c r="DR19" s="22"/>
      <c r="DS19" s="22"/>
      <c r="DT19" s="22"/>
      <c r="DU19" s="22"/>
      <c r="DV19" s="22"/>
      <c r="DW19" s="22"/>
      <c r="DX19" s="22"/>
      <c r="DY19" s="22"/>
      <c r="DZ19" s="22"/>
      <c r="EA19" s="22"/>
      <c r="EB19" s="22"/>
      <c r="EC19" s="22"/>
      <c r="ED19" s="22"/>
      <c r="EE19" s="22"/>
      <c r="EF19" s="22"/>
      <c r="EG19" s="22"/>
      <c r="EH19" s="22"/>
      <c r="EI19" s="22"/>
      <c r="EJ19" s="22"/>
      <c r="EK19" s="22"/>
      <c r="EL19" s="22"/>
      <c r="EM19" s="22"/>
      <c r="EN19" s="22"/>
      <c r="EO19" s="22"/>
      <c r="EP19" s="22"/>
      <c r="EQ19" s="22"/>
      <c r="ER19" s="22"/>
      <c r="ES19" s="22"/>
      <c r="ET19" s="22"/>
      <c r="EU19" s="22"/>
      <c r="EV19" s="22"/>
      <c r="EW19" s="22"/>
      <c r="EX19" s="22"/>
      <c r="EY19" s="22"/>
      <c r="EZ19" s="22"/>
      <c r="FA19" s="22"/>
      <c r="FB19" s="22"/>
      <c r="FC19" s="22"/>
      <c r="FD19" s="22"/>
      <c r="FE19" s="22"/>
      <c r="FF19" s="22"/>
      <c r="FG19" s="22"/>
      <c r="FH19" s="22"/>
      <c r="FI19" s="22"/>
      <c r="FJ19" s="22"/>
      <c r="FK19" s="22"/>
      <c r="FL19" s="22"/>
      <c r="FM19" s="22"/>
      <c r="FN19" s="22"/>
      <c r="FO19" s="22"/>
      <c r="FP19" s="22"/>
      <c r="FQ19" s="22"/>
      <c r="FR19" s="22"/>
      <c r="FS19" s="22"/>
      <c r="FT19" s="22"/>
      <c r="FU19" s="22"/>
      <c r="FV19" s="22"/>
      <c r="FW19" s="22"/>
      <c r="FX19" s="22"/>
      <c r="FY19" s="22"/>
      <c r="FZ19" s="22"/>
      <c r="GA19" s="22"/>
      <c r="GB19" s="22"/>
      <c r="GC19" s="22"/>
      <c r="GD19" s="22"/>
      <c r="GE19" s="22"/>
      <c r="GF19" s="22"/>
      <c r="GG19" s="22"/>
      <c r="GH19" s="22"/>
      <c r="GI19" s="22"/>
      <c r="GJ19" s="22"/>
      <c r="GK19" s="22"/>
      <c r="GL19" s="22"/>
      <c r="GM19" s="22"/>
      <c r="GN19" s="22"/>
      <c r="GO19" s="22"/>
      <c r="GP19" s="22"/>
      <c r="GQ19" s="22"/>
      <c r="GR19" s="22"/>
      <c r="GS19" s="22"/>
      <c r="GT19" s="22"/>
      <c r="GU19" s="22"/>
      <c r="GV19" s="22"/>
      <c r="GW19" s="22"/>
      <c r="GX19" s="22"/>
      <c r="GY19" s="22"/>
      <c r="GZ19" s="22"/>
      <c r="HA19" s="22"/>
      <c r="HB19" s="22"/>
      <c r="HC19" s="22"/>
      <c r="HD19" s="22"/>
      <c r="HE19" s="22"/>
      <c r="HF19" s="22"/>
      <c r="HG19" s="22"/>
      <c r="HH19" s="22"/>
      <c r="HI19" s="22"/>
      <c r="HJ19" s="22"/>
      <c r="HK19" s="22"/>
      <c r="HL19" s="22"/>
      <c r="HM19" s="22"/>
      <c r="HN19" s="22"/>
      <c r="HO19" s="22"/>
      <c r="HP19" s="22"/>
      <c r="HQ19" s="22"/>
      <c r="HR19" s="22"/>
      <c r="HS19" s="22"/>
      <c r="HT19" s="22"/>
      <c r="HU19" s="22"/>
      <c r="HV19" s="22"/>
      <c r="HW19" s="22"/>
      <c r="HX19" s="22"/>
      <c r="HY19" s="22"/>
      <c r="HZ19" s="22"/>
      <c r="IA19" s="22"/>
      <c r="IB19" s="22"/>
      <c r="IC19" s="22"/>
      <c r="ID19" s="22"/>
      <c r="IE19" s="22"/>
      <c r="IF19" s="22"/>
      <c r="IG19" s="22"/>
      <c r="IH19" s="22"/>
      <c r="II19" s="22"/>
      <c r="IJ19" s="22"/>
      <c r="IK19" s="22"/>
      <c r="IL19" s="22"/>
      <c r="IM19" s="22"/>
      <c r="IN19" s="22"/>
      <c r="IO19" s="22"/>
      <c r="IP19" s="22"/>
      <c r="IQ19" s="22"/>
      <c r="IR19" s="22"/>
      <c r="IS19" s="22"/>
      <c r="IT19" s="22"/>
    </row>
    <row r="20" spans="1:254" s="48" customFormat="1" ht="63.75" x14ac:dyDescent="0.2">
      <c r="A20" s="34"/>
      <c r="B20" s="50" t="s">
        <v>30</v>
      </c>
      <c r="C20" s="49" t="s">
        <v>139</v>
      </c>
      <c r="D20" s="24" t="s">
        <v>196</v>
      </c>
      <c r="E20" s="35">
        <v>308000</v>
      </c>
      <c r="F20" s="36">
        <f>SUM(G20:H20)</f>
        <v>0</v>
      </c>
      <c r="G20" s="37"/>
      <c r="H20" s="37">
        <f>SUM(I20:J20)</f>
        <v>0</v>
      </c>
      <c r="I20" s="38"/>
      <c r="J20" s="25"/>
      <c r="K20" s="26">
        <f>SUM(E20:F20)</f>
        <v>308000</v>
      </c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22"/>
      <c r="DO20" s="22"/>
      <c r="DP20" s="22"/>
      <c r="DQ20" s="22"/>
      <c r="DR20" s="22"/>
      <c r="DS20" s="22"/>
      <c r="DT20" s="22"/>
      <c r="DU20" s="22"/>
      <c r="DV20" s="22"/>
      <c r="DW20" s="22"/>
      <c r="DX20" s="22"/>
      <c r="DY20" s="22"/>
      <c r="DZ20" s="22"/>
      <c r="EA20" s="22"/>
      <c r="EB20" s="22"/>
      <c r="EC20" s="22"/>
      <c r="ED20" s="22"/>
      <c r="EE20" s="22"/>
      <c r="EF20" s="22"/>
      <c r="EG20" s="22"/>
      <c r="EH20" s="22"/>
      <c r="EI20" s="22"/>
      <c r="EJ20" s="22"/>
      <c r="EK20" s="22"/>
      <c r="EL20" s="22"/>
      <c r="EM20" s="22"/>
      <c r="EN20" s="22"/>
      <c r="EO20" s="22"/>
      <c r="EP20" s="22"/>
      <c r="EQ20" s="22"/>
      <c r="ER20" s="22"/>
      <c r="ES20" s="22"/>
      <c r="ET20" s="22"/>
      <c r="EU20" s="22"/>
      <c r="EV20" s="22"/>
      <c r="EW20" s="22"/>
      <c r="EX20" s="22"/>
      <c r="EY20" s="22"/>
      <c r="EZ20" s="22"/>
      <c r="FA20" s="22"/>
      <c r="FB20" s="22"/>
      <c r="FC20" s="22"/>
      <c r="FD20" s="22"/>
      <c r="FE20" s="22"/>
      <c r="FF20" s="22"/>
      <c r="FG20" s="22"/>
      <c r="FH20" s="22"/>
      <c r="FI20" s="22"/>
      <c r="FJ20" s="22"/>
      <c r="FK20" s="22"/>
      <c r="FL20" s="22"/>
      <c r="FM20" s="22"/>
      <c r="FN20" s="22"/>
      <c r="FO20" s="22"/>
      <c r="FP20" s="22"/>
      <c r="FQ20" s="22"/>
      <c r="FR20" s="22"/>
      <c r="FS20" s="22"/>
      <c r="FT20" s="22"/>
      <c r="FU20" s="22"/>
      <c r="FV20" s="22"/>
      <c r="FW20" s="22"/>
      <c r="FX20" s="22"/>
      <c r="FY20" s="22"/>
      <c r="FZ20" s="22"/>
      <c r="GA20" s="22"/>
      <c r="GB20" s="22"/>
      <c r="GC20" s="22"/>
      <c r="GD20" s="22"/>
      <c r="GE20" s="22"/>
      <c r="GF20" s="22"/>
      <c r="GG20" s="22"/>
      <c r="GH20" s="22"/>
      <c r="GI20" s="22"/>
      <c r="GJ20" s="22"/>
      <c r="GK20" s="22"/>
      <c r="GL20" s="22"/>
      <c r="GM20" s="22"/>
      <c r="GN20" s="22"/>
      <c r="GO20" s="22"/>
      <c r="GP20" s="22"/>
      <c r="GQ20" s="22"/>
      <c r="GR20" s="22"/>
      <c r="GS20" s="22"/>
      <c r="GT20" s="22"/>
      <c r="GU20" s="22"/>
      <c r="GV20" s="22"/>
      <c r="GW20" s="22"/>
      <c r="GX20" s="22"/>
      <c r="GY20" s="22"/>
      <c r="GZ20" s="22"/>
      <c r="HA20" s="22"/>
      <c r="HB20" s="22"/>
      <c r="HC20" s="22"/>
      <c r="HD20" s="22"/>
      <c r="HE20" s="22"/>
      <c r="HF20" s="22"/>
      <c r="HG20" s="22"/>
      <c r="HH20" s="22"/>
      <c r="HI20" s="22"/>
      <c r="HJ20" s="22"/>
      <c r="HK20" s="22"/>
      <c r="HL20" s="22"/>
      <c r="HM20" s="22"/>
      <c r="HN20" s="22"/>
      <c r="HO20" s="22"/>
      <c r="HP20" s="22"/>
      <c r="HQ20" s="22"/>
      <c r="HR20" s="22"/>
      <c r="HS20" s="22"/>
      <c r="HT20" s="22"/>
      <c r="HU20" s="22"/>
      <c r="HV20" s="22"/>
      <c r="HW20" s="22"/>
      <c r="HX20" s="22"/>
      <c r="HY20" s="22"/>
      <c r="HZ20" s="22"/>
      <c r="IA20" s="22"/>
      <c r="IB20" s="22"/>
      <c r="IC20" s="22"/>
      <c r="ID20" s="22"/>
      <c r="IE20" s="22"/>
      <c r="IF20" s="22"/>
      <c r="IG20" s="22"/>
      <c r="IH20" s="22"/>
      <c r="II20" s="22"/>
      <c r="IJ20" s="22"/>
      <c r="IK20" s="22"/>
      <c r="IL20" s="22"/>
      <c r="IM20" s="22"/>
      <c r="IN20" s="22"/>
      <c r="IO20" s="22"/>
      <c r="IP20" s="22"/>
      <c r="IQ20" s="22"/>
      <c r="IR20" s="22"/>
      <c r="IS20" s="22"/>
      <c r="IT20" s="22"/>
    </row>
    <row r="21" spans="1:254" s="48" customFormat="1" ht="12.75" x14ac:dyDescent="0.2">
      <c r="A21" s="107" t="s">
        <v>198</v>
      </c>
      <c r="B21" s="107"/>
      <c r="C21" s="107"/>
      <c r="D21" s="107"/>
      <c r="E21" s="107"/>
      <c r="F21" s="107"/>
      <c r="G21" s="107"/>
      <c r="H21" s="107"/>
      <c r="I21" s="107"/>
      <c r="J21" s="107"/>
      <c r="K21" s="26">
        <f>SUM(K17:K20)</f>
        <v>2061810</v>
      </c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/>
      <c r="DF21" s="22"/>
      <c r="DG21" s="22"/>
      <c r="DH21" s="22"/>
      <c r="DI21" s="22"/>
      <c r="DJ21" s="22"/>
      <c r="DK21" s="22"/>
      <c r="DL21" s="22"/>
      <c r="DM21" s="22"/>
      <c r="DN21" s="22"/>
      <c r="DO21" s="22"/>
      <c r="DP21" s="22"/>
      <c r="DQ21" s="22"/>
      <c r="DR21" s="22"/>
      <c r="DS21" s="22"/>
      <c r="DT21" s="22"/>
      <c r="DU21" s="22"/>
      <c r="DV21" s="22"/>
      <c r="DW21" s="22"/>
      <c r="DX21" s="22"/>
      <c r="DY21" s="22"/>
      <c r="DZ21" s="22"/>
      <c r="EA21" s="22"/>
      <c r="EB21" s="22"/>
      <c r="EC21" s="22"/>
      <c r="ED21" s="22"/>
      <c r="EE21" s="22"/>
      <c r="EF21" s="22"/>
      <c r="EG21" s="22"/>
      <c r="EH21" s="22"/>
      <c r="EI21" s="22"/>
      <c r="EJ21" s="22"/>
      <c r="EK21" s="22"/>
      <c r="EL21" s="22"/>
      <c r="EM21" s="22"/>
      <c r="EN21" s="22"/>
      <c r="EO21" s="22"/>
      <c r="EP21" s="22"/>
      <c r="EQ21" s="22"/>
      <c r="ER21" s="22"/>
      <c r="ES21" s="22"/>
      <c r="ET21" s="22"/>
      <c r="EU21" s="22"/>
      <c r="EV21" s="22"/>
      <c r="EW21" s="22"/>
      <c r="EX21" s="22"/>
      <c r="EY21" s="22"/>
      <c r="EZ21" s="22"/>
      <c r="FA21" s="22"/>
      <c r="FB21" s="22"/>
      <c r="FC21" s="22"/>
      <c r="FD21" s="22"/>
      <c r="FE21" s="22"/>
      <c r="FF21" s="22"/>
      <c r="FG21" s="22"/>
      <c r="FH21" s="22"/>
      <c r="FI21" s="22"/>
      <c r="FJ21" s="22"/>
      <c r="FK21" s="22"/>
      <c r="FL21" s="22"/>
      <c r="FM21" s="22"/>
      <c r="FN21" s="22"/>
      <c r="FO21" s="22"/>
      <c r="FP21" s="22"/>
      <c r="FQ21" s="22"/>
      <c r="FR21" s="22"/>
      <c r="FS21" s="22"/>
      <c r="FT21" s="22"/>
      <c r="FU21" s="22"/>
      <c r="FV21" s="22"/>
      <c r="FW21" s="22"/>
      <c r="FX21" s="22"/>
      <c r="FY21" s="22"/>
      <c r="FZ21" s="22"/>
      <c r="GA21" s="22"/>
      <c r="GB21" s="22"/>
      <c r="GC21" s="22"/>
      <c r="GD21" s="22"/>
      <c r="GE21" s="22"/>
      <c r="GF21" s="22"/>
      <c r="GG21" s="22"/>
      <c r="GH21" s="22"/>
      <c r="GI21" s="22"/>
      <c r="GJ21" s="22"/>
      <c r="GK21" s="22"/>
      <c r="GL21" s="22"/>
      <c r="GM21" s="22"/>
      <c r="GN21" s="22"/>
      <c r="GO21" s="22"/>
      <c r="GP21" s="22"/>
      <c r="GQ21" s="22"/>
      <c r="GR21" s="22"/>
      <c r="GS21" s="22"/>
      <c r="GT21" s="22"/>
      <c r="GU21" s="22"/>
      <c r="GV21" s="22"/>
      <c r="GW21" s="22"/>
      <c r="GX21" s="22"/>
      <c r="GY21" s="22"/>
      <c r="GZ21" s="22"/>
      <c r="HA21" s="22"/>
      <c r="HB21" s="22"/>
      <c r="HC21" s="22"/>
      <c r="HD21" s="22"/>
      <c r="HE21" s="22"/>
      <c r="HF21" s="22"/>
      <c r="HG21" s="22"/>
      <c r="HH21" s="22"/>
      <c r="HI21" s="22"/>
      <c r="HJ21" s="22"/>
      <c r="HK21" s="22"/>
      <c r="HL21" s="22"/>
      <c r="HM21" s="22"/>
      <c r="HN21" s="22"/>
      <c r="HO21" s="22"/>
      <c r="HP21" s="22"/>
      <c r="HQ21" s="22"/>
      <c r="HR21" s="22"/>
      <c r="HS21" s="22"/>
      <c r="HT21" s="22"/>
      <c r="HU21" s="22"/>
      <c r="HV21" s="22"/>
      <c r="HW21" s="22"/>
      <c r="HX21" s="22"/>
      <c r="HY21" s="22"/>
      <c r="HZ21" s="22"/>
      <c r="IA21" s="22"/>
      <c r="IB21" s="22"/>
      <c r="IC21" s="22"/>
      <c r="ID21" s="22"/>
      <c r="IE21" s="22"/>
      <c r="IF21" s="22"/>
      <c r="IG21" s="22"/>
      <c r="IH21" s="22"/>
      <c r="II21" s="22"/>
      <c r="IJ21" s="22"/>
      <c r="IK21" s="22"/>
      <c r="IL21" s="22"/>
      <c r="IM21" s="22"/>
      <c r="IN21" s="22"/>
      <c r="IO21" s="22"/>
      <c r="IP21" s="22"/>
      <c r="IQ21" s="22"/>
      <c r="IR21" s="22"/>
      <c r="IS21" s="22"/>
      <c r="IT21" s="22"/>
    </row>
    <row r="22" spans="1:254" s="48" customFormat="1" ht="12.75" x14ac:dyDescent="0.2">
      <c r="A22" s="105" t="s">
        <v>182</v>
      </c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H22" s="22"/>
      <c r="DI22" s="22"/>
      <c r="DJ22" s="22"/>
      <c r="DK22" s="22"/>
      <c r="DL22" s="22"/>
      <c r="DM22" s="22"/>
      <c r="DN22" s="22"/>
      <c r="DO22" s="22"/>
      <c r="DP22" s="22"/>
      <c r="DQ22" s="22"/>
      <c r="DR22" s="22"/>
      <c r="DS22" s="22"/>
      <c r="DT22" s="22"/>
      <c r="DU22" s="22"/>
      <c r="DV22" s="22"/>
      <c r="DW22" s="22"/>
      <c r="DX22" s="22"/>
      <c r="DY22" s="22"/>
      <c r="DZ22" s="22"/>
      <c r="EA22" s="22"/>
      <c r="EB22" s="22"/>
      <c r="EC22" s="22"/>
      <c r="ED22" s="22"/>
      <c r="EE22" s="22"/>
      <c r="EF22" s="22"/>
      <c r="EG22" s="22"/>
      <c r="EH22" s="22"/>
      <c r="EI22" s="22"/>
      <c r="EJ22" s="22"/>
      <c r="EK22" s="22"/>
      <c r="EL22" s="22"/>
      <c r="EM22" s="22"/>
      <c r="EN22" s="22"/>
      <c r="EO22" s="22"/>
      <c r="EP22" s="22"/>
      <c r="EQ22" s="22"/>
      <c r="ER22" s="22"/>
      <c r="ES22" s="22"/>
      <c r="ET22" s="22"/>
      <c r="EU22" s="22"/>
      <c r="EV22" s="22"/>
      <c r="EW22" s="22"/>
      <c r="EX22" s="22"/>
      <c r="EY22" s="22"/>
      <c r="EZ22" s="22"/>
      <c r="FA22" s="22"/>
      <c r="FB22" s="22"/>
      <c r="FC22" s="22"/>
      <c r="FD22" s="22"/>
      <c r="FE22" s="22"/>
      <c r="FF22" s="22"/>
      <c r="FG22" s="22"/>
      <c r="FH22" s="22"/>
      <c r="FI22" s="22"/>
      <c r="FJ22" s="22"/>
      <c r="FK22" s="22"/>
      <c r="FL22" s="22"/>
      <c r="FM22" s="22"/>
      <c r="FN22" s="22"/>
      <c r="FO22" s="22"/>
      <c r="FP22" s="22"/>
      <c r="FQ22" s="22"/>
      <c r="FR22" s="22"/>
      <c r="FS22" s="22"/>
      <c r="FT22" s="22"/>
      <c r="FU22" s="22"/>
      <c r="FV22" s="22"/>
      <c r="FW22" s="22"/>
      <c r="FX22" s="22"/>
      <c r="FY22" s="22"/>
      <c r="FZ22" s="22"/>
      <c r="GA22" s="22"/>
      <c r="GB22" s="22"/>
      <c r="GC22" s="22"/>
      <c r="GD22" s="22"/>
      <c r="GE22" s="22"/>
      <c r="GF22" s="22"/>
      <c r="GG22" s="22"/>
      <c r="GH22" s="22"/>
      <c r="GI22" s="22"/>
      <c r="GJ22" s="22"/>
      <c r="GK22" s="22"/>
      <c r="GL22" s="22"/>
      <c r="GM22" s="22"/>
      <c r="GN22" s="22"/>
      <c r="GO22" s="22"/>
      <c r="GP22" s="22"/>
      <c r="GQ22" s="22"/>
      <c r="GR22" s="22"/>
      <c r="GS22" s="22"/>
      <c r="GT22" s="22"/>
      <c r="GU22" s="22"/>
      <c r="GV22" s="22"/>
      <c r="GW22" s="22"/>
      <c r="GX22" s="22"/>
      <c r="GY22" s="22"/>
      <c r="GZ22" s="22"/>
      <c r="HA22" s="22"/>
      <c r="HB22" s="22"/>
      <c r="HC22" s="22"/>
      <c r="HD22" s="22"/>
      <c r="HE22" s="22"/>
      <c r="HF22" s="22"/>
      <c r="HG22" s="22"/>
      <c r="HH22" s="22"/>
      <c r="HI22" s="22"/>
      <c r="HJ22" s="22"/>
      <c r="HK22" s="22"/>
      <c r="HL22" s="22"/>
      <c r="HM22" s="22"/>
      <c r="HN22" s="22"/>
      <c r="HO22" s="22"/>
      <c r="HP22" s="22"/>
      <c r="HQ22" s="22"/>
      <c r="HR22" s="22"/>
      <c r="HS22" s="22"/>
      <c r="HT22" s="22"/>
      <c r="HU22" s="22"/>
      <c r="HV22" s="22"/>
      <c r="HW22" s="22"/>
      <c r="HX22" s="22"/>
      <c r="HY22" s="22"/>
      <c r="HZ22" s="22"/>
      <c r="IA22" s="22"/>
      <c r="IB22" s="22"/>
      <c r="IC22" s="22"/>
      <c r="ID22" s="22"/>
      <c r="IE22" s="22"/>
      <c r="IF22" s="22"/>
      <c r="IG22" s="22"/>
      <c r="IH22" s="22"/>
      <c r="II22" s="22"/>
      <c r="IJ22" s="22"/>
      <c r="IK22" s="22"/>
      <c r="IL22" s="22"/>
      <c r="IM22" s="22"/>
      <c r="IN22" s="22"/>
      <c r="IO22" s="22"/>
      <c r="IP22" s="22"/>
      <c r="IQ22" s="22"/>
      <c r="IR22" s="22"/>
      <c r="IS22" s="22"/>
      <c r="IT22" s="22"/>
    </row>
    <row r="23" spans="1:254" s="48" customFormat="1" ht="25.5" x14ac:dyDescent="0.2">
      <c r="A23" s="108"/>
      <c r="B23" s="111" t="s">
        <v>67</v>
      </c>
      <c r="C23" s="49" t="s">
        <v>139</v>
      </c>
      <c r="D23" s="24" t="s">
        <v>140</v>
      </c>
      <c r="E23" s="35"/>
      <c r="F23" s="36">
        <f t="shared" ref="F23:F44" si="3">SUM(G23:H23)</f>
        <v>111999</v>
      </c>
      <c r="G23" s="37"/>
      <c r="H23" s="37">
        <f>SUM(I23:J23)</f>
        <v>111999</v>
      </c>
      <c r="I23" s="38">
        <v>111999</v>
      </c>
      <c r="J23" s="25"/>
      <c r="K23" s="26">
        <f>SUM(E23:F23)+1</f>
        <v>112000</v>
      </c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2"/>
      <c r="DI23" s="22"/>
      <c r="DJ23" s="22"/>
      <c r="DK23" s="22"/>
      <c r="DL23" s="22"/>
      <c r="DM23" s="22"/>
      <c r="DN23" s="22"/>
      <c r="DO23" s="22"/>
      <c r="DP23" s="22"/>
      <c r="DQ23" s="22"/>
      <c r="DR23" s="22"/>
      <c r="DS23" s="22"/>
      <c r="DT23" s="22"/>
      <c r="DU23" s="22"/>
      <c r="DV23" s="22"/>
      <c r="DW23" s="22"/>
      <c r="DX23" s="22"/>
      <c r="DY23" s="22"/>
      <c r="DZ23" s="22"/>
      <c r="EA23" s="22"/>
      <c r="EB23" s="22"/>
      <c r="EC23" s="22"/>
      <c r="ED23" s="22"/>
      <c r="EE23" s="22"/>
      <c r="EF23" s="22"/>
      <c r="EG23" s="22"/>
      <c r="EH23" s="22"/>
      <c r="EI23" s="22"/>
      <c r="EJ23" s="22"/>
      <c r="EK23" s="22"/>
      <c r="EL23" s="22"/>
      <c r="EM23" s="22"/>
      <c r="EN23" s="22"/>
      <c r="EO23" s="22"/>
      <c r="EP23" s="22"/>
      <c r="EQ23" s="22"/>
      <c r="ER23" s="22"/>
      <c r="ES23" s="22"/>
      <c r="ET23" s="22"/>
      <c r="EU23" s="22"/>
      <c r="EV23" s="22"/>
      <c r="EW23" s="22"/>
      <c r="EX23" s="22"/>
      <c r="EY23" s="22"/>
      <c r="EZ23" s="22"/>
      <c r="FA23" s="22"/>
      <c r="FB23" s="22"/>
      <c r="FC23" s="22"/>
      <c r="FD23" s="22"/>
      <c r="FE23" s="22"/>
      <c r="FF23" s="22"/>
      <c r="FG23" s="22"/>
      <c r="FH23" s="22"/>
      <c r="FI23" s="22"/>
      <c r="FJ23" s="22"/>
      <c r="FK23" s="22"/>
      <c r="FL23" s="22"/>
      <c r="FM23" s="22"/>
      <c r="FN23" s="22"/>
      <c r="FO23" s="22"/>
      <c r="FP23" s="22"/>
      <c r="FQ23" s="22"/>
      <c r="FR23" s="22"/>
      <c r="FS23" s="22"/>
      <c r="FT23" s="22"/>
      <c r="FU23" s="22"/>
      <c r="FV23" s="22"/>
      <c r="FW23" s="22"/>
      <c r="FX23" s="22"/>
      <c r="FY23" s="22"/>
      <c r="FZ23" s="22"/>
      <c r="GA23" s="22"/>
      <c r="GB23" s="22"/>
      <c r="GC23" s="22"/>
      <c r="GD23" s="22"/>
      <c r="GE23" s="22"/>
      <c r="GF23" s="22"/>
      <c r="GG23" s="22"/>
      <c r="GH23" s="22"/>
      <c r="GI23" s="22"/>
      <c r="GJ23" s="22"/>
      <c r="GK23" s="22"/>
      <c r="GL23" s="22"/>
      <c r="GM23" s="22"/>
      <c r="GN23" s="22"/>
      <c r="GO23" s="22"/>
      <c r="GP23" s="22"/>
      <c r="GQ23" s="22"/>
      <c r="GR23" s="22"/>
      <c r="GS23" s="22"/>
      <c r="GT23" s="22"/>
      <c r="GU23" s="22"/>
      <c r="GV23" s="22"/>
      <c r="GW23" s="22"/>
      <c r="GX23" s="22"/>
      <c r="GY23" s="22"/>
      <c r="GZ23" s="22"/>
      <c r="HA23" s="22"/>
      <c r="HB23" s="22"/>
      <c r="HC23" s="22"/>
      <c r="HD23" s="22"/>
      <c r="HE23" s="22"/>
      <c r="HF23" s="22"/>
      <c r="HG23" s="22"/>
      <c r="HH23" s="22"/>
      <c r="HI23" s="22"/>
      <c r="HJ23" s="22"/>
      <c r="HK23" s="22"/>
      <c r="HL23" s="22"/>
      <c r="HM23" s="22"/>
      <c r="HN23" s="22"/>
      <c r="HO23" s="22"/>
      <c r="HP23" s="22"/>
      <c r="HQ23" s="22"/>
      <c r="HR23" s="22"/>
      <c r="HS23" s="22"/>
      <c r="HT23" s="22"/>
      <c r="HU23" s="22"/>
      <c r="HV23" s="22"/>
      <c r="HW23" s="22"/>
      <c r="HX23" s="22"/>
      <c r="HY23" s="22"/>
      <c r="HZ23" s="22"/>
      <c r="IA23" s="22"/>
      <c r="IB23" s="22"/>
      <c r="IC23" s="22"/>
      <c r="ID23" s="22"/>
      <c r="IE23" s="22"/>
      <c r="IF23" s="22"/>
      <c r="IG23" s="22"/>
      <c r="IH23" s="22"/>
      <c r="II23" s="22"/>
      <c r="IJ23" s="22"/>
      <c r="IK23" s="22"/>
      <c r="IL23" s="22"/>
      <c r="IM23" s="22"/>
      <c r="IN23" s="22"/>
      <c r="IO23" s="22"/>
      <c r="IP23" s="22"/>
      <c r="IQ23" s="22"/>
      <c r="IR23" s="22"/>
      <c r="IS23" s="22"/>
      <c r="IT23" s="22"/>
    </row>
    <row r="24" spans="1:254" s="48" customFormat="1" ht="25.5" x14ac:dyDescent="0.2">
      <c r="A24" s="109"/>
      <c r="B24" s="112"/>
      <c r="C24" s="49" t="s">
        <v>141</v>
      </c>
      <c r="D24" s="24" t="s">
        <v>140</v>
      </c>
      <c r="E24" s="35"/>
      <c r="F24" s="36">
        <f t="shared" si="3"/>
        <v>376413</v>
      </c>
      <c r="G24" s="37"/>
      <c r="H24" s="37">
        <f t="shared" ref="H24:H69" si="4">SUM(I24:J24)</f>
        <v>376413</v>
      </c>
      <c r="I24" s="38">
        <v>376413</v>
      </c>
      <c r="J24" s="25"/>
      <c r="K24" s="26">
        <f t="shared" ref="K24:K69" si="5">SUM(E24:F24)</f>
        <v>376413</v>
      </c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2"/>
      <c r="DI24" s="22"/>
      <c r="DJ24" s="22"/>
      <c r="DK24" s="22"/>
      <c r="DL24" s="22"/>
      <c r="DM24" s="22"/>
      <c r="DN24" s="22"/>
      <c r="DO24" s="22"/>
      <c r="DP24" s="22"/>
      <c r="DQ24" s="22"/>
      <c r="DR24" s="22"/>
      <c r="DS24" s="22"/>
      <c r="DT24" s="22"/>
      <c r="DU24" s="22"/>
      <c r="DV24" s="22"/>
      <c r="DW24" s="22"/>
      <c r="DX24" s="22"/>
      <c r="DY24" s="22"/>
      <c r="DZ24" s="22"/>
      <c r="EA24" s="22"/>
      <c r="EB24" s="22"/>
      <c r="EC24" s="22"/>
      <c r="ED24" s="22"/>
      <c r="EE24" s="22"/>
      <c r="EF24" s="22"/>
      <c r="EG24" s="22"/>
      <c r="EH24" s="22"/>
      <c r="EI24" s="22"/>
      <c r="EJ24" s="22"/>
      <c r="EK24" s="22"/>
      <c r="EL24" s="22"/>
      <c r="EM24" s="22"/>
      <c r="EN24" s="22"/>
      <c r="EO24" s="22"/>
      <c r="EP24" s="22"/>
      <c r="EQ24" s="22"/>
      <c r="ER24" s="22"/>
      <c r="ES24" s="22"/>
      <c r="ET24" s="22"/>
      <c r="EU24" s="22"/>
      <c r="EV24" s="22"/>
      <c r="EW24" s="22"/>
      <c r="EX24" s="22"/>
      <c r="EY24" s="22"/>
      <c r="EZ24" s="22"/>
      <c r="FA24" s="22"/>
      <c r="FB24" s="22"/>
      <c r="FC24" s="22"/>
      <c r="FD24" s="22"/>
      <c r="FE24" s="22"/>
      <c r="FF24" s="22"/>
      <c r="FG24" s="22"/>
      <c r="FH24" s="22"/>
      <c r="FI24" s="22"/>
      <c r="FJ24" s="22"/>
      <c r="FK24" s="22"/>
      <c r="FL24" s="22"/>
      <c r="FM24" s="22"/>
      <c r="FN24" s="22"/>
      <c r="FO24" s="22"/>
      <c r="FP24" s="22"/>
      <c r="FQ24" s="22"/>
      <c r="FR24" s="22"/>
      <c r="FS24" s="22"/>
      <c r="FT24" s="22"/>
      <c r="FU24" s="22"/>
      <c r="FV24" s="22"/>
      <c r="FW24" s="22"/>
      <c r="FX24" s="22"/>
      <c r="FY24" s="22"/>
      <c r="FZ24" s="22"/>
      <c r="GA24" s="22"/>
      <c r="GB24" s="22"/>
      <c r="GC24" s="22"/>
      <c r="GD24" s="22"/>
      <c r="GE24" s="22"/>
      <c r="GF24" s="22"/>
      <c r="GG24" s="22"/>
      <c r="GH24" s="22"/>
      <c r="GI24" s="22"/>
      <c r="GJ24" s="22"/>
      <c r="GK24" s="22"/>
      <c r="GL24" s="22"/>
      <c r="GM24" s="22"/>
      <c r="GN24" s="22"/>
      <c r="GO24" s="22"/>
      <c r="GP24" s="22"/>
      <c r="GQ24" s="22"/>
      <c r="GR24" s="22"/>
      <c r="GS24" s="22"/>
      <c r="GT24" s="22"/>
      <c r="GU24" s="22"/>
      <c r="GV24" s="22"/>
      <c r="GW24" s="22"/>
      <c r="GX24" s="22"/>
      <c r="GY24" s="22"/>
      <c r="GZ24" s="22"/>
      <c r="HA24" s="22"/>
      <c r="HB24" s="22"/>
      <c r="HC24" s="22"/>
      <c r="HD24" s="22"/>
      <c r="HE24" s="22"/>
      <c r="HF24" s="22"/>
      <c r="HG24" s="22"/>
      <c r="HH24" s="22"/>
      <c r="HI24" s="22"/>
      <c r="HJ24" s="22"/>
      <c r="HK24" s="22"/>
      <c r="HL24" s="22"/>
      <c r="HM24" s="22"/>
      <c r="HN24" s="22"/>
      <c r="HO24" s="22"/>
      <c r="HP24" s="22"/>
      <c r="HQ24" s="22"/>
      <c r="HR24" s="22"/>
      <c r="HS24" s="22"/>
      <c r="HT24" s="22"/>
      <c r="HU24" s="22"/>
      <c r="HV24" s="22"/>
      <c r="HW24" s="22"/>
      <c r="HX24" s="22"/>
      <c r="HY24" s="22"/>
      <c r="HZ24" s="22"/>
      <c r="IA24" s="22"/>
      <c r="IB24" s="22"/>
      <c r="IC24" s="22"/>
      <c r="ID24" s="22"/>
      <c r="IE24" s="22"/>
      <c r="IF24" s="22"/>
      <c r="IG24" s="22"/>
      <c r="IH24" s="22"/>
      <c r="II24" s="22"/>
      <c r="IJ24" s="22"/>
      <c r="IK24" s="22"/>
      <c r="IL24" s="22"/>
      <c r="IM24" s="22"/>
      <c r="IN24" s="22"/>
      <c r="IO24" s="22"/>
      <c r="IP24" s="22"/>
      <c r="IQ24" s="22"/>
      <c r="IR24" s="22"/>
      <c r="IS24" s="22"/>
      <c r="IT24" s="22"/>
    </row>
    <row r="25" spans="1:254" s="48" customFormat="1" ht="25.5" x14ac:dyDescent="0.2">
      <c r="A25" s="109"/>
      <c r="B25" s="112"/>
      <c r="C25" s="49" t="s">
        <v>150</v>
      </c>
      <c r="D25" s="24" t="s">
        <v>140</v>
      </c>
      <c r="E25" s="35"/>
      <c r="F25" s="36">
        <f t="shared" si="3"/>
        <v>317008</v>
      </c>
      <c r="G25" s="37"/>
      <c r="H25" s="37">
        <f t="shared" si="4"/>
        <v>317008</v>
      </c>
      <c r="I25" s="38">
        <v>317008</v>
      </c>
      <c r="J25" s="25"/>
      <c r="K25" s="26">
        <f t="shared" si="5"/>
        <v>317008</v>
      </c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  <c r="DC25" s="22"/>
      <c r="DD25" s="22"/>
      <c r="DE25" s="22"/>
      <c r="DF25" s="22"/>
      <c r="DG25" s="22"/>
      <c r="DH25" s="22"/>
      <c r="DI25" s="22"/>
      <c r="DJ25" s="22"/>
      <c r="DK25" s="22"/>
      <c r="DL25" s="22"/>
      <c r="DM25" s="22"/>
      <c r="DN25" s="22"/>
      <c r="DO25" s="22"/>
      <c r="DP25" s="22"/>
      <c r="DQ25" s="22"/>
      <c r="DR25" s="22"/>
      <c r="DS25" s="22"/>
      <c r="DT25" s="22"/>
      <c r="DU25" s="22"/>
      <c r="DV25" s="22"/>
      <c r="DW25" s="22"/>
      <c r="DX25" s="22"/>
      <c r="DY25" s="22"/>
      <c r="DZ25" s="22"/>
      <c r="EA25" s="22"/>
      <c r="EB25" s="22"/>
      <c r="EC25" s="22"/>
      <c r="ED25" s="22"/>
      <c r="EE25" s="22"/>
      <c r="EF25" s="22"/>
      <c r="EG25" s="22"/>
      <c r="EH25" s="22"/>
      <c r="EI25" s="22"/>
      <c r="EJ25" s="22"/>
      <c r="EK25" s="22"/>
      <c r="EL25" s="22"/>
      <c r="EM25" s="22"/>
      <c r="EN25" s="22"/>
      <c r="EO25" s="22"/>
      <c r="EP25" s="22"/>
      <c r="EQ25" s="22"/>
      <c r="ER25" s="22"/>
      <c r="ES25" s="22"/>
      <c r="ET25" s="22"/>
      <c r="EU25" s="22"/>
      <c r="EV25" s="22"/>
      <c r="EW25" s="22"/>
      <c r="EX25" s="22"/>
      <c r="EY25" s="22"/>
      <c r="EZ25" s="22"/>
      <c r="FA25" s="22"/>
      <c r="FB25" s="22"/>
      <c r="FC25" s="22"/>
      <c r="FD25" s="22"/>
      <c r="FE25" s="22"/>
      <c r="FF25" s="22"/>
      <c r="FG25" s="22"/>
      <c r="FH25" s="22"/>
      <c r="FI25" s="22"/>
      <c r="FJ25" s="22"/>
      <c r="FK25" s="22"/>
      <c r="FL25" s="22"/>
      <c r="FM25" s="22"/>
      <c r="FN25" s="22"/>
      <c r="FO25" s="22"/>
      <c r="FP25" s="22"/>
      <c r="FQ25" s="22"/>
      <c r="FR25" s="22"/>
      <c r="FS25" s="22"/>
      <c r="FT25" s="22"/>
      <c r="FU25" s="22"/>
      <c r="FV25" s="22"/>
      <c r="FW25" s="22"/>
      <c r="FX25" s="22"/>
      <c r="FY25" s="22"/>
      <c r="FZ25" s="22"/>
      <c r="GA25" s="22"/>
      <c r="GB25" s="22"/>
      <c r="GC25" s="22"/>
      <c r="GD25" s="22"/>
      <c r="GE25" s="22"/>
      <c r="GF25" s="22"/>
      <c r="GG25" s="22"/>
      <c r="GH25" s="22"/>
      <c r="GI25" s="22"/>
      <c r="GJ25" s="22"/>
      <c r="GK25" s="22"/>
      <c r="GL25" s="22"/>
      <c r="GM25" s="22"/>
      <c r="GN25" s="22"/>
      <c r="GO25" s="22"/>
      <c r="GP25" s="22"/>
      <c r="GQ25" s="22"/>
      <c r="GR25" s="22"/>
      <c r="GS25" s="22"/>
      <c r="GT25" s="22"/>
      <c r="GU25" s="22"/>
      <c r="GV25" s="22"/>
      <c r="GW25" s="22"/>
      <c r="GX25" s="22"/>
      <c r="GY25" s="22"/>
      <c r="GZ25" s="22"/>
      <c r="HA25" s="22"/>
      <c r="HB25" s="22"/>
      <c r="HC25" s="22"/>
      <c r="HD25" s="22"/>
      <c r="HE25" s="22"/>
      <c r="HF25" s="22"/>
      <c r="HG25" s="22"/>
      <c r="HH25" s="22"/>
      <c r="HI25" s="22"/>
      <c r="HJ25" s="22"/>
      <c r="HK25" s="22"/>
      <c r="HL25" s="22"/>
      <c r="HM25" s="22"/>
      <c r="HN25" s="22"/>
      <c r="HO25" s="22"/>
      <c r="HP25" s="22"/>
      <c r="HQ25" s="22"/>
      <c r="HR25" s="22"/>
      <c r="HS25" s="22"/>
      <c r="HT25" s="22"/>
      <c r="HU25" s="22"/>
      <c r="HV25" s="22"/>
      <c r="HW25" s="22"/>
      <c r="HX25" s="22"/>
      <c r="HY25" s="22"/>
      <c r="HZ25" s="22"/>
      <c r="IA25" s="22"/>
      <c r="IB25" s="22"/>
      <c r="IC25" s="22"/>
      <c r="ID25" s="22"/>
      <c r="IE25" s="22"/>
      <c r="IF25" s="22"/>
      <c r="IG25" s="22"/>
      <c r="IH25" s="22"/>
      <c r="II25" s="22"/>
      <c r="IJ25" s="22"/>
      <c r="IK25" s="22"/>
      <c r="IL25" s="22"/>
      <c r="IM25" s="22"/>
      <c r="IN25" s="22"/>
      <c r="IO25" s="22"/>
      <c r="IP25" s="22"/>
      <c r="IQ25" s="22"/>
      <c r="IR25" s="22"/>
      <c r="IS25" s="22"/>
      <c r="IT25" s="22"/>
    </row>
    <row r="26" spans="1:254" s="48" customFormat="1" ht="25.5" x14ac:dyDescent="0.2">
      <c r="A26" s="109"/>
      <c r="B26" s="112"/>
      <c r="C26" s="49" t="s">
        <v>156</v>
      </c>
      <c r="D26" s="24" t="s">
        <v>140</v>
      </c>
      <c r="E26" s="35"/>
      <c r="F26" s="36">
        <f t="shared" si="3"/>
        <v>249528</v>
      </c>
      <c r="G26" s="37"/>
      <c r="H26" s="37">
        <f t="shared" si="4"/>
        <v>249528</v>
      </c>
      <c r="I26" s="38">
        <v>249528</v>
      </c>
      <c r="J26" s="25"/>
      <c r="K26" s="26">
        <f t="shared" si="5"/>
        <v>249528</v>
      </c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  <c r="DC26" s="22"/>
      <c r="DD26" s="22"/>
      <c r="DE26" s="22"/>
      <c r="DF26" s="22"/>
      <c r="DG26" s="22"/>
      <c r="DH26" s="22"/>
      <c r="DI26" s="22"/>
      <c r="DJ26" s="22"/>
      <c r="DK26" s="22"/>
      <c r="DL26" s="22"/>
      <c r="DM26" s="22"/>
      <c r="DN26" s="22"/>
      <c r="DO26" s="22"/>
      <c r="DP26" s="22"/>
      <c r="DQ26" s="22"/>
      <c r="DR26" s="22"/>
      <c r="DS26" s="22"/>
      <c r="DT26" s="22"/>
      <c r="DU26" s="22"/>
      <c r="DV26" s="22"/>
      <c r="DW26" s="22"/>
      <c r="DX26" s="22"/>
      <c r="DY26" s="22"/>
      <c r="DZ26" s="22"/>
      <c r="EA26" s="22"/>
      <c r="EB26" s="22"/>
      <c r="EC26" s="22"/>
      <c r="ED26" s="22"/>
      <c r="EE26" s="22"/>
      <c r="EF26" s="22"/>
      <c r="EG26" s="22"/>
      <c r="EH26" s="22"/>
      <c r="EI26" s="22"/>
      <c r="EJ26" s="22"/>
      <c r="EK26" s="22"/>
      <c r="EL26" s="22"/>
      <c r="EM26" s="22"/>
      <c r="EN26" s="22"/>
      <c r="EO26" s="22"/>
      <c r="EP26" s="22"/>
      <c r="EQ26" s="22"/>
      <c r="ER26" s="22"/>
      <c r="ES26" s="22"/>
      <c r="ET26" s="22"/>
      <c r="EU26" s="22"/>
      <c r="EV26" s="22"/>
      <c r="EW26" s="22"/>
      <c r="EX26" s="22"/>
      <c r="EY26" s="22"/>
      <c r="EZ26" s="22"/>
      <c r="FA26" s="22"/>
      <c r="FB26" s="22"/>
      <c r="FC26" s="22"/>
      <c r="FD26" s="22"/>
      <c r="FE26" s="22"/>
      <c r="FF26" s="22"/>
      <c r="FG26" s="22"/>
      <c r="FH26" s="22"/>
      <c r="FI26" s="22"/>
      <c r="FJ26" s="22"/>
      <c r="FK26" s="22"/>
      <c r="FL26" s="22"/>
      <c r="FM26" s="22"/>
      <c r="FN26" s="22"/>
      <c r="FO26" s="22"/>
      <c r="FP26" s="22"/>
      <c r="FQ26" s="22"/>
      <c r="FR26" s="22"/>
      <c r="FS26" s="22"/>
      <c r="FT26" s="22"/>
      <c r="FU26" s="22"/>
      <c r="FV26" s="22"/>
      <c r="FW26" s="22"/>
      <c r="FX26" s="22"/>
      <c r="FY26" s="22"/>
      <c r="FZ26" s="22"/>
      <c r="GA26" s="22"/>
      <c r="GB26" s="22"/>
      <c r="GC26" s="22"/>
      <c r="GD26" s="22"/>
      <c r="GE26" s="22"/>
      <c r="GF26" s="22"/>
      <c r="GG26" s="22"/>
      <c r="GH26" s="22"/>
      <c r="GI26" s="22"/>
      <c r="GJ26" s="22"/>
      <c r="GK26" s="22"/>
      <c r="GL26" s="22"/>
      <c r="GM26" s="22"/>
      <c r="GN26" s="22"/>
      <c r="GO26" s="22"/>
      <c r="GP26" s="22"/>
      <c r="GQ26" s="22"/>
      <c r="GR26" s="22"/>
      <c r="GS26" s="22"/>
      <c r="GT26" s="22"/>
      <c r="GU26" s="22"/>
      <c r="GV26" s="22"/>
      <c r="GW26" s="22"/>
      <c r="GX26" s="22"/>
      <c r="GY26" s="22"/>
      <c r="GZ26" s="22"/>
      <c r="HA26" s="22"/>
      <c r="HB26" s="22"/>
      <c r="HC26" s="22"/>
      <c r="HD26" s="22"/>
      <c r="HE26" s="22"/>
      <c r="HF26" s="22"/>
      <c r="HG26" s="22"/>
      <c r="HH26" s="22"/>
      <c r="HI26" s="22"/>
      <c r="HJ26" s="22"/>
      <c r="HK26" s="22"/>
      <c r="HL26" s="22"/>
      <c r="HM26" s="22"/>
      <c r="HN26" s="22"/>
      <c r="HO26" s="22"/>
      <c r="HP26" s="22"/>
      <c r="HQ26" s="22"/>
      <c r="HR26" s="22"/>
      <c r="HS26" s="22"/>
      <c r="HT26" s="22"/>
      <c r="HU26" s="22"/>
      <c r="HV26" s="22"/>
      <c r="HW26" s="22"/>
      <c r="HX26" s="22"/>
      <c r="HY26" s="22"/>
      <c r="HZ26" s="22"/>
      <c r="IA26" s="22"/>
      <c r="IB26" s="22"/>
      <c r="IC26" s="22"/>
      <c r="ID26" s="22"/>
      <c r="IE26" s="22"/>
      <c r="IF26" s="22"/>
      <c r="IG26" s="22"/>
      <c r="IH26" s="22"/>
      <c r="II26" s="22"/>
      <c r="IJ26" s="22"/>
      <c r="IK26" s="22"/>
      <c r="IL26" s="22"/>
      <c r="IM26" s="22"/>
      <c r="IN26" s="22"/>
      <c r="IO26" s="22"/>
      <c r="IP26" s="22"/>
      <c r="IQ26" s="22"/>
      <c r="IR26" s="22"/>
      <c r="IS26" s="22"/>
      <c r="IT26" s="22"/>
    </row>
    <row r="27" spans="1:254" s="48" customFormat="1" ht="25.5" x14ac:dyDescent="0.2">
      <c r="A27" s="109"/>
      <c r="B27" s="112"/>
      <c r="C27" s="49" t="s">
        <v>164</v>
      </c>
      <c r="D27" s="24" t="s">
        <v>140</v>
      </c>
      <c r="E27" s="35"/>
      <c r="F27" s="36">
        <f t="shared" si="3"/>
        <v>78313</v>
      </c>
      <c r="G27" s="37"/>
      <c r="H27" s="37">
        <f t="shared" si="4"/>
        <v>78313</v>
      </c>
      <c r="I27" s="38">
        <v>78313</v>
      </c>
      <c r="J27" s="25"/>
      <c r="K27" s="26">
        <f t="shared" si="5"/>
        <v>78313</v>
      </c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  <c r="DC27" s="22"/>
      <c r="DD27" s="22"/>
      <c r="DE27" s="22"/>
      <c r="DF27" s="22"/>
      <c r="DG27" s="22"/>
      <c r="DH27" s="22"/>
      <c r="DI27" s="22"/>
      <c r="DJ27" s="22"/>
      <c r="DK27" s="22"/>
      <c r="DL27" s="22"/>
      <c r="DM27" s="22"/>
      <c r="DN27" s="22"/>
      <c r="DO27" s="22"/>
      <c r="DP27" s="22"/>
      <c r="DQ27" s="22"/>
      <c r="DR27" s="22"/>
      <c r="DS27" s="22"/>
      <c r="DT27" s="22"/>
      <c r="DU27" s="22"/>
      <c r="DV27" s="22"/>
      <c r="DW27" s="22"/>
      <c r="DX27" s="22"/>
      <c r="DY27" s="22"/>
      <c r="DZ27" s="22"/>
      <c r="EA27" s="22"/>
      <c r="EB27" s="22"/>
      <c r="EC27" s="22"/>
      <c r="ED27" s="22"/>
      <c r="EE27" s="22"/>
      <c r="EF27" s="22"/>
      <c r="EG27" s="22"/>
      <c r="EH27" s="22"/>
      <c r="EI27" s="22"/>
      <c r="EJ27" s="22"/>
      <c r="EK27" s="22"/>
      <c r="EL27" s="22"/>
      <c r="EM27" s="22"/>
      <c r="EN27" s="22"/>
      <c r="EO27" s="22"/>
      <c r="EP27" s="22"/>
      <c r="EQ27" s="22"/>
      <c r="ER27" s="22"/>
      <c r="ES27" s="22"/>
      <c r="ET27" s="22"/>
      <c r="EU27" s="22"/>
      <c r="EV27" s="22"/>
      <c r="EW27" s="22"/>
      <c r="EX27" s="22"/>
      <c r="EY27" s="22"/>
      <c r="EZ27" s="22"/>
      <c r="FA27" s="22"/>
      <c r="FB27" s="22"/>
      <c r="FC27" s="22"/>
      <c r="FD27" s="22"/>
      <c r="FE27" s="22"/>
      <c r="FF27" s="22"/>
      <c r="FG27" s="22"/>
      <c r="FH27" s="22"/>
      <c r="FI27" s="22"/>
      <c r="FJ27" s="22"/>
      <c r="FK27" s="22"/>
      <c r="FL27" s="22"/>
      <c r="FM27" s="22"/>
      <c r="FN27" s="22"/>
      <c r="FO27" s="22"/>
      <c r="FP27" s="22"/>
      <c r="FQ27" s="22"/>
      <c r="FR27" s="22"/>
      <c r="FS27" s="22"/>
      <c r="FT27" s="22"/>
      <c r="FU27" s="22"/>
      <c r="FV27" s="22"/>
      <c r="FW27" s="22"/>
      <c r="FX27" s="22"/>
      <c r="FY27" s="22"/>
      <c r="FZ27" s="22"/>
      <c r="GA27" s="22"/>
      <c r="GB27" s="22"/>
      <c r="GC27" s="22"/>
      <c r="GD27" s="22"/>
      <c r="GE27" s="22"/>
      <c r="GF27" s="22"/>
      <c r="GG27" s="22"/>
      <c r="GH27" s="22"/>
      <c r="GI27" s="22"/>
      <c r="GJ27" s="22"/>
      <c r="GK27" s="22"/>
      <c r="GL27" s="22"/>
      <c r="GM27" s="22"/>
      <c r="GN27" s="22"/>
      <c r="GO27" s="22"/>
      <c r="GP27" s="22"/>
      <c r="GQ27" s="22"/>
      <c r="GR27" s="22"/>
      <c r="GS27" s="22"/>
      <c r="GT27" s="22"/>
      <c r="GU27" s="22"/>
      <c r="GV27" s="22"/>
      <c r="GW27" s="22"/>
      <c r="GX27" s="22"/>
      <c r="GY27" s="22"/>
      <c r="GZ27" s="22"/>
      <c r="HA27" s="22"/>
      <c r="HB27" s="22"/>
      <c r="HC27" s="22"/>
      <c r="HD27" s="22"/>
      <c r="HE27" s="22"/>
      <c r="HF27" s="22"/>
      <c r="HG27" s="22"/>
      <c r="HH27" s="22"/>
      <c r="HI27" s="22"/>
      <c r="HJ27" s="22"/>
      <c r="HK27" s="22"/>
      <c r="HL27" s="22"/>
      <c r="HM27" s="22"/>
      <c r="HN27" s="22"/>
      <c r="HO27" s="22"/>
      <c r="HP27" s="22"/>
      <c r="HQ27" s="22"/>
      <c r="HR27" s="22"/>
      <c r="HS27" s="22"/>
      <c r="HT27" s="22"/>
      <c r="HU27" s="22"/>
      <c r="HV27" s="22"/>
      <c r="HW27" s="22"/>
      <c r="HX27" s="22"/>
      <c r="HY27" s="22"/>
      <c r="HZ27" s="22"/>
      <c r="IA27" s="22"/>
      <c r="IB27" s="22"/>
      <c r="IC27" s="22"/>
      <c r="ID27" s="22"/>
      <c r="IE27" s="22"/>
      <c r="IF27" s="22"/>
      <c r="IG27" s="22"/>
      <c r="IH27" s="22"/>
      <c r="II27" s="22"/>
      <c r="IJ27" s="22"/>
      <c r="IK27" s="22"/>
      <c r="IL27" s="22"/>
      <c r="IM27" s="22"/>
      <c r="IN27" s="22"/>
      <c r="IO27" s="22"/>
      <c r="IP27" s="22"/>
      <c r="IQ27" s="22"/>
      <c r="IR27" s="22"/>
      <c r="IS27" s="22"/>
      <c r="IT27" s="22"/>
    </row>
    <row r="28" spans="1:254" s="48" customFormat="1" ht="25.5" x14ac:dyDescent="0.2">
      <c r="A28" s="109"/>
      <c r="B28" s="112"/>
      <c r="C28" s="49" t="s">
        <v>164</v>
      </c>
      <c r="D28" s="24" t="s">
        <v>140</v>
      </c>
      <c r="E28" s="35"/>
      <c r="F28" s="36">
        <f t="shared" si="3"/>
        <v>25686</v>
      </c>
      <c r="G28" s="37"/>
      <c r="H28" s="37">
        <f t="shared" si="4"/>
        <v>25686</v>
      </c>
      <c r="I28" s="38">
        <v>25686</v>
      </c>
      <c r="J28" s="25"/>
      <c r="K28" s="26">
        <f t="shared" si="5"/>
        <v>25686</v>
      </c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22"/>
      <c r="DC28" s="22"/>
      <c r="DD28" s="22"/>
      <c r="DE28" s="22"/>
      <c r="DF28" s="22"/>
      <c r="DG28" s="22"/>
      <c r="DH28" s="22"/>
      <c r="DI28" s="22"/>
      <c r="DJ28" s="22"/>
      <c r="DK28" s="22"/>
      <c r="DL28" s="22"/>
      <c r="DM28" s="22"/>
      <c r="DN28" s="22"/>
      <c r="DO28" s="22"/>
      <c r="DP28" s="22"/>
      <c r="DQ28" s="22"/>
      <c r="DR28" s="22"/>
      <c r="DS28" s="22"/>
      <c r="DT28" s="22"/>
      <c r="DU28" s="22"/>
      <c r="DV28" s="22"/>
      <c r="DW28" s="22"/>
      <c r="DX28" s="22"/>
      <c r="DY28" s="22"/>
      <c r="DZ28" s="22"/>
      <c r="EA28" s="22"/>
      <c r="EB28" s="22"/>
      <c r="EC28" s="22"/>
      <c r="ED28" s="22"/>
      <c r="EE28" s="22"/>
      <c r="EF28" s="22"/>
      <c r="EG28" s="22"/>
      <c r="EH28" s="22"/>
      <c r="EI28" s="22"/>
      <c r="EJ28" s="22"/>
      <c r="EK28" s="22"/>
      <c r="EL28" s="22"/>
      <c r="EM28" s="22"/>
      <c r="EN28" s="22"/>
      <c r="EO28" s="22"/>
      <c r="EP28" s="22"/>
      <c r="EQ28" s="22"/>
      <c r="ER28" s="22"/>
      <c r="ES28" s="22"/>
      <c r="ET28" s="22"/>
      <c r="EU28" s="22"/>
      <c r="EV28" s="22"/>
      <c r="EW28" s="22"/>
      <c r="EX28" s="22"/>
      <c r="EY28" s="22"/>
      <c r="EZ28" s="22"/>
      <c r="FA28" s="22"/>
      <c r="FB28" s="22"/>
      <c r="FC28" s="22"/>
      <c r="FD28" s="22"/>
      <c r="FE28" s="22"/>
      <c r="FF28" s="22"/>
      <c r="FG28" s="22"/>
      <c r="FH28" s="22"/>
      <c r="FI28" s="22"/>
      <c r="FJ28" s="22"/>
      <c r="FK28" s="22"/>
      <c r="FL28" s="22"/>
      <c r="FM28" s="22"/>
      <c r="FN28" s="22"/>
      <c r="FO28" s="22"/>
      <c r="FP28" s="22"/>
      <c r="FQ28" s="22"/>
      <c r="FR28" s="22"/>
      <c r="FS28" s="22"/>
      <c r="FT28" s="22"/>
      <c r="FU28" s="22"/>
      <c r="FV28" s="22"/>
      <c r="FW28" s="22"/>
      <c r="FX28" s="22"/>
      <c r="FY28" s="22"/>
      <c r="FZ28" s="22"/>
      <c r="GA28" s="22"/>
      <c r="GB28" s="22"/>
      <c r="GC28" s="22"/>
      <c r="GD28" s="22"/>
      <c r="GE28" s="22"/>
      <c r="GF28" s="22"/>
      <c r="GG28" s="22"/>
      <c r="GH28" s="22"/>
      <c r="GI28" s="22"/>
      <c r="GJ28" s="22"/>
      <c r="GK28" s="22"/>
      <c r="GL28" s="22"/>
      <c r="GM28" s="22"/>
      <c r="GN28" s="22"/>
      <c r="GO28" s="22"/>
      <c r="GP28" s="22"/>
      <c r="GQ28" s="22"/>
      <c r="GR28" s="22"/>
      <c r="GS28" s="22"/>
      <c r="GT28" s="22"/>
      <c r="GU28" s="22"/>
      <c r="GV28" s="22"/>
      <c r="GW28" s="22"/>
      <c r="GX28" s="22"/>
      <c r="GY28" s="22"/>
      <c r="GZ28" s="22"/>
      <c r="HA28" s="22"/>
      <c r="HB28" s="22"/>
      <c r="HC28" s="22"/>
      <c r="HD28" s="22"/>
      <c r="HE28" s="22"/>
      <c r="HF28" s="22"/>
      <c r="HG28" s="22"/>
      <c r="HH28" s="22"/>
      <c r="HI28" s="22"/>
      <c r="HJ28" s="22"/>
      <c r="HK28" s="22"/>
      <c r="HL28" s="22"/>
      <c r="HM28" s="22"/>
      <c r="HN28" s="22"/>
      <c r="HO28" s="22"/>
      <c r="HP28" s="22"/>
      <c r="HQ28" s="22"/>
      <c r="HR28" s="22"/>
      <c r="HS28" s="22"/>
      <c r="HT28" s="22"/>
      <c r="HU28" s="22"/>
      <c r="HV28" s="22"/>
      <c r="HW28" s="22"/>
      <c r="HX28" s="22"/>
      <c r="HY28" s="22"/>
      <c r="HZ28" s="22"/>
      <c r="IA28" s="22"/>
      <c r="IB28" s="22"/>
      <c r="IC28" s="22"/>
      <c r="ID28" s="22"/>
      <c r="IE28" s="22"/>
      <c r="IF28" s="22"/>
      <c r="IG28" s="22"/>
      <c r="IH28" s="22"/>
      <c r="II28" s="22"/>
      <c r="IJ28" s="22"/>
      <c r="IK28" s="22"/>
      <c r="IL28" s="22"/>
      <c r="IM28" s="22"/>
      <c r="IN28" s="22"/>
      <c r="IO28" s="22"/>
      <c r="IP28" s="22"/>
      <c r="IQ28" s="22"/>
      <c r="IR28" s="22"/>
      <c r="IS28" s="22"/>
      <c r="IT28" s="22"/>
    </row>
    <row r="29" spans="1:254" s="48" customFormat="1" ht="25.5" x14ac:dyDescent="0.2">
      <c r="A29" s="109"/>
      <c r="B29" s="112"/>
      <c r="C29" s="49" t="s">
        <v>167</v>
      </c>
      <c r="D29" s="24" t="s">
        <v>168</v>
      </c>
      <c r="E29" s="35"/>
      <c r="F29" s="36">
        <f t="shared" si="3"/>
        <v>160410.92000000001</v>
      </c>
      <c r="G29" s="37">
        <v>160410.92000000001</v>
      </c>
      <c r="H29" s="37">
        <f t="shared" si="4"/>
        <v>0</v>
      </c>
      <c r="I29" s="41"/>
      <c r="J29" s="43"/>
      <c r="K29" s="26">
        <f>SUM(E29:F29)</f>
        <v>160410.92000000001</v>
      </c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2"/>
      <c r="CJ29" s="22"/>
      <c r="CK29" s="22"/>
      <c r="CL29" s="22"/>
      <c r="CM29" s="22"/>
      <c r="CN29" s="22"/>
      <c r="CO29" s="22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CZ29" s="22"/>
      <c r="DA29" s="22"/>
      <c r="DB29" s="22"/>
      <c r="DC29" s="22"/>
      <c r="DD29" s="22"/>
      <c r="DE29" s="22"/>
      <c r="DF29" s="22"/>
      <c r="DG29" s="22"/>
      <c r="DH29" s="22"/>
      <c r="DI29" s="22"/>
      <c r="DJ29" s="22"/>
      <c r="DK29" s="22"/>
      <c r="DL29" s="22"/>
      <c r="DM29" s="22"/>
      <c r="DN29" s="22"/>
      <c r="DO29" s="22"/>
      <c r="DP29" s="22"/>
      <c r="DQ29" s="22"/>
      <c r="DR29" s="22"/>
      <c r="DS29" s="22"/>
      <c r="DT29" s="22"/>
      <c r="DU29" s="22"/>
      <c r="DV29" s="22"/>
      <c r="DW29" s="22"/>
      <c r="DX29" s="22"/>
      <c r="DY29" s="22"/>
      <c r="DZ29" s="22"/>
      <c r="EA29" s="22"/>
      <c r="EB29" s="22"/>
      <c r="EC29" s="22"/>
      <c r="ED29" s="22"/>
      <c r="EE29" s="22"/>
      <c r="EF29" s="22"/>
      <c r="EG29" s="22"/>
      <c r="EH29" s="22"/>
      <c r="EI29" s="22"/>
      <c r="EJ29" s="22"/>
      <c r="EK29" s="22"/>
      <c r="EL29" s="22"/>
      <c r="EM29" s="22"/>
      <c r="EN29" s="22"/>
      <c r="EO29" s="22"/>
      <c r="EP29" s="22"/>
      <c r="EQ29" s="22"/>
      <c r="ER29" s="22"/>
      <c r="ES29" s="22"/>
      <c r="ET29" s="22"/>
      <c r="EU29" s="22"/>
      <c r="EV29" s="22"/>
      <c r="EW29" s="22"/>
      <c r="EX29" s="22"/>
      <c r="EY29" s="22"/>
      <c r="EZ29" s="22"/>
      <c r="FA29" s="22"/>
      <c r="FB29" s="22"/>
      <c r="FC29" s="22"/>
      <c r="FD29" s="22"/>
      <c r="FE29" s="22"/>
      <c r="FF29" s="22"/>
      <c r="FG29" s="22"/>
      <c r="FH29" s="22"/>
      <c r="FI29" s="22"/>
      <c r="FJ29" s="22"/>
      <c r="FK29" s="22"/>
      <c r="FL29" s="22"/>
      <c r="FM29" s="22"/>
      <c r="FN29" s="22"/>
      <c r="FO29" s="22"/>
      <c r="FP29" s="22"/>
      <c r="FQ29" s="22"/>
      <c r="FR29" s="22"/>
      <c r="FS29" s="22"/>
      <c r="FT29" s="22"/>
      <c r="FU29" s="22"/>
      <c r="FV29" s="22"/>
      <c r="FW29" s="22"/>
      <c r="FX29" s="22"/>
      <c r="FY29" s="22"/>
      <c r="FZ29" s="22"/>
      <c r="GA29" s="22"/>
      <c r="GB29" s="22"/>
      <c r="GC29" s="22"/>
      <c r="GD29" s="22"/>
      <c r="GE29" s="22"/>
      <c r="GF29" s="22"/>
      <c r="GG29" s="22"/>
      <c r="GH29" s="22"/>
      <c r="GI29" s="22"/>
      <c r="GJ29" s="22"/>
      <c r="GK29" s="22"/>
      <c r="GL29" s="22"/>
      <c r="GM29" s="22"/>
      <c r="GN29" s="22"/>
      <c r="GO29" s="22"/>
      <c r="GP29" s="22"/>
      <c r="GQ29" s="22"/>
      <c r="GR29" s="22"/>
      <c r="GS29" s="22"/>
      <c r="GT29" s="22"/>
      <c r="GU29" s="22"/>
      <c r="GV29" s="22"/>
      <c r="GW29" s="22"/>
      <c r="GX29" s="22"/>
      <c r="GY29" s="22"/>
      <c r="GZ29" s="22"/>
      <c r="HA29" s="22"/>
      <c r="HB29" s="22"/>
      <c r="HC29" s="22"/>
      <c r="HD29" s="22"/>
      <c r="HE29" s="22"/>
      <c r="HF29" s="22"/>
      <c r="HG29" s="22"/>
      <c r="HH29" s="22"/>
      <c r="HI29" s="22"/>
      <c r="HJ29" s="22"/>
      <c r="HK29" s="22"/>
      <c r="HL29" s="22"/>
      <c r="HM29" s="22"/>
      <c r="HN29" s="22"/>
      <c r="HO29" s="22"/>
      <c r="HP29" s="22"/>
      <c r="HQ29" s="22"/>
      <c r="HR29" s="22"/>
      <c r="HS29" s="22"/>
      <c r="HT29" s="22"/>
      <c r="HU29" s="22"/>
      <c r="HV29" s="22"/>
      <c r="HW29" s="22"/>
      <c r="HX29" s="22"/>
      <c r="HY29" s="22"/>
      <c r="HZ29" s="22"/>
      <c r="IA29" s="22"/>
      <c r="IB29" s="22"/>
      <c r="IC29" s="22"/>
      <c r="ID29" s="22"/>
      <c r="IE29" s="22"/>
      <c r="IF29" s="22"/>
      <c r="IG29" s="22"/>
      <c r="IH29" s="22"/>
      <c r="II29" s="22"/>
      <c r="IJ29" s="22"/>
      <c r="IK29" s="22"/>
      <c r="IL29" s="22"/>
      <c r="IM29" s="22"/>
      <c r="IN29" s="22"/>
      <c r="IO29" s="22"/>
      <c r="IP29" s="22"/>
      <c r="IQ29" s="22"/>
      <c r="IR29" s="22"/>
      <c r="IS29" s="22"/>
      <c r="IT29" s="22"/>
    </row>
    <row r="30" spans="1:254" s="48" customFormat="1" ht="25.5" x14ac:dyDescent="0.2">
      <c r="A30" s="109"/>
      <c r="B30" s="112"/>
      <c r="C30" s="49" t="s">
        <v>164</v>
      </c>
      <c r="D30" s="24" t="s">
        <v>166</v>
      </c>
      <c r="E30" s="35"/>
      <c r="F30" s="36">
        <f t="shared" si="3"/>
        <v>72780</v>
      </c>
      <c r="G30" s="37"/>
      <c r="H30" s="37">
        <f t="shared" si="4"/>
        <v>72780</v>
      </c>
      <c r="I30" s="38">
        <v>72780</v>
      </c>
      <c r="J30" s="25"/>
      <c r="K30" s="26">
        <f t="shared" si="5"/>
        <v>72780</v>
      </c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2"/>
      <c r="CJ30" s="22"/>
      <c r="CK30" s="22"/>
      <c r="CL30" s="22"/>
      <c r="CM30" s="22"/>
      <c r="CN30" s="22"/>
      <c r="CO30" s="22"/>
      <c r="CP30" s="22"/>
      <c r="CQ30" s="22"/>
      <c r="CR30" s="22"/>
      <c r="CS30" s="22"/>
      <c r="CT30" s="22"/>
      <c r="CU30" s="22"/>
      <c r="CV30" s="22"/>
      <c r="CW30" s="22"/>
      <c r="CX30" s="22"/>
      <c r="CY30" s="22"/>
      <c r="CZ30" s="22"/>
      <c r="DA30" s="22"/>
      <c r="DB30" s="22"/>
      <c r="DC30" s="22"/>
      <c r="DD30" s="22"/>
      <c r="DE30" s="22"/>
      <c r="DF30" s="22"/>
      <c r="DG30" s="22"/>
      <c r="DH30" s="22"/>
      <c r="DI30" s="22"/>
      <c r="DJ30" s="22"/>
      <c r="DK30" s="22"/>
      <c r="DL30" s="22"/>
      <c r="DM30" s="22"/>
      <c r="DN30" s="22"/>
      <c r="DO30" s="22"/>
      <c r="DP30" s="22"/>
      <c r="DQ30" s="22"/>
      <c r="DR30" s="22"/>
      <c r="DS30" s="22"/>
      <c r="DT30" s="22"/>
      <c r="DU30" s="22"/>
      <c r="DV30" s="22"/>
      <c r="DW30" s="22"/>
      <c r="DX30" s="22"/>
      <c r="DY30" s="22"/>
      <c r="DZ30" s="22"/>
      <c r="EA30" s="22"/>
      <c r="EB30" s="22"/>
      <c r="EC30" s="22"/>
      <c r="ED30" s="22"/>
      <c r="EE30" s="22"/>
      <c r="EF30" s="22"/>
      <c r="EG30" s="22"/>
      <c r="EH30" s="22"/>
      <c r="EI30" s="22"/>
      <c r="EJ30" s="22"/>
      <c r="EK30" s="22"/>
      <c r="EL30" s="22"/>
      <c r="EM30" s="22"/>
      <c r="EN30" s="22"/>
      <c r="EO30" s="22"/>
      <c r="EP30" s="22"/>
      <c r="EQ30" s="22"/>
      <c r="ER30" s="22"/>
      <c r="ES30" s="22"/>
      <c r="ET30" s="22"/>
      <c r="EU30" s="22"/>
      <c r="EV30" s="22"/>
      <c r="EW30" s="22"/>
      <c r="EX30" s="22"/>
      <c r="EY30" s="22"/>
      <c r="EZ30" s="22"/>
      <c r="FA30" s="22"/>
      <c r="FB30" s="22"/>
      <c r="FC30" s="22"/>
      <c r="FD30" s="22"/>
      <c r="FE30" s="22"/>
      <c r="FF30" s="22"/>
      <c r="FG30" s="22"/>
      <c r="FH30" s="22"/>
      <c r="FI30" s="22"/>
      <c r="FJ30" s="22"/>
      <c r="FK30" s="22"/>
      <c r="FL30" s="22"/>
      <c r="FM30" s="22"/>
      <c r="FN30" s="22"/>
      <c r="FO30" s="22"/>
      <c r="FP30" s="22"/>
      <c r="FQ30" s="22"/>
      <c r="FR30" s="22"/>
      <c r="FS30" s="22"/>
      <c r="FT30" s="22"/>
      <c r="FU30" s="22"/>
      <c r="FV30" s="22"/>
      <c r="FW30" s="22"/>
      <c r="FX30" s="22"/>
      <c r="FY30" s="22"/>
      <c r="FZ30" s="22"/>
      <c r="GA30" s="22"/>
      <c r="GB30" s="22"/>
      <c r="GC30" s="22"/>
      <c r="GD30" s="22"/>
      <c r="GE30" s="22"/>
      <c r="GF30" s="22"/>
      <c r="GG30" s="22"/>
      <c r="GH30" s="22"/>
      <c r="GI30" s="22"/>
      <c r="GJ30" s="22"/>
      <c r="GK30" s="22"/>
      <c r="GL30" s="22"/>
      <c r="GM30" s="22"/>
      <c r="GN30" s="22"/>
      <c r="GO30" s="22"/>
      <c r="GP30" s="22"/>
      <c r="GQ30" s="22"/>
      <c r="GR30" s="22"/>
      <c r="GS30" s="22"/>
      <c r="GT30" s="22"/>
      <c r="GU30" s="22"/>
      <c r="GV30" s="22"/>
      <c r="GW30" s="22"/>
      <c r="GX30" s="22"/>
      <c r="GY30" s="22"/>
      <c r="GZ30" s="22"/>
      <c r="HA30" s="22"/>
      <c r="HB30" s="22"/>
      <c r="HC30" s="22"/>
      <c r="HD30" s="22"/>
      <c r="HE30" s="22"/>
      <c r="HF30" s="22"/>
      <c r="HG30" s="22"/>
      <c r="HH30" s="22"/>
      <c r="HI30" s="22"/>
      <c r="HJ30" s="22"/>
      <c r="HK30" s="22"/>
      <c r="HL30" s="22"/>
      <c r="HM30" s="22"/>
      <c r="HN30" s="22"/>
      <c r="HO30" s="22"/>
      <c r="HP30" s="22"/>
      <c r="HQ30" s="22"/>
      <c r="HR30" s="22"/>
      <c r="HS30" s="22"/>
      <c r="HT30" s="22"/>
      <c r="HU30" s="22"/>
      <c r="HV30" s="22"/>
      <c r="HW30" s="22"/>
      <c r="HX30" s="22"/>
      <c r="HY30" s="22"/>
      <c r="HZ30" s="22"/>
      <c r="IA30" s="22"/>
      <c r="IB30" s="22"/>
      <c r="IC30" s="22"/>
      <c r="ID30" s="22"/>
      <c r="IE30" s="22"/>
      <c r="IF30" s="22"/>
      <c r="IG30" s="22"/>
      <c r="IH30" s="22"/>
      <c r="II30" s="22"/>
      <c r="IJ30" s="22"/>
      <c r="IK30" s="22"/>
      <c r="IL30" s="22"/>
      <c r="IM30" s="22"/>
      <c r="IN30" s="22"/>
      <c r="IO30" s="22"/>
      <c r="IP30" s="22"/>
      <c r="IQ30" s="22"/>
      <c r="IR30" s="22"/>
      <c r="IS30" s="22"/>
      <c r="IT30" s="22"/>
    </row>
    <row r="31" spans="1:254" s="48" customFormat="1" ht="12.75" x14ac:dyDescent="0.2">
      <c r="A31" s="109"/>
      <c r="B31" s="112"/>
      <c r="C31" s="49" t="s">
        <v>215</v>
      </c>
      <c r="D31" s="51" t="s">
        <v>211</v>
      </c>
      <c r="E31" s="35"/>
      <c r="F31" s="36">
        <f t="shared" si="3"/>
        <v>1024330</v>
      </c>
      <c r="G31" s="37">
        <v>1024330</v>
      </c>
      <c r="H31" s="37">
        <f t="shared" si="4"/>
        <v>0</v>
      </c>
      <c r="I31" s="38"/>
      <c r="J31" s="25"/>
      <c r="K31" s="26">
        <f t="shared" si="5"/>
        <v>1024330</v>
      </c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  <c r="CP31" s="22"/>
      <c r="CQ31" s="22"/>
      <c r="CR31" s="22"/>
      <c r="CS31" s="22"/>
      <c r="CT31" s="22"/>
      <c r="CU31" s="22"/>
      <c r="CV31" s="22"/>
      <c r="CW31" s="22"/>
      <c r="CX31" s="22"/>
      <c r="CY31" s="22"/>
      <c r="CZ31" s="22"/>
      <c r="DA31" s="22"/>
      <c r="DB31" s="22"/>
      <c r="DC31" s="22"/>
      <c r="DD31" s="22"/>
      <c r="DE31" s="22"/>
      <c r="DF31" s="22"/>
      <c r="DG31" s="22"/>
      <c r="DH31" s="22"/>
      <c r="DI31" s="22"/>
      <c r="DJ31" s="22"/>
      <c r="DK31" s="22"/>
      <c r="DL31" s="22"/>
      <c r="DM31" s="22"/>
      <c r="DN31" s="22"/>
      <c r="DO31" s="22"/>
      <c r="DP31" s="22"/>
      <c r="DQ31" s="22"/>
      <c r="DR31" s="22"/>
      <c r="DS31" s="22"/>
      <c r="DT31" s="22"/>
      <c r="DU31" s="22"/>
      <c r="DV31" s="22"/>
      <c r="DW31" s="22"/>
      <c r="DX31" s="22"/>
      <c r="DY31" s="22"/>
      <c r="DZ31" s="22"/>
      <c r="EA31" s="22"/>
      <c r="EB31" s="22"/>
      <c r="EC31" s="22"/>
      <c r="ED31" s="22"/>
      <c r="EE31" s="22"/>
      <c r="EF31" s="22"/>
      <c r="EG31" s="22"/>
      <c r="EH31" s="22"/>
      <c r="EI31" s="22"/>
      <c r="EJ31" s="22"/>
      <c r="EK31" s="22"/>
      <c r="EL31" s="22"/>
      <c r="EM31" s="22"/>
      <c r="EN31" s="22"/>
      <c r="EO31" s="22"/>
      <c r="EP31" s="22"/>
      <c r="EQ31" s="22"/>
      <c r="ER31" s="22"/>
      <c r="ES31" s="22"/>
      <c r="ET31" s="22"/>
      <c r="EU31" s="22"/>
      <c r="EV31" s="22"/>
      <c r="EW31" s="22"/>
      <c r="EX31" s="22"/>
      <c r="EY31" s="22"/>
      <c r="EZ31" s="22"/>
      <c r="FA31" s="22"/>
      <c r="FB31" s="22"/>
      <c r="FC31" s="22"/>
      <c r="FD31" s="22"/>
      <c r="FE31" s="22"/>
      <c r="FF31" s="22"/>
      <c r="FG31" s="22"/>
      <c r="FH31" s="22"/>
      <c r="FI31" s="22"/>
      <c r="FJ31" s="22"/>
      <c r="FK31" s="22"/>
      <c r="FL31" s="22"/>
      <c r="FM31" s="22"/>
      <c r="FN31" s="22"/>
      <c r="FO31" s="22"/>
      <c r="FP31" s="22"/>
      <c r="FQ31" s="22"/>
      <c r="FR31" s="22"/>
      <c r="FS31" s="22"/>
      <c r="FT31" s="22"/>
      <c r="FU31" s="22"/>
      <c r="FV31" s="22"/>
      <c r="FW31" s="22"/>
      <c r="FX31" s="22"/>
      <c r="FY31" s="22"/>
      <c r="FZ31" s="22"/>
      <c r="GA31" s="22"/>
      <c r="GB31" s="22"/>
      <c r="GC31" s="22"/>
      <c r="GD31" s="22"/>
      <c r="GE31" s="22"/>
      <c r="GF31" s="22"/>
      <c r="GG31" s="22"/>
      <c r="GH31" s="22"/>
      <c r="GI31" s="22"/>
      <c r="GJ31" s="22"/>
      <c r="GK31" s="22"/>
      <c r="GL31" s="22"/>
      <c r="GM31" s="22"/>
      <c r="GN31" s="22"/>
      <c r="GO31" s="22"/>
      <c r="GP31" s="22"/>
      <c r="GQ31" s="22"/>
      <c r="GR31" s="22"/>
      <c r="GS31" s="22"/>
      <c r="GT31" s="22"/>
      <c r="GU31" s="22"/>
      <c r="GV31" s="22"/>
      <c r="GW31" s="22"/>
      <c r="GX31" s="22"/>
      <c r="GY31" s="22"/>
      <c r="GZ31" s="22"/>
      <c r="HA31" s="22"/>
      <c r="HB31" s="22"/>
      <c r="HC31" s="22"/>
      <c r="HD31" s="22"/>
      <c r="HE31" s="22"/>
      <c r="HF31" s="22"/>
      <c r="HG31" s="22"/>
      <c r="HH31" s="22"/>
      <c r="HI31" s="22"/>
      <c r="HJ31" s="22"/>
      <c r="HK31" s="22"/>
      <c r="HL31" s="22"/>
      <c r="HM31" s="22"/>
      <c r="HN31" s="22"/>
      <c r="HO31" s="22"/>
      <c r="HP31" s="22"/>
      <c r="HQ31" s="22"/>
      <c r="HR31" s="22"/>
      <c r="HS31" s="22"/>
      <c r="HT31" s="22"/>
      <c r="HU31" s="22"/>
      <c r="HV31" s="22"/>
      <c r="HW31" s="22"/>
      <c r="HX31" s="22"/>
      <c r="HY31" s="22"/>
      <c r="HZ31" s="22"/>
      <c r="IA31" s="22"/>
      <c r="IB31" s="22"/>
      <c r="IC31" s="22"/>
      <c r="ID31" s="22"/>
      <c r="IE31" s="22"/>
      <c r="IF31" s="22"/>
      <c r="IG31" s="22"/>
      <c r="IH31" s="22"/>
      <c r="II31" s="22"/>
      <c r="IJ31" s="22"/>
      <c r="IK31" s="22"/>
      <c r="IL31" s="22"/>
      <c r="IM31" s="22"/>
      <c r="IN31" s="22"/>
      <c r="IO31" s="22"/>
      <c r="IP31" s="22"/>
      <c r="IQ31" s="22"/>
      <c r="IR31" s="22"/>
      <c r="IS31" s="22"/>
      <c r="IT31" s="22"/>
    </row>
    <row r="32" spans="1:254" s="48" customFormat="1" ht="25.5" x14ac:dyDescent="0.2">
      <c r="A32" s="110"/>
      <c r="B32" s="113"/>
      <c r="C32" s="49" t="s">
        <v>167</v>
      </c>
      <c r="D32" s="51" t="s">
        <v>209</v>
      </c>
      <c r="E32" s="35">
        <v>45630</v>
      </c>
      <c r="F32" s="36">
        <f t="shared" si="3"/>
        <v>0</v>
      </c>
      <c r="G32" s="37"/>
      <c r="H32" s="37">
        <f t="shared" si="4"/>
        <v>0</v>
      </c>
      <c r="I32" s="38"/>
      <c r="J32" s="25"/>
      <c r="K32" s="26">
        <f t="shared" si="5"/>
        <v>45630</v>
      </c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2"/>
      <c r="CP32" s="22"/>
      <c r="CQ32" s="22"/>
      <c r="CR32" s="22"/>
      <c r="CS32" s="22"/>
      <c r="CT32" s="22"/>
      <c r="CU32" s="22"/>
      <c r="CV32" s="22"/>
      <c r="CW32" s="22"/>
      <c r="CX32" s="22"/>
      <c r="CY32" s="22"/>
      <c r="CZ32" s="22"/>
      <c r="DA32" s="22"/>
      <c r="DB32" s="22"/>
      <c r="DC32" s="22"/>
      <c r="DD32" s="22"/>
      <c r="DE32" s="22"/>
      <c r="DF32" s="22"/>
      <c r="DG32" s="22"/>
      <c r="DH32" s="22"/>
      <c r="DI32" s="22"/>
      <c r="DJ32" s="22"/>
      <c r="DK32" s="22"/>
      <c r="DL32" s="22"/>
      <c r="DM32" s="22"/>
      <c r="DN32" s="22"/>
      <c r="DO32" s="22"/>
      <c r="DP32" s="22"/>
      <c r="DQ32" s="22"/>
      <c r="DR32" s="22"/>
      <c r="DS32" s="22"/>
      <c r="DT32" s="22"/>
      <c r="DU32" s="22"/>
      <c r="DV32" s="22"/>
      <c r="DW32" s="22"/>
      <c r="DX32" s="22"/>
      <c r="DY32" s="22"/>
      <c r="DZ32" s="22"/>
      <c r="EA32" s="22"/>
      <c r="EB32" s="22"/>
      <c r="EC32" s="22"/>
      <c r="ED32" s="22"/>
      <c r="EE32" s="22"/>
      <c r="EF32" s="22"/>
      <c r="EG32" s="22"/>
      <c r="EH32" s="22"/>
      <c r="EI32" s="22"/>
      <c r="EJ32" s="22"/>
      <c r="EK32" s="22"/>
      <c r="EL32" s="22"/>
      <c r="EM32" s="22"/>
      <c r="EN32" s="22"/>
      <c r="EO32" s="22"/>
      <c r="EP32" s="22"/>
      <c r="EQ32" s="22"/>
      <c r="ER32" s="22"/>
      <c r="ES32" s="22"/>
      <c r="ET32" s="22"/>
      <c r="EU32" s="22"/>
      <c r="EV32" s="22"/>
      <c r="EW32" s="22"/>
      <c r="EX32" s="22"/>
      <c r="EY32" s="22"/>
      <c r="EZ32" s="22"/>
      <c r="FA32" s="22"/>
      <c r="FB32" s="22"/>
      <c r="FC32" s="22"/>
      <c r="FD32" s="22"/>
      <c r="FE32" s="22"/>
      <c r="FF32" s="22"/>
      <c r="FG32" s="22"/>
      <c r="FH32" s="22"/>
      <c r="FI32" s="22"/>
      <c r="FJ32" s="22"/>
      <c r="FK32" s="22"/>
      <c r="FL32" s="22"/>
      <c r="FM32" s="22"/>
      <c r="FN32" s="22"/>
      <c r="FO32" s="22"/>
      <c r="FP32" s="22"/>
      <c r="FQ32" s="22"/>
      <c r="FR32" s="22"/>
      <c r="FS32" s="22"/>
      <c r="FT32" s="22"/>
      <c r="FU32" s="22"/>
      <c r="FV32" s="22"/>
      <c r="FW32" s="22"/>
      <c r="FX32" s="22"/>
      <c r="FY32" s="22"/>
      <c r="FZ32" s="22"/>
      <c r="GA32" s="22"/>
      <c r="GB32" s="22"/>
      <c r="GC32" s="22"/>
      <c r="GD32" s="22"/>
      <c r="GE32" s="22"/>
      <c r="GF32" s="22"/>
      <c r="GG32" s="22"/>
      <c r="GH32" s="22"/>
      <c r="GI32" s="22"/>
      <c r="GJ32" s="22"/>
      <c r="GK32" s="22"/>
      <c r="GL32" s="22"/>
      <c r="GM32" s="22"/>
      <c r="GN32" s="22"/>
      <c r="GO32" s="22"/>
      <c r="GP32" s="22"/>
      <c r="GQ32" s="22"/>
      <c r="GR32" s="22"/>
      <c r="GS32" s="22"/>
      <c r="GT32" s="22"/>
      <c r="GU32" s="22"/>
      <c r="GV32" s="22"/>
      <c r="GW32" s="22"/>
      <c r="GX32" s="22"/>
      <c r="GY32" s="22"/>
      <c r="GZ32" s="22"/>
      <c r="HA32" s="22"/>
      <c r="HB32" s="22"/>
      <c r="HC32" s="22"/>
      <c r="HD32" s="22"/>
      <c r="HE32" s="22"/>
      <c r="HF32" s="22"/>
      <c r="HG32" s="22"/>
      <c r="HH32" s="22"/>
      <c r="HI32" s="22"/>
      <c r="HJ32" s="22"/>
      <c r="HK32" s="22"/>
      <c r="HL32" s="22"/>
      <c r="HM32" s="22"/>
      <c r="HN32" s="22"/>
      <c r="HO32" s="22"/>
      <c r="HP32" s="22"/>
      <c r="HQ32" s="22"/>
      <c r="HR32" s="22"/>
      <c r="HS32" s="22"/>
      <c r="HT32" s="22"/>
      <c r="HU32" s="22"/>
      <c r="HV32" s="22"/>
      <c r="HW32" s="22"/>
      <c r="HX32" s="22"/>
      <c r="HY32" s="22"/>
      <c r="HZ32" s="22"/>
      <c r="IA32" s="22"/>
      <c r="IB32" s="22"/>
      <c r="IC32" s="22"/>
      <c r="ID32" s="22"/>
      <c r="IE32" s="22"/>
      <c r="IF32" s="22"/>
      <c r="IG32" s="22"/>
      <c r="IH32" s="22"/>
      <c r="II32" s="22"/>
      <c r="IJ32" s="22"/>
      <c r="IK32" s="22"/>
      <c r="IL32" s="22"/>
      <c r="IM32" s="22"/>
      <c r="IN32" s="22"/>
      <c r="IO32" s="22"/>
      <c r="IP32" s="22"/>
      <c r="IQ32" s="22"/>
      <c r="IR32" s="22"/>
      <c r="IS32" s="22"/>
      <c r="IT32" s="22"/>
    </row>
    <row r="33" spans="1:254" s="48" customFormat="1" ht="25.5" x14ac:dyDescent="0.2">
      <c r="A33" s="34"/>
      <c r="B33" s="50" t="s">
        <v>68</v>
      </c>
      <c r="C33" s="49"/>
      <c r="D33" s="34" t="s">
        <v>186</v>
      </c>
      <c r="E33" s="35"/>
      <c r="F33" s="36">
        <f t="shared" si="3"/>
        <v>0</v>
      </c>
      <c r="G33" s="37"/>
      <c r="H33" s="37">
        <f t="shared" si="4"/>
        <v>0</v>
      </c>
      <c r="I33" s="38"/>
      <c r="J33" s="25"/>
      <c r="K33" s="26">
        <f t="shared" si="5"/>
        <v>0</v>
      </c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2"/>
      <c r="CV33" s="22"/>
      <c r="CW33" s="22"/>
      <c r="CX33" s="22"/>
      <c r="CY33" s="22"/>
      <c r="CZ33" s="22"/>
      <c r="DA33" s="22"/>
      <c r="DB33" s="22"/>
      <c r="DC33" s="22"/>
      <c r="DD33" s="22"/>
      <c r="DE33" s="22"/>
      <c r="DF33" s="22"/>
      <c r="DG33" s="22"/>
      <c r="DH33" s="22"/>
      <c r="DI33" s="22"/>
      <c r="DJ33" s="22"/>
      <c r="DK33" s="22"/>
      <c r="DL33" s="22"/>
      <c r="DM33" s="22"/>
      <c r="DN33" s="22"/>
      <c r="DO33" s="22"/>
      <c r="DP33" s="22"/>
      <c r="DQ33" s="22"/>
      <c r="DR33" s="22"/>
      <c r="DS33" s="22"/>
      <c r="DT33" s="22"/>
      <c r="DU33" s="22"/>
      <c r="DV33" s="22"/>
      <c r="DW33" s="22"/>
      <c r="DX33" s="22"/>
      <c r="DY33" s="22"/>
      <c r="DZ33" s="22"/>
      <c r="EA33" s="22"/>
      <c r="EB33" s="22"/>
      <c r="EC33" s="22"/>
      <c r="ED33" s="22"/>
      <c r="EE33" s="22"/>
      <c r="EF33" s="22"/>
      <c r="EG33" s="22"/>
      <c r="EH33" s="22"/>
      <c r="EI33" s="22"/>
      <c r="EJ33" s="22"/>
      <c r="EK33" s="22"/>
      <c r="EL33" s="22"/>
      <c r="EM33" s="22"/>
      <c r="EN33" s="22"/>
      <c r="EO33" s="22"/>
      <c r="EP33" s="22"/>
      <c r="EQ33" s="22"/>
      <c r="ER33" s="22"/>
      <c r="ES33" s="22"/>
      <c r="ET33" s="22"/>
      <c r="EU33" s="22"/>
      <c r="EV33" s="22"/>
      <c r="EW33" s="22"/>
      <c r="EX33" s="22"/>
      <c r="EY33" s="22"/>
      <c r="EZ33" s="22"/>
      <c r="FA33" s="22"/>
      <c r="FB33" s="22"/>
      <c r="FC33" s="22"/>
      <c r="FD33" s="22"/>
      <c r="FE33" s="22"/>
      <c r="FF33" s="22"/>
      <c r="FG33" s="22"/>
      <c r="FH33" s="22"/>
      <c r="FI33" s="22"/>
      <c r="FJ33" s="22"/>
      <c r="FK33" s="22"/>
      <c r="FL33" s="22"/>
      <c r="FM33" s="22"/>
      <c r="FN33" s="22"/>
      <c r="FO33" s="22"/>
      <c r="FP33" s="22"/>
      <c r="FQ33" s="22"/>
      <c r="FR33" s="22"/>
      <c r="FS33" s="22"/>
      <c r="FT33" s="22"/>
      <c r="FU33" s="22"/>
      <c r="FV33" s="22"/>
      <c r="FW33" s="22"/>
      <c r="FX33" s="22"/>
      <c r="FY33" s="22"/>
      <c r="FZ33" s="22"/>
      <c r="GA33" s="22"/>
      <c r="GB33" s="22"/>
      <c r="GC33" s="22"/>
      <c r="GD33" s="22"/>
      <c r="GE33" s="22"/>
      <c r="GF33" s="22"/>
      <c r="GG33" s="22"/>
      <c r="GH33" s="22"/>
      <c r="GI33" s="22"/>
      <c r="GJ33" s="22"/>
      <c r="GK33" s="22"/>
      <c r="GL33" s="22"/>
      <c r="GM33" s="22"/>
      <c r="GN33" s="22"/>
      <c r="GO33" s="22"/>
      <c r="GP33" s="22"/>
      <c r="GQ33" s="22"/>
      <c r="GR33" s="22"/>
      <c r="GS33" s="22"/>
      <c r="GT33" s="22"/>
      <c r="GU33" s="22"/>
      <c r="GV33" s="22"/>
      <c r="GW33" s="22"/>
      <c r="GX33" s="22"/>
      <c r="GY33" s="22"/>
      <c r="GZ33" s="22"/>
      <c r="HA33" s="22"/>
      <c r="HB33" s="22"/>
      <c r="HC33" s="22"/>
      <c r="HD33" s="22"/>
      <c r="HE33" s="22"/>
      <c r="HF33" s="22"/>
      <c r="HG33" s="22"/>
      <c r="HH33" s="22"/>
      <c r="HI33" s="22"/>
      <c r="HJ33" s="22"/>
      <c r="HK33" s="22"/>
      <c r="HL33" s="22"/>
      <c r="HM33" s="22"/>
      <c r="HN33" s="22"/>
      <c r="HO33" s="22"/>
      <c r="HP33" s="22"/>
      <c r="HQ33" s="22"/>
      <c r="HR33" s="22"/>
      <c r="HS33" s="22"/>
      <c r="HT33" s="22"/>
      <c r="HU33" s="22"/>
      <c r="HV33" s="22"/>
      <c r="HW33" s="22"/>
      <c r="HX33" s="22"/>
      <c r="HY33" s="22"/>
      <c r="HZ33" s="22"/>
      <c r="IA33" s="22"/>
      <c r="IB33" s="22"/>
      <c r="IC33" s="22"/>
      <c r="ID33" s="22"/>
      <c r="IE33" s="22"/>
      <c r="IF33" s="22"/>
      <c r="IG33" s="22"/>
      <c r="IH33" s="22"/>
      <c r="II33" s="22"/>
      <c r="IJ33" s="22"/>
      <c r="IK33" s="22"/>
      <c r="IL33" s="22"/>
      <c r="IM33" s="22"/>
      <c r="IN33" s="22"/>
      <c r="IO33" s="22"/>
      <c r="IP33" s="22"/>
      <c r="IQ33" s="22"/>
      <c r="IR33" s="22"/>
      <c r="IS33" s="22"/>
      <c r="IT33" s="22"/>
    </row>
    <row r="34" spans="1:254" s="48" customFormat="1" ht="38.25" x14ac:dyDescent="0.2">
      <c r="A34" s="108"/>
      <c r="B34" s="111" t="s">
        <v>33</v>
      </c>
      <c r="C34" s="49" t="s">
        <v>158</v>
      </c>
      <c r="D34" s="24" t="s">
        <v>163</v>
      </c>
      <c r="E34" s="35"/>
      <c r="F34" s="36">
        <f t="shared" si="3"/>
        <v>98728</v>
      </c>
      <c r="G34" s="37"/>
      <c r="H34" s="37">
        <f t="shared" si="4"/>
        <v>98728</v>
      </c>
      <c r="I34" s="38">
        <v>98728</v>
      </c>
      <c r="J34" s="43"/>
      <c r="K34" s="26">
        <f t="shared" si="5"/>
        <v>98728</v>
      </c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  <c r="CI34" s="22"/>
      <c r="CJ34" s="22"/>
      <c r="CK34" s="22"/>
      <c r="CL34" s="22"/>
      <c r="CM34" s="22"/>
      <c r="CN34" s="22"/>
      <c r="CO34" s="22"/>
      <c r="CP34" s="22"/>
      <c r="CQ34" s="22"/>
      <c r="CR34" s="22"/>
      <c r="CS34" s="22"/>
      <c r="CT34" s="22"/>
      <c r="CU34" s="22"/>
      <c r="CV34" s="22"/>
      <c r="CW34" s="22"/>
      <c r="CX34" s="22"/>
      <c r="CY34" s="22"/>
      <c r="CZ34" s="22"/>
      <c r="DA34" s="22"/>
      <c r="DB34" s="22"/>
      <c r="DC34" s="22"/>
      <c r="DD34" s="22"/>
      <c r="DE34" s="22"/>
      <c r="DF34" s="22"/>
      <c r="DG34" s="22"/>
      <c r="DH34" s="22"/>
      <c r="DI34" s="22"/>
      <c r="DJ34" s="22"/>
      <c r="DK34" s="22"/>
      <c r="DL34" s="22"/>
      <c r="DM34" s="22"/>
      <c r="DN34" s="22"/>
      <c r="DO34" s="22"/>
      <c r="DP34" s="22"/>
      <c r="DQ34" s="22"/>
      <c r="DR34" s="22"/>
      <c r="DS34" s="22"/>
      <c r="DT34" s="22"/>
      <c r="DU34" s="22"/>
      <c r="DV34" s="22"/>
      <c r="DW34" s="22"/>
      <c r="DX34" s="22"/>
      <c r="DY34" s="22"/>
      <c r="DZ34" s="22"/>
      <c r="EA34" s="22"/>
      <c r="EB34" s="22"/>
      <c r="EC34" s="22"/>
      <c r="ED34" s="22"/>
      <c r="EE34" s="22"/>
      <c r="EF34" s="22"/>
      <c r="EG34" s="22"/>
      <c r="EH34" s="22"/>
      <c r="EI34" s="22"/>
      <c r="EJ34" s="22"/>
      <c r="EK34" s="22"/>
      <c r="EL34" s="22"/>
      <c r="EM34" s="22"/>
      <c r="EN34" s="22"/>
      <c r="EO34" s="22"/>
      <c r="EP34" s="22"/>
      <c r="EQ34" s="22"/>
      <c r="ER34" s="22"/>
      <c r="ES34" s="22"/>
      <c r="ET34" s="22"/>
      <c r="EU34" s="22"/>
      <c r="EV34" s="22"/>
      <c r="EW34" s="22"/>
      <c r="EX34" s="22"/>
      <c r="EY34" s="22"/>
      <c r="EZ34" s="22"/>
      <c r="FA34" s="22"/>
      <c r="FB34" s="22"/>
      <c r="FC34" s="22"/>
      <c r="FD34" s="22"/>
      <c r="FE34" s="22"/>
      <c r="FF34" s="22"/>
      <c r="FG34" s="22"/>
      <c r="FH34" s="22"/>
      <c r="FI34" s="22"/>
      <c r="FJ34" s="22"/>
      <c r="FK34" s="22"/>
      <c r="FL34" s="22"/>
      <c r="FM34" s="22"/>
      <c r="FN34" s="22"/>
      <c r="FO34" s="22"/>
      <c r="FP34" s="22"/>
      <c r="FQ34" s="22"/>
      <c r="FR34" s="22"/>
      <c r="FS34" s="22"/>
      <c r="FT34" s="22"/>
      <c r="FU34" s="22"/>
      <c r="FV34" s="22"/>
      <c r="FW34" s="22"/>
      <c r="FX34" s="22"/>
      <c r="FY34" s="22"/>
      <c r="FZ34" s="22"/>
      <c r="GA34" s="22"/>
      <c r="GB34" s="22"/>
      <c r="GC34" s="22"/>
      <c r="GD34" s="22"/>
      <c r="GE34" s="22"/>
      <c r="GF34" s="22"/>
      <c r="GG34" s="22"/>
      <c r="GH34" s="22"/>
      <c r="GI34" s="22"/>
      <c r="GJ34" s="22"/>
      <c r="GK34" s="22"/>
      <c r="GL34" s="22"/>
      <c r="GM34" s="22"/>
      <c r="GN34" s="22"/>
      <c r="GO34" s="22"/>
      <c r="GP34" s="22"/>
      <c r="GQ34" s="22"/>
      <c r="GR34" s="22"/>
      <c r="GS34" s="22"/>
      <c r="GT34" s="22"/>
      <c r="GU34" s="22"/>
      <c r="GV34" s="22"/>
      <c r="GW34" s="22"/>
      <c r="GX34" s="22"/>
      <c r="GY34" s="22"/>
      <c r="GZ34" s="22"/>
      <c r="HA34" s="22"/>
      <c r="HB34" s="22"/>
      <c r="HC34" s="22"/>
      <c r="HD34" s="22"/>
      <c r="HE34" s="22"/>
      <c r="HF34" s="22"/>
      <c r="HG34" s="22"/>
      <c r="HH34" s="22"/>
      <c r="HI34" s="22"/>
      <c r="HJ34" s="22"/>
      <c r="HK34" s="22"/>
      <c r="HL34" s="22"/>
      <c r="HM34" s="22"/>
      <c r="HN34" s="22"/>
      <c r="HO34" s="22"/>
      <c r="HP34" s="22"/>
      <c r="HQ34" s="22"/>
      <c r="HR34" s="22"/>
      <c r="HS34" s="22"/>
      <c r="HT34" s="22"/>
      <c r="HU34" s="22"/>
      <c r="HV34" s="22"/>
      <c r="HW34" s="22"/>
      <c r="HX34" s="22"/>
      <c r="HY34" s="22"/>
      <c r="HZ34" s="22"/>
      <c r="IA34" s="22"/>
      <c r="IB34" s="22"/>
      <c r="IC34" s="22"/>
      <c r="ID34" s="22"/>
      <c r="IE34" s="22"/>
      <c r="IF34" s="22"/>
      <c r="IG34" s="22"/>
      <c r="IH34" s="22"/>
      <c r="II34" s="22"/>
      <c r="IJ34" s="22"/>
      <c r="IK34" s="22"/>
      <c r="IL34" s="22"/>
      <c r="IM34" s="22"/>
      <c r="IN34" s="22"/>
      <c r="IO34" s="22"/>
      <c r="IP34" s="22"/>
      <c r="IQ34" s="22"/>
      <c r="IR34" s="22"/>
      <c r="IS34" s="22"/>
      <c r="IT34" s="22"/>
    </row>
    <row r="35" spans="1:254" s="48" customFormat="1" ht="38.25" x14ac:dyDescent="0.2">
      <c r="A35" s="110"/>
      <c r="B35" s="113"/>
      <c r="C35" s="49" t="s">
        <v>158</v>
      </c>
      <c r="D35" s="51" t="s">
        <v>205</v>
      </c>
      <c r="E35" s="35">
        <v>303070</v>
      </c>
      <c r="F35" s="36">
        <f t="shared" si="3"/>
        <v>0</v>
      </c>
      <c r="G35" s="37"/>
      <c r="H35" s="37">
        <f t="shared" si="4"/>
        <v>0</v>
      </c>
      <c r="I35" s="38"/>
      <c r="J35" s="43"/>
      <c r="K35" s="26">
        <f t="shared" si="5"/>
        <v>303070</v>
      </c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2"/>
      <c r="CJ35" s="22"/>
      <c r="CK35" s="22"/>
      <c r="CL35" s="22"/>
      <c r="CM35" s="22"/>
      <c r="CN35" s="22"/>
      <c r="CO35" s="22"/>
      <c r="CP35" s="22"/>
      <c r="CQ35" s="22"/>
      <c r="CR35" s="22"/>
      <c r="CS35" s="22"/>
      <c r="CT35" s="22"/>
      <c r="CU35" s="22"/>
      <c r="CV35" s="22"/>
      <c r="CW35" s="22"/>
      <c r="CX35" s="22"/>
      <c r="CY35" s="22"/>
      <c r="CZ35" s="22"/>
      <c r="DA35" s="22"/>
      <c r="DB35" s="22"/>
      <c r="DC35" s="22"/>
      <c r="DD35" s="22"/>
      <c r="DE35" s="22"/>
      <c r="DF35" s="22"/>
      <c r="DG35" s="22"/>
      <c r="DH35" s="22"/>
      <c r="DI35" s="22"/>
      <c r="DJ35" s="22"/>
      <c r="DK35" s="22"/>
      <c r="DL35" s="22"/>
      <c r="DM35" s="22"/>
      <c r="DN35" s="22"/>
      <c r="DO35" s="22"/>
      <c r="DP35" s="22"/>
      <c r="DQ35" s="22"/>
      <c r="DR35" s="22"/>
      <c r="DS35" s="22"/>
      <c r="DT35" s="22"/>
      <c r="DU35" s="22"/>
      <c r="DV35" s="22"/>
      <c r="DW35" s="22"/>
      <c r="DX35" s="22"/>
      <c r="DY35" s="22"/>
      <c r="DZ35" s="22"/>
      <c r="EA35" s="22"/>
      <c r="EB35" s="22"/>
      <c r="EC35" s="22"/>
      <c r="ED35" s="22"/>
      <c r="EE35" s="22"/>
      <c r="EF35" s="22"/>
      <c r="EG35" s="22"/>
      <c r="EH35" s="22"/>
      <c r="EI35" s="22"/>
      <c r="EJ35" s="22"/>
      <c r="EK35" s="22"/>
      <c r="EL35" s="22"/>
      <c r="EM35" s="22"/>
      <c r="EN35" s="22"/>
      <c r="EO35" s="22"/>
      <c r="EP35" s="22"/>
      <c r="EQ35" s="22"/>
      <c r="ER35" s="22"/>
      <c r="ES35" s="22"/>
      <c r="ET35" s="22"/>
      <c r="EU35" s="22"/>
      <c r="EV35" s="22"/>
      <c r="EW35" s="22"/>
      <c r="EX35" s="22"/>
      <c r="EY35" s="22"/>
      <c r="EZ35" s="22"/>
      <c r="FA35" s="22"/>
      <c r="FB35" s="22"/>
      <c r="FC35" s="22"/>
      <c r="FD35" s="22"/>
      <c r="FE35" s="22"/>
      <c r="FF35" s="22"/>
      <c r="FG35" s="22"/>
      <c r="FH35" s="22"/>
      <c r="FI35" s="22"/>
      <c r="FJ35" s="22"/>
      <c r="FK35" s="22"/>
      <c r="FL35" s="22"/>
      <c r="FM35" s="22"/>
      <c r="FN35" s="22"/>
      <c r="FO35" s="22"/>
      <c r="FP35" s="22"/>
      <c r="FQ35" s="22"/>
      <c r="FR35" s="22"/>
      <c r="FS35" s="22"/>
      <c r="FT35" s="22"/>
      <c r="FU35" s="22"/>
      <c r="FV35" s="22"/>
      <c r="FW35" s="22"/>
      <c r="FX35" s="22"/>
      <c r="FY35" s="22"/>
      <c r="FZ35" s="22"/>
      <c r="GA35" s="22"/>
      <c r="GB35" s="22"/>
      <c r="GC35" s="22"/>
      <c r="GD35" s="22"/>
      <c r="GE35" s="22"/>
      <c r="GF35" s="22"/>
      <c r="GG35" s="22"/>
      <c r="GH35" s="22"/>
      <c r="GI35" s="22"/>
      <c r="GJ35" s="22"/>
      <c r="GK35" s="22"/>
      <c r="GL35" s="22"/>
      <c r="GM35" s="22"/>
      <c r="GN35" s="22"/>
      <c r="GO35" s="22"/>
      <c r="GP35" s="22"/>
      <c r="GQ35" s="22"/>
      <c r="GR35" s="22"/>
      <c r="GS35" s="22"/>
      <c r="GT35" s="22"/>
      <c r="GU35" s="22"/>
      <c r="GV35" s="22"/>
      <c r="GW35" s="22"/>
      <c r="GX35" s="22"/>
      <c r="GY35" s="22"/>
      <c r="GZ35" s="22"/>
      <c r="HA35" s="22"/>
      <c r="HB35" s="22"/>
      <c r="HC35" s="22"/>
      <c r="HD35" s="22"/>
      <c r="HE35" s="22"/>
      <c r="HF35" s="22"/>
      <c r="HG35" s="22"/>
      <c r="HH35" s="22"/>
      <c r="HI35" s="22"/>
      <c r="HJ35" s="22"/>
      <c r="HK35" s="22"/>
      <c r="HL35" s="22"/>
      <c r="HM35" s="22"/>
      <c r="HN35" s="22"/>
      <c r="HO35" s="22"/>
      <c r="HP35" s="22"/>
      <c r="HQ35" s="22"/>
      <c r="HR35" s="22"/>
      <c r="HS35" s="22"/>
      <c r="HT35" s="22"/>
      <c r="HU35" s="22"/>
      <c r="HV35" s="22"/>
      <c r="HW35" s="22"/>
      <c r="HX35" s="22"/>
      <c r="HY35" s="22"/>
      <c r="HZ35" s="22"/>
      <c r="IA35" s="22"/>
      <c r="IB35" s="22"/>
      <c r="IC35" s="22"/>
      <c r="ID35" s="22"/>
      <c r="IE35" s="22"/>
      <c r="IF35" s="22"/>
      <c r="IG35" s="22"/>
      <c r="IH35" s="22"/>
      <c r="II35" s="22"/>
      <c r="IJ35" s="22"/>
      <c r="IK35" s="22"/>
      <c r="IL35" s="22"/>
      <c r="IM35" s="22"/>
      <c r="IN35" s="22"/>
      <c r="IO35" s="22"/>
      <c r="IP35" s="22"/>
      <c r="IQ35" s="22"/>
      <c r="IR35" s="22"/>
      <c r="IS35" s="22"/>
      <c r="IT35" s="22"/>
    </row>
    <row r="36" spans="1:254" s="48" customFormat="1" ht="51" x14ac:dyDescent="0.2">
      <c r="A36" s="34"/>
      <c r="B36" s="50" t="s">
        <v>34</v>
      </c>
      <c r="C36" s="49" t="s">
        <v>158</v>
      </c>
      <c r="D36" s="24" t="s">
        <v>160</v>
      </c>
      <c r="E36" s="35"/>
      <c r="F36" s="36">
        <f t="shared" si="3"/>
        <v>144530</v>
      </c>
      <c r="G36" s="37"/>
      <c r="H36" s="37">
        <f t="shared" si="4"/>
        <v>144530</v>
      </c>
      <c r="I36" s="38">
        <v>144530</v>
      </c>
      <c r="J36" s="25"/>
      <c r="K36" s="26">
        <f t="shared" si="5"/>
        <v>144530</v>
      </c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2"/>
      <c r="BZ36" s="22"/>
      <c r="CA36" s="22"/>
      <c r="CB36" s="22"/>
      <c r="CC36" s="22"/>
      <c r="CD36" s="22"/>
      <c r="CE36" s="22"/>
      <c r="CF36" s="22"/>
      <c r="CG36" s="22"/>
      <c r="CH36" s="22"/>
      <c r="CI36" s="22"/>
      <c r="CJ36" s="22"/>
      <c r="CK36" s="22"/>
      <c r="CL36" s="22"/>
      <c r="CM36" s="22"/>
      <c r="CN36" s="22"/>
      <c r="CO36" s="22"/>
      <c r="CP36" s="22"/>
      <c r="CQ36" s="22"/>
      <c r="CR36" s="22"/>
      <c r="CS36" s="22"/>
      <c r="CT36" s="22"/>
      <c r="CU36" s="22"/>
      <c r="CV36" s="22"/>
      <c r="CW36" s="22"/>
      <c r="CX36" s="22"/>
      <c r="CY36" s="22"/>
      <c r="CZ36" s="22"/>
      <c r="DA36" s="22"/>
      <c r="DB36" s="22"/>
      <c r="DC36" s="22"/>
      <c r="DD36" s="22"/>
      <c r="DE36" s="22"/>
      <c r="DF36" s="22"/>
      <c r="DG36" s="22"/>
      <c r="DH36" s="22"/>
      <c r="DI36" s="22"/>
      <c r="DJ36" s="22"/>
      <c r="DK36" s="22"/>
      <c r="DL36" s="22"/>
      <c r="DM36" s="22"/>
      <c r="DN36" s="22"/>
      <c r="DO36" s="22"/>
      <c r="DP36" s="22"/>
      <c r="DQ36" s="22"/>
      <c r="DR36" s="22"/>
      <c r="DS36" s="22"/>
      <c r="DT36" s="22"/>
      <c r="DU36" s="22"/>
      <c r="DV36" s="22"/>
      <c r="DW36" s="22"/>
      <c r="DX36" s="22"/>
      <c r="DY36" s="22"/>
      <c r="DZ36" s="22"/>
      <c r="EA36" s="22"/>
      <c r="EB36" s="22"/>
      <c r="EC36" s="22"/>
      <c r="ED36" s="22"/>
      <c r="EE36" s="22"/>
      <c r="EF36" s="22"/>
      <c r="EG36" s="22"/>
      <c r="EH36" s="22"/>
      <c r="EI36" s="22"/>
      <c r="EJ36" s="22"/>
      <c r="EK36" s="22"/>
      <c r="EL36" s="22"/>
      <c r="EM36" s="22"/>
      <c r="EN36" s="22"/>
      <c r="EO36" s="22"/>
      <c r="EP36" s="22"/>
      <c r="EQ36" s="22"/>
      <c r="ER36" s="22"/>
      <c r="ES36" s="22"/>
      <c r="ET36" s="22"/>
      <c r="EU36" s="22"/>
      <c r="EV36" s="22"/>
      <c r="EW36" s="22"/>
      <c r="EX36" s="22"/>
      <c r="EY36" s="22"/>
      <c r="EZ36" s="22"/>
      <c r="FA36" s="22"/>
      <c r="FB36" s="22"/>
      <c r="FC36" s="22"/>
      <c r="FD36" s="22"/>
      <c r="FE36" s="22"/>
      <c r="FF36" s="22"/>
      <c r="FG36" s="22"/>
      <c r="FH36" s="22"/>
      <c r="FI36" s="22"/>
      <c r="FJ36" s="22"/>
      <c r="FK36" s="22"/>
      <c r="FL36" s="22"/>
      <c r="FM36" s="22"/>
      <c r="FN36" s="22"/>
      <c r="FO36" s="22"/>
      <c r="FP36" s="22"/>
      <c r="FQ36" s="22"/>
      <c r="FR36" s="22"/>
      <c r="FS36" s="22"/>
      <c r="FT36" s="22"/>
      <c r="FU36" s="22"/>
      <c r="FV36" s="22"/>
      <c r="FW36" s="22"/>
      <c r="FX36" s="22"/>
      <c r="FY36" s="22"/>
      <c r="FZ36" s="22"/>
      <c r="GA36" s="22"/>
      <c r="GB36" s="22"/>
      <c r="GC36" s="22"/>
      <c r="GD36" s="22"/>
      <c r="GE36" s="22"/>
      <c r="GF36" s="22"/>
      <c r="GG36" s="22"/>
      <c r="GH36" s="22"/>
      <c r="GI36" s="22"/>
      <c r="GJ36" s="22"/>
      <c r="GK36" s="22"/>
      <c r="GL36" s="22"/>
      <c r="GM36" s="22"/>
      <c r="GN36" s="22"/>
      <c r="GO36" s="22"/>
      <c r="GP36" s="22"/>
      <c r="GQ36" s="22"/>
      <c r="GR36" s="22"/>
      <c r="GS36" s="22"/>
      <c r="GT36" s="22"/>
      <c r="GU36" s="22"/>
      <c r="GV36" s="22"/>
      <c r="GW36" s="22"/>
      <c r="GX36" s="22"/>
      <c r="GY36" s="22"/>
      <c r="GZ36" s="22"/>
      <c r="HA36" s="22"/>
      <c r="HB36" s="22"/>
      <c r="HC36" s="22"/>
      <c r="HD36" s="22"/>
      <c r="HE36" s="22"/>
      <c r="HF36" s="22"/>
      <c r="HG36" s="22"/>
      <c r="HH36" s="22"/>
      <c r="HI36" s="22"/>
      <c r="HJ36" s="22"/>
      <c r="HK36" s="22"/>
      <c r="HL36" s="22"/>
      <c r="HM36" s="22"/>
      <c r="HN36" s="22"/>
      <c r="HO36" s="22"/>
      <c r="HP36" s="22"/>
      <c r="HQ36" s="22"/>
      <c r="HR36" s="22"/>
      <c r="HS36" s="22"/>
      <c r="HT36" s="22"/>
      <c r="HU36" s="22"/>
      <c r="HV36" s="22"/>
      <c r="HW36" s="22"/>
      <c r="HX36" s="22"/>
      <c r="HY36" s="22"/>
      <c r="HZ36" s="22"/>
      <c r="IA36" s="22"/>
      <c r="IB36" s="22"/>
      <c r="IC36" s="22"/>
      <c r="ID36" s="22"/>
      <c r="IE36" s="22"/>
      <c r="IF36" s="22"/>
      <c r="IG36" s="22"/>
      <c r="IH36" s="22"/>
      <c r="II36" s="22"/>
      <c r="IJ36" s="22"/>
      <c r="IK36" s="22"/>
      <c r="IL36" s="22"/>
      <c r="IM36" s="22"/>
      <c r="IN36" s="22"/>
      <c r="IO36" s="22"/>
      <c r="IP36" s="22"/>
      <c r="IQ36" s="22"/>
      <c r="IR36" s="22"/>
      <c r="IS36" s="22"/>
      <c r="IT36" s="22"/>
    </row>
    <row r="37" spans="1:254" s="48" customFormat="1" ht="12.75" customHeight="1" x14ac:dyDescent="0.2">
      <c r="A37" s="108"/>
      <c r="B37" s="111" t="s">
        <v>35</v>
      </c>
      <c r="C37" s="49" t="s">
        <v>156</v>
      </c>
      <c r="D37" s="28" t="s">
        <v>157</v>
      </c>
      <c r="E37" s="39"/>
      <c r="F37" s="36">
        <f t="shared" si="3"/>
        <v>1430173</v>
      </c>
      <c r="G37" s="40">
        <v>1430173</v>
      </c>
      <c r="H37" s="37">
        <f t="shared" si="4"/>
        <v>0</v>
      </c>
      <c r="I37" s="41"/>
      <c r="J37" s="42"/>
      <c r="K37" s="26">
        <f>SUM(E37:F37)+4.83</f>
        <v>1430177.83</v>
      </c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  <c r="CN37" s="22"/>
      <c r="CO37" s="22"/>
      <c r="CP37" s="22"/>
      <c r="CQ37" s="22"/>
      <c r="CR37" s="22"/>
      <c r="CS37" s="22"/>
      <c r="CT37" s="22"/>
      <c r="CU37" s="22"/>
      <c r="CV37" s="22"/>
      <c r="CW37" s="22"/>
      <c r="CX37" s="22"/>
      <c r="CY37" s="22"/>
      <c r="CZ37" s="22"/>
      <c r="DA37" s="22"/>
      <c r="DB37" s="22"/>
      <c r="DC37" s="22"/>
      <c r="DD37" s="22"/>
      <c r="DE37" s="22"/>
      <c r="DF37" s="22"/>
      <c r="DG37" s="22"/>
      <c r="DH37" s="22"/>
      <c r="DI37" s="22"/>
      <c r="DJ37" s="22"/>
      <c r="DK37" s="22"/>
      <c r="DL37" s="22"/>
      <c r="DM37" s="22"/>
      <c r="DN37" s="22"/>
      <c r="DO37" s="22"/>
      <c r="DP37" s="22"/>
      <c r="DQ37" s="22"/>
      <c r="DR37" s="22"/>
      <c r="DS37" s="22"/>
      <c r="DT37" s="22"/>
      <c r="DU37" s="22"/>
      <c r="DV37" s="22"/>
      <c r="DW37" s="22"/>
      <c r="DX37" s="22"/>
      <c r="DY37" s="22"/>
      <c r="DZ37" s="22"/>
      <c r="EA37" s="22"/>
      <c r="EB37" s="22"/>
      <c r="EC37" s="22"/>
      <c r="ED37" s="22"/>
      <c r="EE37" s="22"/>
      <c r="EF37" s="22"/>
      <c r="EG37" s="22"/>
      <c r="EH37" s="22"/>
      <c r="EI37" s="22"/>
      <c r="EJ37" s="22"/>
      <c r="EK37" s="22"/>
      <c r="EL37" s="22"/>
      <c r="EM37" s="22"/>
      <c r="EN37" s="22"/>
      <c r="EO37" s="22"/>
      <c r="EP37" s="22"/>
      <c r="EQ37" s="22"/>
      <c r="ER37" s="22"/>
      <c r="ES37" s="22"/>
      <c r="ET37" s="22"/>
      <c r="EU37" s="22"/>
      <c r="EV37" s="22"/>
      <c r="EW37" s="22"/>
      <c r="EX37" s="22"/>
      <c r="EY37" s="22"/>
      <c r="EZ37" s="22"/>
      <c r="FA37" s="22"/>
      <c r="FB37" s="22"/>
      <c r="FC37" s="22"/>
      <c r="FD37" s="22"/>
      <c r="FE37" s="22"/>
      <c r="FF37" s="22"/>
      <c r="FG37" s="22"/>
      <c r="FH37" s="22"/>
      <c r="FI37" s="22"/>
      <c r="FJ37" s="22"/>
      <c r="FK37" s="22"/>
      <c r="FL37" s="22"/>
      <c r="FM37" s="22"/>
      <c r="FN37" s="22"/>
      <c r="FO37" s="22"/>
      <c r="FP37" s="22"/>
      <c r="FQ37" s="22"/>
      <c r="FR37" s="22"/>
      <c r="FS37" s="22"/>
      <c r="FT37" s="22"/>
      <c r="FU37" s="22"/>
      <c r="FV37" s="22"/>
      <c r="FW37" s="22"/>
      <c r="FX37" s="22"/>
      <c r="FY37" s="22"/>
      <c r="FZ37" s="22"/>
      <c r="GA37" s="22"/>
      <c r="GB37" s="22"/>
      <c r="GC37" s="22"/>
      <c r="GD37" s="22"/>
      <c r="GE37" s="22"/>
      <c r="GF37" s="22"/>
      <c r="GG37" s="22"/>
      <c r="GH37" s="22"/>
      <c r="GI37" s="22"/>
      <c r="GJ37" s="22"/>
      <c r="GK37" s="22"/>
      <c r="GL37" s="22"/>
      <c r="GM37" s="22"/>
      <c r="GN37" s="22"/>
      <c r="GO37" s="22"/>
      <c r="GP37" s="22"/>
      <c r="GQ37" s="22"/>
      <c r="GR37" s="22"/>
      <c r="GS37" s="22"/>
      <c r="GT37" s="22"/>
      <c r="GU37" s="22"/>
      <c r="GV37" s="22"/>
      <c r="GW37" s="22"/>
      <c r="GX37" s="22"/>
      <c r="GY37" s="22"/>
      <c r="GZ37" s="22"/>
      <c r="HA37" s="22"/>
      <c r="HB37" s="22"/>
      <c r="HC37" s="22"/>
      <c r="HD37" s="22"/>
      <c r="HE37" s="22"/>
      <c r="HF37" s="22"/>
      <c r="HG37" s="22"/>
      <c r="HH37" s="22"/>
      <c r="HI37" s="22"/>
      <c r="HJ37" s="22"/>
      <c r="HK37" s="22"/>
      <c r="HL37" s="22"/>
      <c r="HM37" s="22"/>
      <c r="HN37" s="22"/>
      <c r="HO37" s="22"/>
      <c r="HP37" s="22"/>
      <c r="HQ37" s="22"/>
      <c r="HR37" s="22"/>
      <c r="HS37" s="22"/>
      <c r="HT37" s="22"/>
      <c r="HU37" s="22"/>
      <c r="HV37" s="22"/>
      <c r="HW37" s="22"/>
      <c r="HX37" s="22"/>
      <c r="HY37" s="22"/>
      <c r="HZ37" s="22"/>
      <c r="IA37" s="22"/>
      <c r="IB37" s="22"/>
      <c r="IC37" s="22"/>
      <c r="ID37" s="22"/>
      <c r="IE37" s="22"/>
      <c r="IF37" s="22"/>
      <c r="IG37" s="22"/>
      <c r="IH37" s="22"/>
      <c r="II37" s="22"/>
      <c r="IJ37" s="22"/>
      <c r="IK37" s="22"/>
      <c r="IL37" s="22"/>
      <c r="IM37" s="22"/>
      <c r="IN37" s="22"/>
      <c r="IO37" s="22"/>
      <c r="IP37" s="22"/>
      <c r="IQ37" s="22"/>
      <c r="IR37" s="22"/>
      <c r="IS37" s="22"/>
      <c r="IT37" s="22"/>
    </row>
    <row r="38" spans="1:254" s="48" customFormat="1" ht="12.75" x14ac:dyDescent="0.2">
      <c r="A38" s="109"/>
      <c r="B38" s="112"/>
      <c r="C38" s="49" t="s">
        <v>142</v>
      </c>
      <c r="D38" s="24" t="s">
        <v>143</v>
      </c>
      <c r="E38" s="35"/>
      <c r="F38" s="36">
        <f t="shared" si="3"/>
        <v>240652.41</v>
      </c>
      <c r="G38" s="37">
        <v>240652.41</v>
      </c>
      <c r="H38" s="37">
        <f t="shared" si="4"/>
        <v>0</v>
      </c>
      <c r="I38" s="41"/>
      <c r="J38" s="25"/>
      <c r="K38" s="26">
        <f t="shared" si="5"/>
        <v>240652.41</v>
      </c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/>
      <c r="CB38" s="22"/>
      <c r="CC38" s="22"/>
      <c r="CD38" s="22"/>
      <c r="CE38" s="22"/>
      <c r="CF38" s="22"/>
      <c r="CG38" s="22"/>
      <c r="CH38" s="22"/>
      <c r="CI38" s="22"/>
      <c r="CJ38" s="22"/>
      <c r="CK38" s="22"/>
      <c r="CL38" s="22"/>
      <c r="CM38" s="22"/>
      <c r="CN38" s="22"/>
      <c r="CO38" s="22"/>
      <c r="CP38" s="22"/>
      <c r="CQ38" s="22"/>
      <c r="CR38" s="22"/>
      <c r="CS38" s="22"/>
      <c r="CT38" s="22"/>
      <c r="CU38" s="22"/>
      <c r="CV38" s="22"/>
      <c r="CW38" s="22"/>
      <c r="CX38" s="22"/>
      <c r="CY38" s="22"/>
      <c r="CZ38" s="22"/>
      <c r="DA38" s="22"/>
      <c r="DB38" s="22"/>
      <c r="DC38" s="22"/>
      <c r="DD38" s="22"/>
      <c r="DE38" s="22"/>
      <c r="DF38" s="22"/>
      <c r="DG38" s="22"/>
      <c r="DH38" s="22"/>
      <c r="DI38" s="22"/>
      <c r="DJ38" s="22"/>
      <c r="DK38" s="22"/>
      <c r="DL38" s="22"/>
      <c r="DM38" s="22"/>
      <c r="DN38" s="22"/>
      <c r="DO38" s="22"/>
      <c r="DP38" s="22"/>
      <c r="DQ38" s="22"/>
      <c r="DR38" s="22"/>
      <c r="DS38" s="22"/>
      <c r="DT38" s="22"/>
      <c r="DU38" s="22"/>
      <c r="DV38" s="22"/>
      <c r="DW38" s="22"/>
      <c r="DX38" s="22"/>
      <c r="DY38" s="22"/>
      <c r="DZ38" s="22"/>
      <c r="EA38" s="22"/>
      <c r="EB38" s="22"/>
      <c r="EC38" s="22"/>
      <c r="ED38" s="22"/>
      <c r="EE38" s="22"/>
      <c r="EF38" s="22"/>
      <c r="EG38" s="22"/>
      <c r="EH38" s="22"/>
      <c r="EI38" s="22"/>
      <c r="EJ38" s="22"/>
      <c r="EK38" s="22"/>
      <c r="EL38" s="22"/>
      <c r="EM38" s="22"/>
      <c r="EN38" s="22"/>
      <c r="EO38" s="22"/>
      <c r="EP38" s="22"/>
      <c r="EQ38" s="22"/>
      <c r="ER38" s="22"/>
      <c r="ES38" s="22"/>
      <c r="ET38" s="22"/>
      <c r="EU38" s="22"/>
      <c r="EV38" s="22"/>
      <c r="EW38" s="22"/>
      <c r="EX38" s="22"/>
      <c r="EY38" s="22"/>
      <c r="EZ38" s="22"/>
      <c r="FA38" s="22"/>
      <c r="FB38" s="22"/>
      <c r="FC38" s="22"/>
      <c r="FD38" s="22"/>
      <c r="FE38" s="22"/>
      <c r="FF38" s="22"/>
      <c r="FG38" s="22"/>
      <c r="FH38" s="22"/>
      <c r="FI38" s="22"/>
      <c r="FJ38" s="22"/>
      <c r="FK38" s="22"/>
      <c r="FL38" s="22"/>
      <c r="FM38" s="22"/>
      <c r="FN38" s="22"/>
      <c r="FO38" s="22"/>
      <c r="FP38" s="22"/>
      <c r="FQ38" s="22"/>
      <c r="FR38" s="22"/>
      <c r="FS38" s="22"/>
      <c r="FT38" s="22"/>
      <c r="FU38" s="22"/>
      <c r="FV38" s="22"/>
      <c r="FW38" s="22"/>
      <c r="FX38" s="22"/>
      <c r="FY38" s="22"/>
      <c r="FZ38" s="22"/>
      <c r="GA38" s="22"/>
      <c r="GB38" s="22"/>
      <c r="GC38" s="22"/>
      <c r="GD38" s="22"/>
      <c r="GE38" s="22"/>
      <c r="GF38" s="22"/>
      <c r="GG38" s="22"/>
      <c r="GH38" s="22"/>
      <c r="GI38" s="22"/>
      <c r="GJ38" s="22"/>
      <c r="GK38" s="22"/>
      <c r="GL38" s="22"/>
      <c r="GM38" s="22"/>
      <c r="GN38" s="22"/>
      <c r="GO38" s="22"/>
      <c r="GP38" s="22"/>
      <c r="GQ38" s="22"/>
      <c r="GR38" s="22"/>
      <c r="GS38" s="22"/>
      <c r="GT38" s="22"/>
      <c r="GU38" s="22"/>
      <c r="GV38" s="22"/>
      <c r="GW38" s="22"/>
      <c r="GX38" s="22"/>
      <c r="GY38" s="22"/>
      <c r="GZ38" s="22"/>
      <c r="HA38" s="22"/>
      <c r="HB38" s="22"/>
      <c r="HC38" s="22"/>
      <c r="HD38" s="22"/>
      <c r="HE38" s="22"/>
      <c r="HF38" s="22"/>
      <c r="HG38" s="22"/>
      <c r="HH38" s="22"/>
      <c r="HI38" s="22"/>
      <c r="HJ38" s="22"/>
      <c r="HK38" s="22"/>
      <c r="HL38" s="22"/>
      <c r="HM38" s="22"/>
      <c r="HN38" s="22"/>
      <c r="HO38" s="22"/>
      <c r="HP38" s="22"/>
      <c r="HQ38" s="22"/>
      <c r="HR38" s="22"/>
      <c r="HS38" s="22"/>
      <c r="HT38" s="22"/>
      <c r="HU38" s="22"/>
      <c r="HV38" s="22"/>
      <c r="HW38" s="22"/>
      <c r="HX38" s="22"/>
      <c r="HY38" s="22"/>
      <c r="HZ38" s="22"/>
      <c r="IA38" s="22"/>
      <c r="IB38" s="22"/>
      <c r="IC38" s="22"/>
      <c r="ID38" s="22"/>
      <c r="IE38" s="22"/>
      <c r="IF38" s="22"/>
      <c r="IG38" s="22"/>
      <c r="IH38" s="22"/>
      <c r="II38" s="22"/>
      <c r="IJ38" s="22"/>
      <c r="IK38" s="22"/>
      <c r="IL38" s="22"/>
      <c r="IM38" s="22"/>
      <c r="IN38" s="22"/>
      <c r="IO38" s="22"/>
      <c r="IP38" s="22"/>
      <c r="IQ38" s="22"/>
      <c r="IR38" s="22"/>
      <c r="IS38" s="22"/>
      <c r="IT38" s="22"/>
    </row>
    <row r="39" spans="1:254" s="48" customFormat="1" ht="51" x14ac:dyDescent="0.2">
      <c r="A39" s="109"/>
      <c r="B39" s="112"/>
      <c r="C39" s="49" t="s">
        <v>158</v>
      </c>
      <c r="D39" s="24" t="s">
        <v>161</v>
      </c>
      <c r="E39" s="35"/>
      <c r="F39" s="36">
        <f t="shared" si="3"/>
        <v>74966</v>
      </c>
      <c r="G39" s="37"/>
      <c r="H39" s="37">
        <f t="shared" si="4"/>
        <v>74966</v>
      </c>
      <c r="I39" s="38">
        <v>74966</v>
      </c>
      <c r="J39" s="25"/>
      <c r="K39" s="26">
        <f t="shared" si="5"/>
        <v>74966</v>
      </c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22"/>
      <c r="BW39" s="22"/>
      <c r="BX39" s="22"/>
      <c r="BY39" s="22"/>
      <c r="BZ39" s="22"/>
      <c r="CA39" s="22"/>
      <c r="CB39" s="22"/>
      <c r="CC39" s="22"/>
      <c r="CD39" s="22"/>
      <c r="CE39" s="22"/>
      <c r="CF39" s="22"/>
      <c r="CG39" s="22"/>
      <c r="CH39" s="22"/>
      <c r="CI39" s="22"/>
      <c r="CJ39" s="22"/>
      <c r="CK39" s="22"/>
      <c r="CL39" s="22"/>
      <c r="CM39" s="22"/>
      <c r="CN39" s="22"/>
      <c r="CO39" s="22"/>
      <c r="CP39" s="22"/>
      <c r="CQ39" s="22"/>
      <c r="CR39" s="22"/>
      <c r="CS39" s="22"/>
      <c r="CT39" s="22"/>
      <c r="CU39" s="22"/>
      <c r="CV39" s="22"/>
      <c r="CW39" s="22"/>
      <c r="CX39" s="22"/>
      <c r="CY39" s="22"/>
      <c r="CZ39" s="22"/>
      <c r="DA39" s="22"/>
      <c r="DB39" s="22"/>
      <c r="DC39" s="22"/>
      <c r="DD39" s="22"/>
      <c r="DE39" s="22"/>
      <c r="DF39" s="22"/>
      <c r="DG39" s="22"/>
      <c r="DH39" s="22"/>
      <c r="DI39" s="22"/>
      <c r="DJ39" s="22"/>
      <c r="DK39" s="22"/>
      <c r="DL39" s="22"/>
      <c r="DM39" s="22"/>
      <c r="DN39" s="22"/>
      <c r="DO39" s="22"/>
      <c r="DP39" s="22"/>
      <c r="DQ39" s="22"/>
      <c r="DR39" s="22"/>
      <c r="DS39" s="22"/>
      <c r="DT39" s="22"/>
      <c r="DU39" s="22"/>
      <c r="DV39" s="22"/>
      <c r="DW39" s="22"/>
      <c r="DX39" s="22"/>
      <c r="DY39" s="22"/>
      <c r="DZ39" s="22"/>
      <c r="EA39" s="22"/>
      <c r="EB39" s="22"/>
      <c r="EC39" s="22"/>
      <c r="ED39" s="22"/>
      <c r="EE39" s="22"/>
      <c r="EF39" s="22"/>
      <c r="EG39" s="22"/>
      <c r="EH39" s="22"/>
      <c r="EI39" s="22"/>
      <c r="EJ39" s="22"/>
      <c r="EK39" s="22"/>
      <c r="EL39" s="22"/>
      <c r="EM39" s="22"/>
      <c r="EN39" s="22"/>
      <c r="EO39" s="22"/>
      <c r="EP39" s="22"/>
      <c r="EQ39" s="22"/>
      <c r="ER39" s="22"/>
      <c r="ES39" s="22"/>
      <c r="ET39" s="22"/>
      <c r="EU39" s="22"/>
      <c r="EV39" s="22"/>
      <c r="EW39" s="22"/>
      <c r="EX39" s="22"/>
      <c r="EY39" s="22"/>
      <c r="EZ39" s="22"/>
      <c r="FA39" s="22"/>
      <c r="FB39" s="22"/>
      <c r="FC39" s="22"/>
      <c r="FD39" s="22"/>
      <c r="FE39" s="22"/>
      <c r="FF39" s="22"/>
      <c r="FG39" s="22"/>
      <c r="FH39" s="22"/>
      <c r="FI39" s="22"/>
      <c r="FJ39" s="22"/>
      <c r="FK39" s="22"/>
      <c r="FL39" s="22"/>
      <c r="FM39" s="22"/>
      <c r="FN39" s="22"/>
      <c r="FO39" s="22"/>
      <c r="FP39" s="22"/>
      <c r="FQ39" s="22"/>
      <c r="FR39" s="22"/>
      <c r="FS39" s="22"/>
      <c r="FT39" s="22"/>
      <c r="FU39" s="22"/>
      <c r="FV39" s="22"/>
      <c r="FW39" s="22"/>
      <c r="FX39" s="22"/>
      <c r="FY39" s="22"/>
      <c r="FZ39" s="22"/>
      <c r="GA39" s="22"/>
      <c r="GB39" s="22"/>
      <c r="GC39" s="22"/>
      <c r="GD39" s="22"/>
      <c r="GE39" s="22"/>
      <c r="GF39" s="22"/>
      <c r="GG39" s="22"/>
      <c r="GH39" s="22"/>
      <c r="GI39" s="22"/>
      <c r="GJ39" s="22"/>
      <c r="GK39" s="22"/>
      <c r="GL39" s="22"/>
      <c r="GM39" s="22"/>
      <c r="GN39" s="22"/>
      <c r="GO39" s="22"/>
      <c r="GP39" s="22"/>
      <c r="GQ39" s="22"/>
      <c r="GR39" s="22"/>
      <c r="GS39" s="22"/>
      <c r="GT39" s="22"/>
      <c r="GU39" s="22"/>
      <c r="GV39" s="22"/>
      <c r="GW39" s="22"/>
      <c r="GX39" s="22"/>
      <c r="GY39" s="22"/>
      <c r="GZ39" s="22"/>
      <c r="HA39" s="22"/>
      <c r="HB39" s="22"/>
      <c r="HC39" s="22"/>
      <c r="HD39" s="22"/>
      <c r="HE39" s="22"/>
      <c r="HF39" s="22"/>
      <c r="HG39" s="22"/>
      <c r="HH39" s="22"/>
      <c r="HI39" s="22"/>
      <c r="HJ39" s="22"/>
      <c r="HK39" s="22"/>
      <c r="HL39" s="22"/>
      <c r="HM39" s="22"/>
      <c r="HN39" s="22"/>
      <c r="HO39" s="22"/>
      <c r="HP39" s="22"/>
      <c r="HQ39" s="22"/>
      <c r="HR39" s="22"/>
      <c r="HS39" s="22"/>
      <c r="HT39" s="22"/>
      <c r="HU39" s="22"/>
      <c r="HV39" s="22"/>
      <c r="HW39" s="22"/>
      <c r="HX39" s="22"/>
      <c r="HY39" s="22"/>
      <c r="HZ39" s="22"/>
      <c r="IA39" s="22"/>
      <c r="IB39" s="22"/>
      <c r="IC39" s="22"/>
      <c r="ID39" s="22"/>
      <c r="IE39" s="22"/>
      <c r="IF39" s="22"/>
      <c r="IG39" s="22"/>
      <c r="IH39" s="22"/>
      <c r="II39" s="22"/>
      <c r="IJ39" s="22"/>
      <c r="IK39" s="22"/>
      <c r="IL39" s="22"/>
      <c r="IM39" s="22"/>
      <c r="IN39" s="22"/>
      <c r="IO39" s="22"/>
      <c r="IP39" s="22"/>
      <c r="IQ39" s="22"/>
      <c r="IR39" s="22"/>
      <c r="IS39" s="22"/>
      <c r="IT39" s="22"/>
    </row>
    <row r="40" spans="1:254" s="48" customFormat="1" ht="51" x14ac:dyDescent="0.2">
      <c r="A40" s="109"/>
      <c r="B40" s="112"/>
      <c r="C40" s="49" t="s">
        <v>158</v>
      </c>
      <c r="D40" s="24" t="s">
        <v>162</v>
      </c>
      <c r="E40" s="35"/>
      <c r="F40" s="36">
        <f t="shared" si="3"/>
        <v>155942.07999999999</v>
      </c>
      <c r="G40" s="37">
        <v>155942.07999999999</v>
      </c>
      <c r="H40" s="37">
        <f t="shared" si="4"/>
        <v>0</v>
      </c>
      <c r="I40" s="41"/>
      <c r="J40" s="43"/>
      <c r="K40" s="26">
        <f t="shared" si="5"/>
        <v>155942.07999999999</v>
      </c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2"/>
      <c r="BY40" s="22"/>
      <c r="BZ40" s="22"/>
      <c r="CA40" s="22"/>
      <c r="CB40" s="22"/>
      <c r="CC40" s="22"/>
      <c r="CD40" s="22"/>
      <c r="CE40" s="22"/>
      <c r="CF40" s="22"/>
      <c r="CG40" s="22"/>
      <c r="CH40" s="22"/>
      <c r="CI40" s="22"/>
      <c r="CJ40" s="22"/>
      <c r="CK40" s="22"/>
      <c r="CL40" s="22"/>
      <c r="CM40" s="22"/>
      <c r="CN40" s="22"/>
      <c r="CO40" s="22"/>
      <c r="CP40" s="22"/>
      <c r="CQ40" s="22"/>
      <c r="CR40" s="22"/>
      <c r="CS40" s="22"/>
      <c r="CT40" s="22"/>
      <c r="CU40" s="22"/>
      <c r="CV40" s="22"/>
      <c r="CW40" s="22"/>
      <c r="CX40" s="22"/>
      <c r="CY40" s="22"/>
      <c r="CZ40" s="22"/>
      <c r="DA40" s="22"/>
      <c r="DB40" s="22"/>
      <c r="DC40" s="22"/>
      <c r="DD40" s="22"/>
      <c r="DE40" s="22"/>
      <c r="DF40" s="22"/>
      <c r="DG40" s="22"/>
      <c r="DH40" s="22"/>
      <c r="DI40" s="22"/>
      <c r="DJ40" s="22"/>
      <c r="DK40" s="22"/>
      <c r="DL40" s="22"/>
      <c r="DM40" s="22"/>
      <c r="DN40" s="22"/>
      <c r="DO40" s="22"/>
      <c r="DP40" s="22"/>
      <c r="DQ40" s="22"/>
      <c r="DR40" s="22"/>
      <c r="DS40" s="22"/>
      <c r="DT40" s="22"/>
      <c r="DU40" s="22"/>
      <c r="DV40" s="22"/>
      <c r="DW40" s="22"/>
      <c r="DX40" s="22"/>
      <c r="DY40" s="22"/>
      <c r="DZ40" s="22"/>
      <c r="EA40" s="22"/>
      <c r="EB40" s="22"/>
      <c r="EC40" s="22"/>
      <c r="ED40" s="22"/>
      <c r="EE40" s="22"/>
      <c r="EF40" s="22"/>
      <c r="EG40" s="22"/>
      <c r="EH40" s="22"/>
      <c r="EI40" s="22"/>
      <c r="EJ40" s="22"/>
      <c r="EK40" s="22"/>
      <c r="EL40" s="22"/>
      <c r="EM40" s="22"/>
      <c r="EN40" s="22"/>
      <c r="EO40" s="22"/>
      <c r="EP40" s="22"/>
      <c r="EQ40" s="22"/>
      <c r="ER40" s="22"/>
      <c r="ES40" s="22"/>
      <c r="ET40" s="22"/>
      <c r="EU40" s="22"/>
      <c r="EV40" s="22"/>
      <c r="EW40" s="22"/>
      <c r="EX40" s="22"/>
      <c r="EY40" s="22"/>
      <c r="EZ40" s="22"/>
      <c r="FA40" s="22"/>
      <c r="FB40" s="22"/>
      <c r="FC40" s="22"/>
      <c r="FD40" s="22"/>
      <c r="FE40" s="22"/>
      <c r="FF40" s="22"/>
      <c r="FG40" s="22"/>
      <c r="FH40" s="22"/>
      <c r="FI40" s="22"/>
      <c r="FJ40" s="22"/>
      <c r="FK40" s="22"/>
      <c r="FL40" s="22"/>
      <c r="FM40" s="22"/>
      <c r="FN40" s="22"/>
      <c r="FO40" s="22"/>
      <c r="FP40" s="22"/>
      <c r="FQ40" s="22"/>
      <c r="FR40" s="22"/>
      <c r="FS40" s="22"/>
      <c r="FT40" s="22"/>
      <c r="FU40" s="22"/>
      <c r="FV40" s="22"/>
      <c r="FW40" s="22"/>
      <c r="FX40" s="22"/>
      <c r="FY40" s="22"/>
      <c r="FZ40" s="22"/>
      <c r="GA40" s="22"/>
      <c r="GB40" s="22"/>
      <c r="GC40" s="22"/>
      <c r="GD40" s="22"/>
      <c r="GE40" s="22"/>
      <c r="GF40" s="22"/>
      <c r="GG40" s="22"/>
      <c r="GH40" s="22"/>
      <c r="GI40" s="22"/>
      <c r="GJ40" s="22"/>
      <c r="GK40" s="22"/>
      <c r="GL40" s="22"/>
      <c r="GM40" s="22"/>
      <c r="GN40" s="22"/>
      <c r="GO40" s="22"/>
      <c r="GP40" s="22"/>
      <c r="GQ40" s="22"/>
      <c r="GR40" s="22"/>
      <c r="GS40" s="22"/>
      <c r="GT40" s="22"/>
      <c r="GU40" s="22"/>
      <c r="GV40" s="22"/>
      <c r="GW40" s="22"/>
      <c r="GX40" s="22"/>
      <c r="GY40" s="22"/>
      <c r="GZ40" s="22"/>
      <c r="HA40" s="22"/>
      <c r="HB40" s="22"/>
      <c r="HC40" s="22"/>
      <c r="HD40" s="22"/>
      <c r="HE40" s="22"/>
      <c r="HF40" s="22"/>
      <c r="HG40" s="22"/>
      <c r="HH40" s="22"/>
      <c r="HI40" s="22"/>
      <c r="HJ40" s="22"/>
      <c r="HK40" s="22"/>
      <c r="HL40" s="22"/>
      <c r="HM40" s="22"/>
      <c r="HN40" s="22"/>
      <c r="HO40" s="22"/>
      <c r="HP40" s="22"/>
      <c r="HQ40" s="22"/>
      <c r="HR40" s="22"/>
      <c r="HS40" s="22"/>
      <c r="HT40" s="22"/>
      <c r="HU40" s="22"/>
      <c r="HV40" s="22"/>
      <c r="HW40" s="22"/>
      <c r="HX40" s="22"/>
      <c r="HY40" s="22"/>
      <c r="HZ40" s="22"/>
      <c r="IA40" s="22"/>
      <c r="IB40" s="22"/>
      <c r="IC40" s="22"/>
      <c r="ID40" s="22"/>
      <c r="IE40" s="22"/>
      <c r="IF40" s="22"/>
      <c r="IG40" s="22"/>
      <c r="IH40" s="22"/>
      <c r="II40" s="22"/>
      <c r="IJ40" s="22"/>
      <c r="IK40" s="22"/>
      <c r="IL40" s="22"/>
      <c r="IM40" s="22"/>
      <c r="IN40" s="22"/>
      <c r="IO40" s="22"/>
      <c r="IP40" s="22"/>
      <c r="IQ40" s="22"/>
      <c r="IR40" s="22"/>
      <c r="IS40" s="22"/>
      <c r="IT40" s="22"/>
    </row>
    <row r="41" spans="1:254" s="48" customFormat="1" ht="38.25" x14ac:dyDescent="0.2">
      <c r="A41" s="109"/>
      <c r="B41" s="112"/>
      <c r="C41" s="49" t="s">
        <v>154</v>
      </c>
      <c r="D41" s="24" t="s">
        <v>155</v>
      </c>
      <c r="E41" s="35"/>
      <c r="F41" s="36">
        <f t="shared" si="3"/>
        <v>509585</v>
      </c>
      <c r="G41" s="37"/>
      <c r="H41" s="37">
        <f t="shared" si="4"/>
        <v>509585</v>
      </c>
      <c r="I41" s="38">
        <v>509585</v>
      </c>
      <c r="J41" s="25"/>
      <c r="K41" s="26">
        <f t="shared" si="5"/>
        <v>509585</v>
      </c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2"/>
      <c r="BT41" s="22"/>
      <c r="BU41" s="22"/>
      <c r="BV41" s="22"/>
      <c r="BW41" s="22"/>
      <c r="BX41" s="22"/>
      <c r="BY41" s="22"/>
      <c r="BZ41" s="22"/>
      <c r="CA41" s="22"/>
      <c r="CB41" s="22"/>
      <c r="CC41" s="22"/>
      <c r="CD41" s="22"/>
      <c r="CE41" s="22"/>
      <c r="CF41" s="22"/>
      <c r="CG41" s="22"/>
      <c r="CH41" s="22"/>
      <c r="CI41" s="22"/>
      <c r="CJ41" s="22"/>
      <c r="CK41" s="22"/>
      <c r="CL41" s="22"/>
      <c r="CM41" s="22"/>
      <c r="CN41" s="22"/>
      <c r="CO41" s="22"/>
      <c r="CP41" s="22"/>
      <c r="CQ41" s="22"/>
      <c r="CR41" s="22"/>
      <c r="CS41" s="22"/>
      <c r="CT41" s="22"/>
      <c r="CU41" s="22"/>
      <c r="CV41" s="22"/>
      <c r="CW41" s="22"/>
      <c r="CX41" s="22"/>
      <c r="CY41" s="22"/>
      <c r="CZ41" s="22"/>
      <c r="DA41" s="22"/>
      <c r="DB41" s="22"/>
      <c r="DC41" s="22"/>
      <c r="DD41" s="22"/>
      <c r="DE41" s="22"/>
      <c r="DF41" s="22"/>
      <c r="DG41" s="22"/>
      <c r="DH41" s="22"/>
      <c r="DI41" s="22"/>
      <c r="DJ41" s="22"/>
      <c r="DK41" s="22"/>
      <c r="DL41" s="22"/>
      <c r="DM41" s="22"/>
      <c r="DN41" s="22"/>
      <c r="DO41" s="22"/>
      <c r="DP41" s="22"/>
      <c r="DQ41" s="22"/>
      <c r="DR41" s="22"/>
      <c r="DS41" s="22"/>
      <c r="DT41" s="22"/>
      <c r="DU41" s="22"/>
      <c r="DV41" s="22"/>
      <c r="DW41" s="22"/>
      <c r="DX41" s="22"/>
      <c r="DY41" s="22"/>
      <c r="DZ41" s="22"/>
      <c r="EA41" s="22"/>
      <c r="EB41" s="22"/>
      <c r="EC41" s="22"/>
      <c r="ED41" s="22"/>
      <c r="EE41" s="22"/>
      <c r="EF41" s="22"/>
      <c r="EG41" s="22"/>
      <c r="EH41" s="22"/>
      <c r="EI41" s="22"/>
      <c r="EJ41" s="22"/>
      <c r="EK41" s="22"/>
      <c r="EL41" s="22"/>
      <c r="EM41" s="22"/>
      <c r="EN41" s="22"/>
      <c r="EO41" s="22"/>
      <c r="EP41" s="22"/>
      <c r="EQ41" s="22"/>
      <c r="ER41" s="22"/>
      <c r="ES41" s="22"/>
      <c r="ET41" s="22"/>
      <c r="EU41" s="22"/>
      <c r="EV41" s="22"/>
      <c r="EW41" s="22"/>
      <c r="EX41" s="22"/>
      <c r="EY41" s="22"/>
      <c r="EZ41" s="22"/>
      <c r="FA41" s="22"/>
      <c r="FB41" s="22"/>
      <c r="FC41" s="22"/>
      <c r="FD41" s="22"/>
      <c r="FE41" s="22"/>
      <c r="FF41" s="22"/>
      <c r="FG41" s="22"/>
      <c r="FH41" s="22"/>
      <c r="FI41" s="22"/>
      <c r="FJ41" s="22"/>
      <c r="FK41" s="22"/>
      <c r="FL41" s="22"/>
      <c r="FM41" s="22"/>
      <c r="FN41" s="22"/>
      <c r="FO41" s="22"/>
      <c r="FP41" s="22"/>
      <c r="FQ41" s="22"/>
      <c r="FR41" s="22"/>
      <c r="FS41" s="22"/>
      <c r="FT41" s="22"/>
      <c r="FU41" s="22"/>
      <c r="FV41" s="22"/>
      <c r="FW41" s="22"/>
      <c r="FX41" s="22"/>
      <c r="FY41" s="22"/>
      <c r="FZ41" s="22"/>
      <c r="GA41" s="22"/>
      <c r="GB41" s="22"/>
      <c r="GC41" s="22"/>
      <c r="GD41" s="22"/>
      <c r="GE41" s="22"/>
      <c r="GF41" s="22"/>
      <c r="GG41" s="22"/>
      <c r="GH41" s="22"/>
      <c r="GI41" s="22"/>
      <c r="GJ41" s="22"/>
      <c r="GK41" s="22"/>
      <c r="GL41" s="22"/>
      <c r="GM41" s="22"/>
      <c r="GN41" s="22"/>
      <c r="GO41" s="22"/>
      <c r="GP41" s="22"/>
      <c r="GQ41" s="22"/>
      <c r="GR41" s="22"/>
      <c r="GS41" s="22"/>
      <c r="GT41" s="22"/>
      <c r="GU41" s="22"/>
      <c r="GV41" s="22"/>
      <c r="GW41" s="22"/>
      <c r="GX41" s="22"/>
      <c r="GY41" s="22"/>
      <c r="GZ41" s="22"/>
      <c r="HA41" s="22"/>
      <c r="HB41" s="22"/>
      <c r="HC41" s="22"/>
      <c r="HD41" s="22"/>
      <c r="HE41" s="22"/>
      <c r="HF41" s="22"/>
      <c r="HG41" s="22"/>
      <c r="HH41" s="22"/>
      <c r="HI41" s="22"/>
      <c r="HJ41" s="22"/>
      <c r="HK41" s="22"/>
      <c r="HL41" s="22"/>
      <c r="HM41" s="22"/>
      <c r="HN41" s="22"/>
      <c r="HO41" s="22"/>
      <c r="HP41" s="22"/>
      <c r="HQ41" s="22"/>
      <c r="HR41" s="22"/>
      <c r="HS41" s="22"/>
      <c r="HT41" s="22"/>
      <c r="HU41" s="22"/>
      <c r="HV41" s="22"/>
      <c r="HW41" s="22"/>
      <c r="HX41" s="22"/>
      <c r="HY41" s="22"/>
      <c r="HZ41" s="22"/>
      <c r="IA41" s="22"/>
      <c r="IB41" s="22"/>
      <c r="IC41" s="22"/>
      <c r="ID41" s="22"/>
      <c r="IE41" s="22"/>
      <c r="IF41" s="22"/>
      <c r="IG41" s="22"/>
      <c r="IH41" s="22"/>
      <c r="II41" s="22"/>
      <c r="IJ41" s="22"/>
      <c r="IK41" s="22"/>
      <c r="IL41" s="22"/>
      <c r="IM41" s="22"/>
      <c r="IN41" s="22"/>
      <c r="IO41" s="22"/>
      <c r="IP41" s="22"/>
      <c r="IQ41" s="22"/>
      <c r="IR41" s="22"/>
      <c r="IS41" s="22"/>
      <c r="IT41" s="22"/>
    </row>
    <row r="42" spans="1:254" s="48" customFormat="1" ht="38.25" x14ac:dyDescent="0.2">
      <c r="A42" s="109"/>
      <c r="B42" s="112"/>
      <c r="C42" s="49" t="s">
        <v>169</v>
      </c>
      <c r="D42" s="24" t="s">
        <v>170</v>
      </c>
      <c r="E42" s="35"/>
      <c r="F42" s="36">
        <f t="shared" si="3"/>
        <v>1029567.64</v>
      </c>
      <c r="G42" s="37">
        <v>1029567.64</v>
      </c>
      <c r="H42" s="37">
        <f t="shared" si="4"/>
        <v>0</v>
      </c>
      <c r="I42" s="38"/>
      <c r="J42" s="43"/>
      <c r="K42" s="26">
        <f t="shared" si="5"/>
        <v>1029567.64</v>
      </c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2"/>
      <c r="BX42" s="22"/>
      <c r="BY42" s="22"/>
      <c r="BZ42" s="22"/>
      <c r="CA42" s="22"/>
      <c r="CB42" s="22"/>
      <c r="CC42" s="22"/>
      <c r="CD42" s="22"/>
      <c r="CE42" s="22"/>
      <c r="CF42" s="22"/>
      <c r="CG42" s="22"/>
      <c r="CH42" s="22"/>
      <c r="CI42" s="22"/>
      <c r="CJ42" s="22"/>
      <c r="CK42" s="22"/>
      <c r="CL42" s="22"/>
      <c r="CM42" s="22"/>
      <c r="CN42" s="22"/>
      <c r="CO42" s="22"/>
      <c r="CP42" s="22"/>
      <c r="CQ42" s="22"/>
      <c r="CR42" s="22"/>
      <c r="CS42" s="22"/>
      <c r="CT42" s="22"/>
      <c r="CU42" s="22"/>
      <c r="CV42" s="22"/>
      <c r="CW42" s="22"/>
      <c r="CX42" s="22"/>
      <c r="CY42" s="22"/>
      <c r="CZ42" s="22"/>
      <c r="DA42" s="22"/>
      <c r="DB42" s="22"/>
      <c r="DC42" s="22"/>
      <c r="DD42" s="22"/>
      <c r="DE42" s="22"/>
      <c r="DF42" s="22"/>
      <c r="DG42" s="22"/>
      <c r="DH42" s="22"/>
      <c r="DI42" s="22"/>
      <c r="DJ42" s="22"/>
      <c r="DK42" s="22"/>
      <c r="DL42" s="22"/>
      <c r="DM42" s="22"/>
      <c r="DN42" s="22"/>
      <c r="DO42" s="22"/>
      <c r="DP42" s="22"/>
      <c r="DQ42" s="22"/>
      <c r="DR42" s="22"/>
      <c r="DS42" s="22"/>
      <c r="DT42" s="22"/>
      <c r="DU42" s="22"/>
      <c r="DV42" s="22"/>
      <c r="DW42" s="22"/>
      <c r="DX42" s="22"/>
      <c r="DY42" s="22"/>
      <c r="DZ42" s="22"/>
      <c r="EA42" s="22"/>
      <c r="EB42" s="22"/>
      <c r="EC42" s="22"/>
      <c r="ED42" s="22"/>
      <c r="EE42" s="22"/>
      <c r="EF42" s="22"/>
      <c r="EG42" s="22"/>
      <c r="EH42" s="22"/>
      <c r="EI42" s="22"/>
      <c r="EJ42" s="22"/>
      <c r="EK42" s="22"/>
      <c r="EL42" s="22"/>
      <c r="EM42" s="22"/>
      <c r="EN42" s="22"/>
      <c r="EO42" s="22"/>
      <c r="EP42" s="22"/>
      <c r="EQ42" s="22"/>
      <c r="ER42" s="22"/>
      <c r="ES42" s="22"/>
      <c r="ET42" s="22"/>
      <c r="EU42" s="22"/>
      <c r="EV42" s="22"/>
      <c r="EW42" s="22"/>
      <c r="EX42" s="22"/>
      <c r="EY42" s="22"/>
      <c r="EZ42" s="22"/>
      <c r="FA42" s="22"/>
      <c r="FB42" s="22"/>
      <c r="FC42" s="22"/>
      <c r="FD42" s="22"/>
      <c r="FE42" s="22"/>
      <c r="FF42" s="22"/>
      <c r="FG42" s="22"/>
      <c r="FH42" s="22"/>
      <c r="FI42" s="22"/>
      <c r="FJ42" s="22"/>
      <c r="FK42" s="22"/>
      <c r="FL42" s="22"/>
      <c r="FM42" s="22"/>
      <c r="FN42" s="22"/>
      <c r="FO42" s="22"/>
      <c r="FP42" s="22"/>
      <c r="FQ42" s="22"/>
      <c r="FR42" s="22"/>
      <c r="FS42" s="22"/>
      <c r="FT42" s="22"/>
      <c r="FU42" s="22"/>
      <c r="FV42" s="22"/>
      <c r="FW42" s="22"/>
      <c r="FX42" s="22"/>
      <c r="FY42" s="22"/>
      <c r="FZ42" s="22"/>
      <c r="GA42" s="22"/>
      <c r="GB42" s="22"/>
      <c r="GC42" s="22"/>
      <c r="GD42" s="22"/>
      <c r="GE42" s="22"/>
      <c r="GF42" s="22"/>
      <c r="GG42" s="22"/>
      <c r="GH42" s="22"/>
      <c r="GI42" s="22"/>
      <c r="GJ42" s="22"/>
      <c r="GK42" s="22"/>
      <c r="GL42" s="22"/>
      <c r="GM42" s="22"/>
      <c r="GN42" s="22"/>
      <c r="GO42" s="22"/>
      <c r="GP42" s="22"/>
      <c r="GQ42" s="22"/>
      <c r="GR42" s="22"/>
      <c r="GS42" s="22"/>
      <c r="GT42" s="22"/>
      <c r="GU42" s="22"/>
      <c r="GV42" s="22"/>
      <c r="GW42" s="22"/>
      <c r="GX42" s="22"/>
      <c r="GY42" s="22"/>
      <c r="GZ42" s="22"/>
      <c r="HA42" s="22"/>
      <c r="HB42" s="22"/>
      <c r="HC42" s="22"/>
      <c r="HD42" s="22"/>
      <c r="HE42" s="22"/>
      <c r="HF42" s="22"/>
      <c r="HG42" s="22"/>
      <c r="HH42" s="22"/>
      <c r="HI42" s="22"/>
      <c r="HJ42" s="22"/>
      <c r="HK42" s="22"/>
      <c r="HL42" s="22"/>
      <c r="HM42" s="22"/>
      <c r="HN42" s="22"/>
      <c r="HO42" s="22"/>
      <c r="HP42" s="22"/>
      <c r="HQ42" s="22"/>
      <c r="HR42" s="22"/>
      <c r="HS42" s="22"/>
      <c r="HT42" s="22"/>
      <c r="HU42" s="22"/>
      <c r="HV42" s="22"/>
      <c r="HW42" s="22"/>
      <c r="HX42" s="22"/>
      <c r="HY42" s="22"/>
      <c r="HZ42" s="22"/>
      <c r="IA42" s="22"/>
      <c r="IB42" s="22"/>
      <c r="IC42" s="22"/>
      <c r="ID42" s="22"/>
      <c r="IE42" s="22"/>
      <c r="IF42" s="22"/>
      <c r="IG42" s="22"/>
      <c r="IH42" s="22"/>
      <c r="II42" s="22"/>
      <c r="IJ42" s="22"/>
      <c r="IK42" s="22"/>
      <c r="IL42" s="22"/>
      <c r="IM42" s="22"/>
      <c r="IN42" s="22"/>
      <c r="IO42" s="22"/>
      <c r="IP42" s="22"/>
      <c r="IQ42" s="22"/>
      <c r="IR42" s="22"/>
      <c r="IS42" s="22"/>
      <c r="IT42" s="22"/>
    </row>
    <row r="43" spans="1:254" s="48" customFormat="1" ht="38.25" x14ac:dyDescent="0.2">
      <c r="A43" s="109"/>
      <c r="B43" s="112"/>
      <c r="C43" s="49" t="s">
        <v>169</v>
      </c>
      <c r="D43" s="24" t="s">
        <v>171</v>
      </c>
      <c r="E43" s="35"/>
      <c r="F43" s="36">
        <f t="shared" si="3"/>
        <v>737196.36</v>
      </c>
      <c r="G43" s="37">
        <v>737196.36</v>
      </c>
      <c r="H43" s="37">
        <f t="shared" si="4"/>
        <v>0</v>
      </c>
      <c r="I43" s="38"/>
      <c r="J43" s="43"/>
      <c r="K43" s="26">
        <f t="shared" si="5"/>
        <v>737196.36</v>
      </c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  <c r="BS43" s="22"/>
      <c r="BT43" s="22"/>
      <c r="BU43" s="22"/>
      <c r="BV43" s="22"/>
      <c r="BW43" s="22"/>
      <c r="BX43" s="22"/>
      <c r="BY43" s="22"/>
      <c r="BZ43" s="22"/>
      <c r="CA43" s="22"/>
      <c r="CB43" s="22"/>
      <c r="CC43" s="22"/>
      <c r="CD43" s="22"/>
      <c r="CE43" s="22"/>
      <c r="CF43" s="22"/>
      <c r="CG43" s="22"/>
      <c r="CH43" s="22"/>
      <c r="CI43" s="22"/>
      <c r="CJ43" s="22"/>
      <c r="CK43" s="22"/>
      <c r="CL43" s="22"/>
      <c r="CM43" s="22"/>
      <c r="CN43" s="22"/>
      <c r="CO43" s="22"/>
      <c r="CP43" s="22"/>
      <c r="CQ43" s="22"/>
      <c r="CR43" s="22"/>
      <c r="CS43" s="22"/>
      <c r="CT43" s="22"/>
      <c r="CU43" s="22"/>
      <c r="CV43" s="22"/>
      <c r="CW43" s="22"/>
      <c r="CX43" s="22"/>
      <c r="CY43" s="22"/>
      <c r="CZ43" s="22"/>
      <c r="DA43" s="22"/>
      <c r="DB43" s="22"/>
      <c r="DC43" s="22"/>
      <c r="DD43" s="22"/>
      <c r="DE43" s="22"/>
      <c r="DF43" s="22"/>
      <c r="DG43" s="22"/>
      <c r="DH43" s="22"/>
      <c r="DI43" s="22"/>
      <c r="DJ43" s="22"/>
      <c r="DK43" s="22"/>
      <c r="DL43" s="22"/>
      <c r="DM43" s="22"/>
      <c r="DN43" s="22"/>
      <c r="DO43" s="22"/>
      <c r="DP43" s="22"/>
      <c r="DQ43" s="22"/>
      <c r="DR43" s="22"/>
      <c r="DS43" s="22"/>
      <c r="DT43" s="22"/>
      <c r="DU43" s="22"/>
      <c r="DV43" s="22"/>
      <c r="DW43" s="22"/>
      <c r="DX43" s="22"/>
      <c r="DY43" s="22"/>
      <c r="DZ43" s="22"/>
      <c r="EA43" s="22"/>
      <c r="EB43" s="22"/>
      <c r="EC43" s="22"/>
      <c r="ED43" s="22"/>
      <c r="EE43" s="22"/>
      <c r="EF43" s="22"/>
      <c r="EG43" s="22"/>
      <c r="EH43" s="22"/>
      <c r="EI43" s="22"/>
      <c r="EJ43" s="22"/>
      <c r="EK43" s="22"/>
      <c r="EL43" s="22"/>
      <c r="EM43" s="22"/>
      <c r="EN43" s="22"/>
      <c r="EO43" s="22"/>
      <c r="EP43" s="22"/>
      <c r="EQ43" s="22"/>
      <c r="ER43" s="22"/>
      <c r="ES43" s="22"/>
      <c r="ET43" s="22"/>
      <c r="EU43" s="22"/>
      <c r="EV43" s="22"/>
      <c r="EW43" s="22"/>
      <c r="EX43" s="22"/>
      <c r="EY43" s="22"/>
      <c r="EZ43" s="22"/>
      <c r="FA43" s="22"/>
      <c r="FB43" s="22"/>
      <c r="FC43" s="22"/>
      <c r="FD43" s="22"/>
      <c r="FE43" s="22"/>
      <c r="FF43" s="22"/>
      <c r="FG43" s="22"/>
      <c r="FH43" s="22"/>
      <c r="FI43" s="22"/>
      <c r="FJ43" s="22"/>
      <c r="FK43" s="22"/>
      <c r="FL43" s="22"/>
      <c r="FM43" s="22"/>
      <c r="FN43" s="22"/>
      <c r="FO43" s="22"/>
      <c r="FP43" s="22"/>
      <c r="FQ43" s="22"/>
      <c r="FR43" s="22"/>
      <c r="FS43" s="22"/>
      <c r="FT43" s="22"/>
      <c r="FU43" s="22"/>
      <c r="FV43" s="22"/>
      <c r="FW43" s="22"/>
      <c r="FX43" s="22"/>
      <c r="FY43" s="22"/>
      <c r="FZ43" s="22"/>
      <c r="GA43" s="22"/>
      <c r="GB43" s="22"/>
      <c r="GC43" s="22"/>
      <c r="GD43" s="22"/>
      <c r="GE43" s="22"/>
      <c r="GF43" s="22"/>
      <c r="GG43" s="22"/>
      <c r="GH43" s="22"/>
      <c r="GI43" s="22"/>
      <c r="GJ43" s="22"/>
      <c r="GK43" s="22"/>
      <c r="GL43" s="22"/>
      <c r="GM43" s="22"/>
      <c r="GN43" s="22"/>
      <c r="GO43" s="22"/>
      <c r="GP43" s="22"/>
      <c r="GQ43" s="22"/>
      <c r="GR43" s="22"/>
      <c r="GS43" s="22"/>
      <c r="GT43" s="22"/>
      <c r="GU43" s="22"/>
      <c r="GV43" s="22"/>
      <c r="GW43" s="22"/>
      <c r="GX43" s="22"/>
      <c r="GY43" s="22"/>
      <c r="GZ43" s="22"/>
      <c r="HA43" s="22"/>
      <c r="HB43" s="22"/>
      <c r="HC43" s="22"/>
      <c r="HD43" s="22"/>
      <c r="HE43" s="22"/>
      <c r="HF43" s="22"/>
      <c r="HG43" s="22"/>
      <c r="HH43" s="22"/>
      <c r="HI43" s="22"/>
      <c r="HJ43" s="22"/>
      <c r="HK43" s="22"/>
      <c r="HL43" s="22"/>
      <c r="HM43" s="22"/>
      <c r="HN43" s="22"/>
      <c r="HO43" s="22"/>
      <c r="HP43" s="22"/>
      <c r="HQ43" s="22"/>
      <c r="HR43" s="22"/>
      <c r="HS43" s="22"/>
      <c r="HT43" s="22"/>
      <c r="HU43" s="22"/>
      <c r="HV43" s="22"/>
      <c r="HW43" s="22"/>
      <c r="HX43" s="22"/>
      <c r="HY43" s="22"/>
      <c r="HZ43" s="22"/>
      <c r="IA43" s="22"/>
      <c r="IB43" s="22"/>
      <c r="IC43" s="22"/>
      <c r="ID43" s="22"/>
      <c r="IE43" s="22"/>
      <c r="IF43" s="22"/>
      <c r="IG43" s="22"/>
      <c r="IH43" s="22"/>
      <c r="II43" s="22"/>
      <c r="IJ43" s="22"/>
      <c r="IK43" s="22"/>
      <c r="IL43" s="22"/>
      <c r="IM43" s="22"/>
      <c r="IN43" s="22"/>
      <c r="IO43" s="22"/>
      <c r="IP43" s="22"/>
      <c r="IQ43" s="22"/>
      <c r="IR43" s="22"/>
      <c r="IS43" s="22"/>
      <c r="IT43" s="22"/>
    </row>
    <row r="44" spans="1:254" s="48" customFormat="1" ht="25.5" x14ac:dyDescent="0.2">
      <c r="A44" s="109"/>
      <c r="B44" s="112"/>
      <c r="C44" s="49" t="s">
        <v>210</v>
      </c>
      <c r="D44" s="51" t="s">
        <v>203</v>
      </c>
      <c r="E44" s="35">
        <v>102000</v>
      </c>
      <c r="F44" s="36">
        <f t="shared" si="3"/>
        <v>0</v>
      </c>
      <c r="G44" s="37"/>
      <c r="H44" s="37">
        <f t="shared" si="4"/>
        <v>0</v>
      </c>
      <c r="I44" s="38"/>
      <c r="J44" s="43"/>
      <c r="K44" s="26">
        <f t="shared" si="5"/>
        <v>102000</v>
      </c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22"/>
      <c r="BO44" s="22"/>
      <c r="BP44" s="22"/>
      <c r="BQ44" s="22"/>
      <c r="BR44" s="22"/>
      <c r="BS44" s="22"/>
      <c r="BT44" s="22"/>
      <c r="BU44" s="22"/>
      <c r="BV44" s="22"/>
      <c r="BW44" s="22"/>
      <c r="BX44" s="22"/>
      <c r="BY44" s="22"/>
      <c r="BZ44" s="22"/>
      <c r="CA44" s="22"/>
      <c r="CB44" s="22"/>
      <c r="CC44" s="22"/>
      <c r="CD44" s="22"/>
      <c r="CE44" s="22"/>
      <c r="CF44" s="22"/>
      <c r="CG44" s="22"/>
      <c r="CH44" s="22"/>
      <c r="CI44" s="22"/>
      <c r="CJ44" s="22"/>
      <c r="CK44" s="22"/>
      <c r="CL44" s="22"/>
      <c r="CM44" s="22"/>
      <c r="CN44" s="22"/>
      <c r="CO44" s="22"/>
      <c r="CP44" s="22"/>
      <c r="CQ44" s="22"/>
      <c r="CR44" s="22"/>
      <c r="CS44" s="22"/>
      <c r="CT44" s="22"/>
      <c r="CU44" s="22"/>
      <c r="CV44" s="22"/>
      <c r="CW44" s="22"/>
      <c r="CX44" s="22"/>
      <c r="CY44" s="22"/>
      <c r="CZ44" s="22"/>
      <c r="DA44" s="22"/>
      <c r="DB44" s="22"/>
      <c r="DC44" s="22"/>
      <c r="DD44" s="22"/>
      <c r="DE44" s="22"/>
      <c r="DF44" s="22"/>
      <c r="DG44" s="22"/>
      <c r="DH44" s="22"/>
      <c r="DI44" s="22"/>
      <c r="DJ44" s="22"/>
      <c r="DK44" s="22"/>
      <c r="DL44" s="22"/>
      <c r="DM44" s="22"/>
      <c r="DN44" s="22"/>
      <c r="DO44" s="22"/>
      <c r="DP44" s="22"/>
      <c r="DQ44" s="22"/>
      <c r="DR44" s="22"/>
      <c r="DS44" s="22"/>
      <c r="DT44" s="22"/>
      <c r="DU44" s="22"/>
      <c r="DV44" s="22"/>
      <c r="DW44" s="22"/>
      <c r="DX44" s="22"/>
      <c r="DY44" s="22"/>
      <c r="DZ44" s="22"/>
      <c r="EA44" s="22"/>
      <c r="EB44" s="22"/>
      <c r="EC44" s="22"/>
      <c r="ED44" s="22"/>
      <c r="EE44" s="22"/>
      <c r="EF44" s="22"/>
      <c r="EG44" s="22"/>
      <c r="EH44" s="22"/>
      <c r="EI44" s="22"/>
      <c r="EJ44" s="22"/>
      <c r="EK44" s="22"/>
      <c r="EL44" s="22"/>
      <c r="EM44" s="22"/>
      <c r="EN44" s="22"/>
      <c r="EO44" s="22"/>
      <c r="EP44" s="22"/>
      <c r="EQ44" s="22"/>
      <c r="ER44" s="22"/>
      <c r="ES44" s="22"/>
      <c r="ET44" s="22"/>
      <c r="EU44" s="22"/>
      <c r="EV44" s="22"/>
      <c r="EW44" s="22"/>
      <c r="EX44" s="22"/>
      <c r="EY44" s="22"/>
      <c r="EZ44" s="22"/>
      <c r="FA44" s="22"/>
      <c r="FB44" s="22"/>
      <c r="FC44" s="22"/>
      <c r="FD44" s="22"/>
      <c r="FE44" s="22"/>
      <c r="FF44" s="22"/>
      <c r="FG44" s="22"/>
      <c r="FH44" s="22"/>
      <c r="FI44" s="22"/>
      <c r="FJ44" s="22"/>
      <c r="FK44" s="22"/>
      <c r="FL44" s="22"/>
      <c r="FM44" s="22"/>
      <c r="FN44" s="22"/>
      <c r="FO44" s="22"/>
      <c r="FP44" s="22"/>
      <c r="FQ44" s="22"/>
      <c r="FR44" s="22"/>
      <c r="FS44" s="22"/>
      <c r="FT44" s="22"/>
      <c r="FU44" s="22"/>
      <c r="FV44" s="22"/>
      <c r="FW44" s="22"/>
      <c r="FX44" s="22"/>
      <c r="FY44" s="22"/>
      <c r="FZ44" s="22"/>
      <c r="GA44" s="22"/>
      <c r="GB44" s="22"/>
      <c r="GC44" s="22"/>
      <c r="GD44" s="22"/>
      <c r="GE44" s="22"/>
      <c r="GF44" s="22"/>
      <c r="GG44" s="22"/>
      <c r="GH44" s="22"/>
      <c r="GI44" s="22"/>
      <c r="GJ44" s="22"/>
      <c r="GK44" s="22"/>
      <c r="GL44" s="22"/>
      <c r="GM44" s="22"/>
      <c r="GN44" s="22"/>
      <c r="GO44" s="22"/>
      <c r="GP44" s="22"/>
      <c r="GQ44" s="22"/>
      <c r="GR44" s="22"/>
      <c r="GS44" s="22"/>
      <c r="GT44" s="22"/>
      <c r="GU44" s="22"/>
      <c r="GV44" s="22"/>
      <c r="GW44" s="22"/>
      <c r="GX44" s="22"/>
      <c r="GY44" s="22"/>
      <c r="GZ44" s="22"/>
      <c r="HA44" s="22"/>
      <c r="HB44" s="22"/>
      <c r="HC44" s="22"/>
      <c r="HD44" s="22"/>
      <c r="HE44" s="22"/>
      <c r="HF44" s="22"/>
      <c r="HG44" s="22"/>
      <c r="HH44" s="22"/>
      <c r="HI44" s="22"/>
      <c r="HJ44" s="22"/>
      <c r="HK44" s="22"/>
      <c r="HL44" s="22"/>
      <c r="HM44" s="22"/>
      <c r="HN44" s="22"/>
      <c r="HO44" s="22"/>
      <c r="HP44" s="22"/>
      <c r="HQ44" s="22"/>
      <c r="HR44" s="22"/>
      <c r="HS44" s="22"/>
      <c r="HT44" s="22"/>
      <c r="HU44" s="22"/>
      <c r="HV44" s="22"/>
      <c r="HW44" s="22"/>
      <c r="HX44" s="22"/>
      <c r="HY44" s="22"/>
      <c r="HZ44" s="22"/>
      <c r="IA44" s="22"/>
      <c r="IB44" s="22"/>
      <c r="IC44" s="22"/>
      <c r="ID44" s="22"/>
      <c r="IE44" s="22"/>
      <c r="IF44" s="22"/>
      <c r="IG44" s="22"/>
      <c r="IH44" s="22"/>
      <c r="II44" s="22"/>
      <c r="IJ44" s="22"/>
      <c r="IK44" s="22"/>
      <c r="IL44" s="22"/>
      <c r="IM44" s="22"/>
      <c r="IN44" s="22"/>
      <c r="IO44" s="22"/>
      <c r="IP44" s="22"/>
      <c r="IQ44" s="22"/>
      <c r="IR44" s="22"/>
      <c r="IS44" s="22"/>
      <c r="IT44" s="22"/>
    </row>
    <row r="45" spans="1:254" s="48" customFormat="1" ht="25.5" x14ac:dyDescent="0.2">
      <c r="A45" s="109"/>
      <c r="B45" s="112"/>
      <c r="C45" s="49" t="s">
        <v>167</v>
      </c>
      <c r="D45" s="51" t="s">
        <v>208</v>
      </c>
      <c r="E45" s="35">
        <v>48400</v>
      </c>
      <c r="F45" s="36">
        <f>SUM(G45:H45)</f>
        <v>0</v>
      </c>
      <c r="G45" s="37"/>
      <c r="H45" s="37">
        <f t="shared" si="4"/>
        <v>0</v>
      </c>
      <c r="I45" s="38"/>
      <c r="J45" s="43"/>
      <c r="K45" s="26">
        <f t="shared" si="5"/>
        <v>48400</v>
      </c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2"/>
      <c r="BY45" s="22"/>
      <c r="BZ45" s="22"/>
      <c r="CA45" s="22"/>
      <c r="CB45" s="22"/>
      <c r="CC45" s="22"/>
      <c r="CD45" s="22"/>
      <c r="CE45" s="22"/>
      <c r="CF45" s="22"/>
      <c r="CG45" s="22"/>
      <c r="CH45" s="22"/>
      <c r="CI45" s="22"/>
      <c r="CJ45" s="22"/>
      <c r="CK45" s="22"/>
      <c r="CL45" s="22"/>
      <c r="CM45" s="22"/>
      <c r="CN45" s="22"/>
      <c r="CO45" s="22"/>
      <c r="CP45" s="22"/>
      <c r="CQ45" s="22"/>
      <c r="CR45" s="22"/>
      <c r="CS45" s="22"/>
      <c r="CT45" s="22"/>
      <c r="CU45" s="22"/>
      <c r="CV45" s="22"/>
      <c r="CW45" s="22"/>
      <c r="CX45" s="22"/>
      <c r="CY45" s="22"/>
      <c r="CZ45" s="22"/>
      <c r="DA45" s="22"/>
      <c r="DB45" s="22"/>
      <c r="DC45" s="22"/>
      <c r="DD45" s="22"/>
      <c r="DE45" s="22"/>
      <c r="DF45" s="22"/>
      <c r="DG45" s="22"/>
      <c r="DH45" s="22"/>
      <c r="DI45" s="22"/>
      <c r="DJ45" s="22"/>
      <c r="DK45" s="22"/>
      <c r="DL45" s="22"/>
      <c r="DM45" s="22"/>
      <c r="DN45" s="22"/>
      <c r="DO45" s="22"/>
      <c r="DP45" s="22"/>
      <c r="DQ45" s="22"/>
      <c r="DR45" s="22"/>
      <c r="DS45" s="22"/>
      <c r="DT45" s="22"/>
      <c r="DU45" s="22"/>
      <c r="DV45" s="22"/>
      <c r="DW45" s="22"/>
      <c r="DX45" s="22"/>
      <c r="DY45" s="22"/>
      <c r="DZ45" s="22"/>
      <c r="EA45" s="22"/>
      <c r="EB45" s="22"/>
      <c r="EC45" s="22"/>
      <c r="ED45" s="22"/>
      <c r="EE45" s="22"/>
      <c r="EF45" s="22"/>
      <c r="EG45" s="22"/>
      <c r="EH45" s="22"/>
      <c r="EI45" s="22"/>
      <c r="EJ45" s="22"/>
      <c r="EK45" s="22"/>
      <c r="EL45" s="22"/>
      <c r="EM45" s="22"/>
      <c r="EN45" s="22"/>
      <c r="EO45" s="22"/>
      <c r="EP45" s="22"/>
      <c r="EQ45" s="22"/>
      <c r="ER45" s="22"/>
      <c r="ES45" s="22"/>
      <c r="ET45" s="22"/>
      <c r="EU45" s="22"/>
      <c r="EV45" s="22"/>
      <c r="EW45" s="22"/>
      <c r="EX45" s="22"/>
      <c r="EY45" s="22"/>
      <c r="EZ45" s="22"/>
      <c r="FA45" s="22"/>
      <c r="FB45" s="22"/>
      <c r="FC45" s="22"/>
      <c r="FD45" s="22"/>
      <c r="FE45" s="22"/>
      <c r="FF45" s="22"/>
      <c r="FG45" s="22"/>
      <c r="FH45" s="22"/>
      <c r="FI45" s="22"/>
      <c r="FJ45" s="22"/>
      <c r="FK45" s="22"/>
      <c r="FL45" s="22"/>
      <c r="FM45" s="22"/>
      <c r="FN45" s="22"/>
      <c r="FO45" s="22"/>
      <c r="FP45" s="22"/>
      <c r="FQ45" s="22"/>
      <c r="FR45" s="22"/>
      <c r="FS45" s="22"/>
      <c r="FT45" s="22"/>
      <c r="FU45" s="22"/>
      <c r="FV45" s="22"/>
      <c r="FW45" s="22"/>
      <c r="FX45" s="22"/>
      <c r="FY45" s="22"/>
      <c r="FZ45" s="22"/>
      <c r="GA45" s="22"/>
      <c r="GB45" s="22"/>
      <c r="GC45" s="22"/>
      <c r="GD45" s="22"/>
      <c r="GE45" s="22"/>
      <c r="GF45" s="22"/>
      <c r="GG45" s="22"/>
      <c r="GH45" s="22"/>
      <c r="GI45" s="22"/>
      <c r="GJ45" s="22"/>
      <c r="GK45" s="22"/>
      <c r="GL45" s="22"/>
      <c r="GM45" s="22"/>
      <c r="GN45" s="22"/>
      <c r="GO45" s="22"/>
      <c r="GP45" s="22"/>
      <c r="GQ45" s="22"/>
      <c r="GR45" s="22"/>
      <c r="GS45" s="22"/>
      <c r="GT45" s="22"/>
      <c r="GU45" s="22"/>
      <c r="GV45" s="22"/>
      <c r="GW45" s="22"/>
      <c r="GX45" s="22"/>
      <c r="GY45" s="22"/>
      <c r="GZ45" s="22"/>
      <c r="HA45" s="22"/>
      <c r="HB45" s="22"/>
      <c r="HC45" s="22"/>
      <c r="HD45" s="22"/>
      <c r="HE45" s="22"/>
      <c r="HF45" s="22"/>
      <c r="HG45" s="22"/>
      <c r="HH45" s="22"/>
      <c r="HI45" s="22"/>
      <c r="HJ45" s="22"/>
      <c r="HK45" s="22"/>
      <c r="HL45" s="22"/>
      <c r="HM45" s="22"/>
      <c r="HN45" s="22"/>
      <c r="HO45" s="22"/>
      <c r="HP45" s="22"/>
      <c r="HQ45" s="22"/>
      <c r="HR45" s="22"/>
      <c r="HS45" s="22"/>
      <c r="HT45" s="22"/>
      <c r="HU45" s="22"/>
      <c r="HV45" s="22"/>
      <c r="HW45" s="22"/>
      <c r="HX45" s="22"/>
      <c r="HY45" s="22"/>
      <c r="HZ45" s="22"/>
      <c r="IA45" s="22"/>
      <c r="IB45" s="22"/>
      <c r="IC45" s="22"/>
      <c r="ID45" s="22"/>
      <c r="IE45" s="22"/>
      <c r="IF45" s="22"/>
      <c r="IG45" s="22"/>
      <c r="IH45" s="22"/>
      <c r="II45" s="22"/>
      <c r="IJ45" s="22"/>
      <c r="IK45" s="22"/>
      <c r="IL45" s="22"/>
      <c r="IM45" s="22"/>
      <c r="IN45" s="22"/>
      <c r="IO45" s="22"/>
      <c r="IP45" s="22"/>
      <c r="IQ45" s="22"/>
      <c r="IR45" s="22"/>
      <c r="IS45" s="22"/>
      <c r="IT45" s="22"/>
    </row>
    <row r="46" spans="1:254" s="48" customFormat="1" ht="38.25" x14ac:dyDescent="0.2">
      <c r="A46" s="109"/>
      <c r="B46" s="112"/>
      <c r="C46" s="49" t="s">
        <v>214</v>
      </c>
      <c r="D46" s="51" t="s">
        <v>212</v>
      </c>
      <c r="E46" s="35"/>
      <c r="F46" s="36">
        <f t="shared" ref="F46:F69" si="6">SUM(G46:H46)</f>
        <v>74590</v>
      </c>
      <c r="G46" s="38">
        <v>74590</v>
      </c>
      <c r="H46" s="37">
        <f t="shared" si="4"/>
        <v>0</v>
      </c>
      <c r="I46" s="38"/>
      <c r="J46" s="43"/>
      <c r="K46" s="26">
        <f t="shared" si="5"/>
        <v>74590</v>
      </c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2"/>
      <c r="BS46" s="22"/>
      <c r="BT46" s="22"/>
      <c r="BU46" s="22"/>
      <c r="BV46" s="22"/>
      <c r="BW46" s="22"/>
      <c r="BX46" s="22"/>
      <c r="BY46" s="22"/>
      <c r="BZ46" s="22"/>
      <c r="CA46" s="22"/>
      <c r="CB46" s="22"/>
      <c r="CC46" s="22"/>
      <c r="CD46" s="22"/>
      <c r="CE46" s="22"/>
      <c r="CF46" s="22"/>
      <c r="CG46" s="22"/>
      <c r="CH46" s="22"/>
      <c r="CI46" s="22"/>
      <c r="CJ46" s="22"/>
      <c r="CK46" s="22"/>
      <c r="CL46" s="22"/>
      <c r="CM46" s="22"/>
      <c r="CN46" s="22"/>
      <c r="CO46" s="22"/>
      <c r="CP46" s="22"/>
      <c r="CQ46" s="22"/>
      <c r="CR46" s="22"/>
      <c r="CS46" s="22"/>
      <c r="CT46" s="22"/>
      <c r="CU46" s="22"/>
      <c r="CV46" s="22"/>
      <c r="CW46" s="22"/>
      <c r="CX46" s="22"/>
      <c r="CY46" s="22"/>
      <c r="CZ46" s="22"/>
      <c r="DA46" s="22"/>
      <c r="DB46" s="22"/>
      <c r="DC46" s="22"/>
      <c r="DD46" s="22"/>
      <c r="DE46" s="22"/>
      <c r="DF46" s="22"/>
      <c r="DG46" s="22"/>
      <c r="DH46" s="22"/>
      <c r="DI46" s="22"/>
      <c r="DJ46" s="22"/>
      <c r="DK46" s="22"/>
      <c r="DL46" s="22"/>
      <c r="DM46" s="22"/>
      <c r="DN46" s="22"/>
      <c r="DO46" s="22"/>
      <c r="DP46" s="22"/>
      <c r="DQ46" s="22"/>
      <c r="DR46" s="22"/>
      <c r="DS46" s="22"/>
      <c r="DT46" s="22"/>
      <c r="DU46" s="22"/>
      <c r="DV46" s="22"/>
      <c r="DW46" s="22"/>
      <c r="DX46" s="22"/>
      <c r="DY46" s="22"/>
      <c r="DZ46" s="22"/>
      <c r="EA46" s="22"/>
      <c r="EB46" s="22"/>
      <c r="EC46" s="22"/>
      <c r="ED46" s="22"/>
      <c r="EE46" s="22"/>
      <c r="EF46" s="22"/>
      <c r="EG46" s="22"/>
      <c r="EH46" s="22"/>
      <c r="EI46" s="22"/>
      <c r="EJ46" s="22"/>
      <c r="EK46" s="22"/>
      <c r="EL46" s="22"/>
      <c r="EM46" s="22"/>
      <c r="EN46" s="22"/>
      <c r="EO46" s="22"/>
      <c r="EP46" s="22"/>
      <c r="EQ46" s="22"/>
      <c r="ER46" s="22"/>
      <c r="ES46" s="22"/>
      <c r="ET46" s="22"/>
      <c r="EU46" s="22"/>
      <c r="EV46" s="22"/>
      <c r="EW46" s="22"/>
      <c r="EX46" s="22"/>
      <c r="EY46" s="22"/>
      <c r="EZ46" s="22"/>
      <c r="FA46" s="22"/>
      <c r="FB46" s="22"/>
      <c r="FC46" s="22"/>
      <c r="FD46" s="22"/>
      <c r="FE46" s="22"/>
      <c r="FF46" s="22"/>
      <c r="FG46" s="22"/>
      <c r="FH46" s="22"/>
      <c r="FI46" s="22"/>
      <c r="FJ46" s="22"/>
      <c r="FK46" s="22"/>
      <c r="FL46" s="22"/>
      <c r="FM46" s="22"/>
      <c r="FN46" s="22"/>
      <c r="FO46" s="22"/>
      <c r="FP46" s="22"/>
      <c r="FQ46" s="22"/>
      <c r="FR46" s="22"/>
      <c r="FS46" s="22"/>
      <c r="FT46" s="22"/>
      <c r="FU46" s="22"/>
      <c r="FV46" s="22"/>
      <c r="FW46" s="22"/>
      <c r="FX46" s="22"/>
      <c r="FY46" s="22"/>
      <c r="FZ46" s="22"/>
      <c r="GA46" s="22"/>
      <c r="GB46" s="22"/>
      <c r="GC46" s="22"/>
      <c r="GD46" s="22"/>
      <c r="GE46" s="22"/>
      <c r="GF46" s="22"/>
      <c r="GG46" s="22"/>
      <c r="GH46" s="22"/>
      <c r="GI46" s="22"/>
      <c r="GJ46" s="22"/>
      <c r="GK46" s="22"/>
      <c r="GL46" s="22"/>
      <c r="GM46" s="22"/>
      <c r="GN46" s="22"/>
      <c r="GO46" s="22"/>
      <c r="GP46" s="22"/>
      <c r="GQ46" s="22"/>
      <c r="GR46" s="22"/>
      <c r="GS46" s="22"/>
      <c r="GT46" s="22"/>
      <c r="GU46" s="22"/>
      <c r="GV46" s="22"/>
      <c r="GW46" s="22"/>
      <c r="GX46" s="22"/>
      <c r="GY46" s="22"/>
      <c r="GZ46" s="22"/>
      <c r="HA46" s="22"/>
      <c r="HB46" s="22"/>
      <c r="HC46" s="22"/>
      <c r="HD46" s="22"/>
      <c r="HE46" s="22"/>
      <c r="HF46" s="22"/>
      <c r="HG46" s="22"/>
      <c r="HH46" s="22"/>
      <c r="HI46" s="22"/>
      <c r="HJ46" s="22"/>
      <c r="HK46" s="22"/>
      <c r="HL46" s="22"/>
      <c r="HM46" s="22"/>
      <c r="HN46" s="22"/>
      <c r="HO46" s="22"/>
      <c r="HP46" s="22"/>
      <c r="HQ46" s="22"/>
      <c r="HR46" s="22"/>
      <c r="HS46" s="22"/>
      <c r="HT46" s="22"/>
      <c r="HU46" s="22"/>
      <c r="HV46" s="22"/>
      <c r="HW46" s="22"/>
      <c r="HX46" s="22"/>
      <c r="HY46" s="22"/>
      <c r="HZ46" s="22"/>
      <c r="IA46" s="22"/>
      <c r="IB46" s="22"/>
      <c r="IC46" s="22"/>
      <c r="ID46" s="22"/>
      <c r="IE46" s="22"/>
      <c r="IF46" s="22"/>
      <c r="IG46" s="22"/>
      <c r="IH46" s="22"/>
      <c r="II46" s="22"/>
      <c r="IJ46" s="22"/>
      <c r="IK46" s="22"/>
      <c r="IL46" s="22"/>
      <c r="IM46" s="22"/>
      <c r="IN46" s="22"/>
      <c r="IO46" s="22"/>
      <c r="IP46" s="22"/>
      <c r="IQ46" s="22"/>
      <c r="IR46" s="22"/>
      <c r="IS46" s="22"/>
      <c r="IT46" s="22"/>
    </row>
    <row r="47" spans="1:254" s="48" customFormat="1" ht="25.5" x14ac:dyDescent="0.2">
      <c r="A47" s="110"/>
      <c r="B47" s="113"/>
      <c r="C47" s="49" t="s">
        <v>167</v>
      </c>
      <c r="D47" s="51" t="s">
        <v>213</v>
      </c>
      <c r="E47" s="35"/>
      <c r="F47" s="36">
        <f t="shared" si="6"/>
        <v>132000</v>
      </c>
      <c r="G47" s="37"/>
      <c r="H47" s="37">
        <f t="shared" si="4"/>
        <v>132000</v>
      </c>
      <c r="I47" s="38">
        <v>132000</v>
      </c>
      <c r="J47" s="43"/>
      <c r="K47" s="26">
        <f t="shared" si="5"/>
        <v>132000</v>
      </c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  <c r="BQ47" s="22"/>
      <c r="BR47" s="22"/>
      <c r="BS47" s="22"/>
      <c r="BT47" s="22"/>
      <c r="BU47" s="22"/>
      <c r="BV47" s="22"/>
      <c r="BW47" s="22"/>
      <c r="BX47" s="22"/>
      <c r="BY47" s="22"/>
      <c r="BZ47" s="22"/>
      <c r="CA47" s="22"/>
      <c r="CB47" s="22"/>
      <c r="CC47" s="22"/>
      <c r="CD47" s="22"/>
      <c r="CE47" s="22"/>
      <c r="CF47" s="22"/>
      <c r="CG47" s="22"/>
      <c r="CH47" s="22"/>
      <c r="CI47" s="22"/>
      <c r="CJ47" s="22"/>
      <c r="CK47" s="22"/>
      <c r="CL47" s="22"/>
      <c r="CM47" s="22"/>
      <c r="CN47" s="22"/>
      <c r="CO47" s="22"/>
      <c r="CP47" s="22"/>
      <c r="CQ47" s="22"/>
      <c r="CR47" s="22"/>
      <c r="CS47" s="22"/>
      <c r="CT47" s="22"/>
      <c r="CU47" s="22"/>
      <c r="CV47" s="22"/>
      <c r="CW47" s="22"/>
      <c r="CX47" s="22"/>
      <c r="CY47" s="22"/>
      <c r="CZ47" s="22"/>
      <c r="DA47" s="22"/>
      <c r="DB47" s="22"/>
      <c r="DC47" s="22"/>
      <c r="DD47" s="22"/>
      <c r="DE47" s="22"/>
      <c r="DF47" s="22"/>
      <c r="DG47" s="22"/>
      <c r="DH47" s="22"/>
      <c r="DI47" s="22"/>
      <c r="DJ47" s="22"/>
      <c r="DK47" s="22"/>
      <c r="DL47" s="22"/>
      <c r="DM47" s="22"/>
      <c r="DN47" s="22"/>
      <c r="DO47" s="22"/>
      <c r="DP47" s="22"/>
      <c r="DQ47" s="22"/>
      <c r="DR47" s="22"/>
      <c r="DS47" s="22"/>
      <c r="DT47" s="22"/>
      <c r="DU47" s="22"/>
      <c r="DV47" s="22"/>
      <c r="DW47" s="22"/>
      <c r="DX47" s="22"/>
      <c r="DY47" s="22"/>
      <c r="DZ47" s="22"/>
      <c r="EA47" s="22"/>
      <c r="EB47" s="22"/>
      <c r="EC47" s="22"/>
      <c r="ED47" s="22"/>
      <c r="EE47" s="22"/>
      <c r="EF47" s="22"/>
      <c r="EG47" s="22"/>
      <c r="EH47" s="22"/>
      <c r="EI47" s="22"/>
      <c r="EJ47" s="22"/>
      <c r="EK47" s="22"/>
      <c r="EL47" s="22"/>
      <c r="EM47" s="22"/>
      <c r="EN47" s="22"/>
      <c r="EO47" s="22"/>
      <c r="EP47" s="22"/>
      <c r="EQ47" s="22"/>
      <c r="ER47" s="22"/>
      <c r="ES47" s="22"/>
      <c r="ET47" s="22"/>
      <c r="EU47" s="22"/>
      <c r="EV47" s="22"/>
      <c r="EW47" s="22"/>
      <c r="EX47" s="22"/>
      <c r="EY47" s="22"/>
      <c r="EZ47" s="22"/>
      <c r="FA47" s="22"/>
      <c r="FB47" s="22"/>
      <c r="FC47" s="22"/>
      <c r="FD47" s="22"/>
      <c r="FE47" s="22"/>
      <c r="FF47" s="22"/>
      <c r="FG47" s="22"/>
      <c r="FH47" s="22"/>
      <c r="FI47" s="22"/>
      <c r="FJ47" s="22"/>
      <c r="FK47" s="22"/>
      <c r="FL47" s="22"/>
      <c r="FM47" s="22"/>
      <c r="FN47" s="22"/>
      <c r="FO47" s="22"/>
      <c r="FP47" s="22"/>
      <c r="FQ47" s="22"/>
      <c r="FR47" s="22"/>
      <c r="FS47" s="22"/>
      <c r="FT47" s="22"/>
      <c r="FU47" s="22"/>
      <c r="FV47" s="22"/>
      <c r="FW47" s="22"/>
      <c r="FX47" s="22"/>
      <c r="FY47" s="22"/>
      <c r="FZ47" s="22"/>
      <c r="GA47" s="22"/>
      <c r="GB47" s="22"/>
      <c r="GC47" s="22"/>
      <c r="GD47" s="22"/>
      <c r="GE47" s="22"/>
      <c r="GF47" s="22"/>
      <c r="GG47" s="22"/>
      <c r="GH47" s="22"/>
      <c r="GI47" s="22"/>
      <c r="GJ47" s="22"/>
      <c r="GK47" s="22"/>
      <c r="GL47" s="22"/>
      <c r="GM47" s="22"/>
      <c r="GN47" s="22"/>
      <c r="GO47" s="22"/>
      <c r="GP47" s="22"/>
      <c r="GQ47" s="22"/>
      <c r="GR47" s="22"/>
      <c r="GS47" s="22"/>
      <c r="GT47" s="22"/>
      <c r="GU47" s="22"/>
      <c r="GV47" s="22"/>
      <c r="GW47" s="22"/>
      <c r="GX47" s="22"/>
      <c r="GY47" s="22"/>
      <c r="GZ47" s="22"/>
      <c r="HA47" s="22"/>
      <c r="HB47" s="22"/>
      <c r="HC47" s="22"/>
      <c r="HD47" s="22"/>
      <c r="HE47" s="22"/>
      <c r="HF47" s="22"/>
      <c r="HG47" s="22"/>
      <c r="HH47" s="22"/>
      <c r="HI47" s="22"/>
      <c r="HJ47" s="22"/>
      <c r="HK47" s="22"/>
      <c r="HL47" s="22"/>
      <c r="HM47" s="22"/>
      <c r="HN47" s="22"/>
      <c r="HO47" s="22"/>
      <c r="HP47" s="22"/>
      <c r="HQ47" s="22"/>
      <c r="HR47" s="22"/>
      <c r="HS47" s="22"/>
      <c r="HT47" s="22"/>
      <c r="HU47" s="22"/>
      <c r="HV47" s="22"/>
      <c r="HW47" s="22"/>
      <c r="HX47" s="22"/>
      <c r="HY47" s="22"/>
      <c r="HZ47" s="22"/>
      <c r="IA47" s="22"/>
      <c r="IB47" s="22"/>
      <c r="IC47" s="22"/>
      <c r="ID47" s="22"/>
      <c r="IE47" s="22"/>
      <c r="IF47" s="22"/>
      <c r="IG47" s="22"/>
      <c r="IH47" s="22"/>
      <c r="II47" s="22"/>
      <c r="IJ47" s="22"/>
      <c r="IK47" s="22"/>
      <c r="IL47" s="22"/>
      <c r="IM47" s="22"/>
      <c r="IN47" s="22"/>
      <c r="IO47" s="22"/>
      <c r="IP47" s="22"/>
      <c r="IQ47" s="22"/>
      <c r="IR47" s="22"/>
      <c r="IS47" s="22"/>
      <c r="IT47" s="22"/>
    </row>
    <row r="48" spans="1:254" s="48" customFormat="1" ht="12.75" x14ac:dyDescent="0.2">
      <c r="A48" s="34"/>
      <c r="B48" s="50" t="s">
        <v>36</v>
      </c>
      <c r="C48" s="49"/>
      <c r="D48" s="34" t="s">
        <v>186</v>
      </c>
      <c r="E48" s="35"/>
      <c r="F48" s="36">
        <f t="shared" si="6"/>
        <v>0</v>
      </c>
      <c r="G48" s="37"/>
      <c r="H48" s="37">
        <f t="shared" si="4"/>
        <v>0</v>
      </c>
      <c r="I48" s="38"/>
      <c r="J48" s="25"/>
      <c r="K48" s="26">
        <f t="shared" si="5"/>
        <v>0</v>
      </c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22"/>
      <c r="BQ48" s="22"/>
      <c r="BR48" s="22"/>
      <c r="BS48" s="22"/>
      <c r="BT48" s="22"/>
      <c r="BU48" s="22"/>
      <c r="BV48" s="22"/>
      <c r="BW48" s="22"/>
      <c r="BX48" s="22"/>
      <c r="BY48" s="22"/>
      <c r="BZ48" s="22"/>
      <c r="CA48" s="22"/>
      <c r="CB48" s="22"/>
      <c r="CC48" s="22"/>
      <c r="CD48" s="22"/>
      <c r="CE48" s="22"/>
      <c r="CF48" s="22"/>
      <c r="CG48" s="22"/>
      <c r="CH48" s="22"/>
      <c r="CI48" s="22"/>
      <c r="CJ48" s="22"/>
      <c r="CK48" s="22"/>
      <c r="CL48" s="22"/>
      <c r="CM48" s="22"/>
      <c r="CN48" s="22"/>
      <c r="CO48" s="22"/>
      <c r="CP48" s="22"/>
      <c r="CQ48" s="22"/>
      <c r="CR48" s="22"/>
      <c r="CS48" s="22"/>
      <c r="CT48" s="22"/>
      <c r="CU48" s="22"/>
      <c r="CV48" s="22"/>
      <c r="CW48" s="22"/>
      <c r="CX48" s="22"/>
      <c r="CY48" s="22"/>
      <c r="CZ48" s="22"/>
      <c r="DA48" s="22"/>
      <c r="DB48" s="22"/>
      <c r="DC48" s="22"/>
      <c r="DD48" s="22"/>
      <c r="DE48" s="22"/>
      <c r="DF48" s="22"/>
      <c r="DG48" s="22"/>
      <c r="DH48" s="22"/>
      <c r="DI48" s="22"/>
      <c r="DJ48" s="22"/>
      <c r="DK48" s="22"/>
      <c r="DL48" s="22"/>
      <c r="DM48" s="22"/>
      <c r="DN48" s="22"/>
      <c r="DO48" s="22"/>
      <c r="DP48" s="22"/>
      <c r="DQ48" s="22"/>
      <c r="DR48" s="22"/>
      <c r="DS48" s="22"/>
      <c r="DT48" s="22"/>
      <c r="DU48" s="22"/>
      <c r="DV48" s="22"/>
      <c r="DW48" s="22"/>
      <c r="DX48" s="22"/>
      <c r="DY48" s="22"/>
      <c r="DZ48" s="22"/>
      <c r="EA48" s="22"/>
      <c r="EB48" s="22"/>
      <c r="EC48" s="22"/>
      <c r="ED48" s="22"/>
      <c r="EE48" s="22"/>
      <c r="EF48" s="22"/>
      <c r="EG48" s="22"/>
      <c r="EH48" s="22"/>
      <c r="EI48" s="22"/>
      <c r="EJ48" s="22"/>
      <c r="EK48" s="22"/>
      <c r="EL48" s="22"/>
      <c r="EM48" s="22"/>
      <c r="EN48" s="22"/>
      <c r="EO48" s="22"/>
      <c r="EP48" s="22"/>
      <c r="EQ48" s="22"/>
      <c r="ER48" s="22"/>
      <c r="ES48" s="22"/>
      <c r="ET48" s="22"/>
      <c r="EU48" s="22"/>
      <c r="EV48" s="22"/>
      <c r="EW48" s="22"/>
      <c r="EX48" s="22"/>
      <c r="EY48" s="22"/>
      <c r="EZ48" s="22"/>
      <c r="FA48" s="22"/>
      <c r="FB48" s="22"/>
      <c r="FC48" s="22"/>
      <c r="FD48" s="22"/>
      <c r="FE48" s="22"/>
      <c r="FF48" s="22"/>
      <c r="FG48" s="22"/>
      <c r="FH48" s="22"/>
      <c r="FI48" s="22"/>
      <c r="FJ48" s="22"/>
      <c r="FK48" s="22"/>
      <c r="FL48" s="22"/>
      <c r="FM48" s="22"/>
      <c r="FN48" s="22"/>
      <c r="FO48" s="22"/>
      <c r="FP48" s="22"/>
      <c r="FQ48" s="22"/>
      <c r="FR48" s="22"/>
      <c r="FS48" s="22"/>
      <c r="FT48" s="22"/>
      <c r="FU48" s="22"/>
      <c r="FV48" s="22"/>
      <c r="FW48" s="22"/>
      <c r="FX48" s="22"/>
      <c r="FY48" s="22"/>
      <c r="FZ48" s="22"/>
      <c r="GA48" s="22"/>
      <c r="GB48" s="22"/>
      <c r="GC48" s="22"/>
      <c r="GD48" s="22"/>
      <c r="GE48" s="22"/>
      <c r="GF48" s="22"/>
      <c r="GG48" s="22"/>
      <c r="GH48" s="22"/>
      <c r="GI48" s="22"/>
      <c r="GJ48" s="22"/>
      <c r="GK48" s="22"/>
      <c r="GL48" s="22"/>
      <c r="GM48" s="22"/>
      <c r="GN48" s="22"/>
      <c r="GO48" s="22"/>
      <c r="GP48" s="22"/>
      <c r="GQ48" s="22"/>
      <c r="GR48" s="22"/>
      <c r="GS48" s="22"/>
      <c r="GT48" s="22"/>
      <c r="GU48" s="22"/>
      <c r="GV48" s="22"/>
      <c r="GW48" s="22"/>
      <c r="GX48" s="22"/>
      <c r="GY48" s="22"/>
      <c r="GZ48" s="22"/>
      <c r="HA48" s="22"/>
      <c r="HB48" s="22"/>
      <c r="HC48" s="22"/>
      <c r="HD48" s="22"/>
      <c r="HE48" s="22"/>
      <c r="HF48" s="22"/>
      <c r="HG48" s="22"/>
      <c r="HH48" s="22"/>
      <c r="HI48" s="22"/>
      <c r="HJ48" s="22"/>
      <c r="HK48" s="22"/>
      <c r="HL48" s="22"/>
      <c r="HM48" s="22"/>
      <c r="HN48" s="22"/>
      <c r="HO48" s="22"/>
      <c r="HP48" s="22"/>
      <c r="HQ48" s="22"/>
      <c r="HR48" s="22"/>
      <c r="HS48" s="22"/>
      <c r="HT48" s="22"/>
      <c r="HU48" s="22"/>
      <c r="HV48" s="22"/>
      <c r="HW48" s="22"/>
      <c r="HX48" s="22"/>
      <c r="HY48" s="22"/>
      <c r="HZ48" s="22"/>
      <c r="IA48" s="22"/>
      <c r="IB48" s="22"/>
      <c r="IC48" s="22"/>
      <c r="ID48" s="22"/>
      <c r="IE48" s="22"/>
      <c r="IF48" s="22"/>
      <c r="IG48" s="22"/>
      <c r="IH48" s="22"/>
      <c r="II48" s="22"/>
      <c r="IJ48" s="22"/>
      <c r="IK48" s="22"/>
      <c r="IL48" s="22"/>
      <c r="IM48" s="22"/>
      <c r="IN48" s="22"/>
      <c r="IO48" s="22"/>
      <c r="IP48" s="22"/>
      <c r="IQ48" s="22"/>
      <c r="IR48" s="22"/>
      <c r="IS48" s="22"/>
      <c r="IT48" s="22"/>
    </row>
    <row r="49" spans="1:254" s="48" customFormat="1" ht="25.5" customHeight="1" x14ac:dyDescent="0.2">
      <c r="A49" s="34"/>
      <c r="B49" s="111" t="s">
        <v>37</v>
      </c>
      <c r="C49" s="49" t="s">
        <v>151</v>
      </c>
      <c r="D49" s="28" t="s">
        <v>153</v>
      </c>
      <c r="E49" s="39"/>
      <c r="F49" s="36">
        <f t="shared" si="6"/>
        <v>93257</v>
      </c>
      <c r="G49" s="40"/>
      <c r="H49" s="37">
        <f t="shared" si="4"/>
        <v>93257</v>
      </c>
      <c r="I49" s="41">
        <v>93257</v>
      </c>
      <c r="J49" s="25"/>
      <c r="K49" s="26">
        <f t="shared" si="5"/>
        <v>93257</v>
      </c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22"/>
      <c r="BR49" s="22"/>
      <c r="BS49" s="22"/>
      <c r="BT49" s="22"/>
      <c r="BU49" s="22"/>
      <c r="BV49" s="22"/>
      <c r="BW49" s="22"/>
      <c r="BX49" s="22"/>
      <c r="BY49" s="22"/>
      <c r="BZ49" s="22"/>
      <c r="CA49" s="22"/>
      <c r="CB49" s="22"/>
      <c r="CC49" s="22"/>
      <c r="CD49" s="22"/>
      <c r="CE49" s="22"/>
      <c r="CF49" s="22"/>
      <c r="CG49" s="22"/>
      <c r="CH49" s="22"/>
      <c r="CI49" s="22"/>
      <c r="CJ49" s="22"/>
      <c r="CK49" s="22"/>
      <c r="CL49" s="22"/>
      <c r="CM49" s="22"/>
      <c r="CN49" s="22"/>
      <c r="CO49" s="22"/>
      <c r="CP49" s="22"/>
      <c r="CQ49" s="22"/>
      <c r="CR49" s="22"/>
      <c r="CS49" s="22"/>
      <c r="CT49" s="22"/>
      <c r="CU49" s="22"/>
      <c r="CV49" s="22"/>
      <c r="CW49" s="22"/>
      <c r="CX49" s="22"/>
      <c r="CY49" s="22"/>
      <c r="CZ49" s="22"/>
      <c r="DA49" s="22"/>
      <c r="DB49" s="22"/>
      <c r="DC49" s="22"/>
      <c r="DD49" s="22"/>
      <c r="DE49" s="22"/>
      <c r="DF49" s="22"/>
      <c r="DG49" s="22"/>
      <c r="DH49" s="22"/>
      <c r="DI49" s="22"/>
      <c r="DJ49" s="22"/>
      <c r="DK49" s="22"/>
      <c r="DL49" s="22"/>
      <c r="DM49" s="22"/>
      <c r="DN49" s="22"/>
      <c r="DO49" s="22"/>
      <c r="DP49" s="22"/>
      <c r="DQ49" s="22"/>
      <c r="DR49" s="22"/>
      <c r="DS49" s="22"/>
      <c r="DT49" s="22"/>
      <c r="DU49" s="22"/>
      <c r="DV49" s="22"/>
      <c r="DW49" s="22"/>
      <c r="DX49" s="22"/>
      <c r="DY49" s="22"/>
      <c r="DZ49" s="22"/>
      <c r="EA49" s="22"/>
      <c r="EB49" s="22"/>
      <c r="EC49" s="22"/>
      <c r="ED49" s="22"/>
      <c r="EE49" s="22"/>
      <c r="EF49" s="22"/>
      <c r="EG49" s="22"/>
      <c r="EH49" s="22"/>
      <c r="EI49" s="22"/>
      <c r="EJ49" s="22"/>
      <c r="EK49" s="22"/>
      <c r="EL49" s="22"/>
      <c r="EM49" s="22"/>
      <c r="EN49" s="22"/>
      <c r="EO49" s="22"/>
      <c r="EP49" s="22"/>
      <c r="EQ49" s="22"/>
      <c r="ER49" s="22"/>
      <c r="ES49" s="22"/>
      <c r="ET49" s="22"/>
      <c r="EU49" s="22"/>
      <c r="EV49" s="22"/>
      <c r="EW49" s="22"/>
      <c r="EX49" s="22"/>
      <c r="EY49" s="22"/>
      <c r="EZ49" s="22"/>
      <c r="FA49" s="22"/>
      <c r="FB49" s="22"/>
      <c r="FC49" s="22"/>
      <c r="FD49" s="22"/>
      <c r="FE49" s="22"/>
      <c r="FF49" s="22"/>
      <c r="FG49" s="22"/>
      <c r="FH49" s="22"/>
      <c r="FI49" s="22"/>
      <c r="FJ49" s="22"/>
      <c r="FK49" s="22"/>
      <c r="FL49" s="22"/>
      <c r="FM49" s="22"/>
      <c r="FN49" s="22"/>
      <c r="FO49" s="22"/>
      <c r="FP49" s="22"/>
      <c r="FQ49" s="22"/>
      <c r="FR49" s="22"/>
      <c r="FS49" s="22"/>
      <c r="FT49" s="22"/>
      <c r="FU49" s="22"/>
      <c r="FV49" s="22"/>
      <c r="FW49" s="22"/>
      <c r="FX49" s="22"/>
      <c r="FY49" s="22"/>
      <c r="FZ49" s="22"/>
      <c r="GA49" s="22"/>
      <c r="GB49" s="22"/>
      <c r="GC49" s="22"/>
      <c r="GD49" s="22"/>
      <c r="GE49" s="22"/>
      <c r="GF49" s="22"/>
      <c r="GG49" s="22"/>
      <c r="GH49" s="22"/>
      <c r="GI49" s="22"/>
      <c r="GJ49" s="22"/>
      <c r="GK49" s="22"/>
      <c r="GL49" s="22"/>
      <c r="GM49" s="22"/>
      <c r="GN49" s="22"/>
      <c r="GO49" s="22"/>
      <c r="GP49" s="22"/>
      <c r="GQ49" s="22"/>
      <c r="GR49" s="22"/>
      <c r="GS49" s="22"/>
      <c r="GT49" s="22"/>
      <c r="GU49" s="22"/>
      <c r="GV49" s="22"/>
      <c r="GW49" s="22"/>
      <c r="GX49" s="22"/>
      <c r="GY49" s="22"/>
      <c r="GZ49" s="22"/>
      <c r="HA49" s="22"/>
      <c r="HB49" s="22"/>
      <c r="HC49" s="22"/>
      <c r="HD49" s="22"/>
      <c r="HE49" s="22"/>
      <c r="HF49" s="22"/>
      <c r="HG49" s="22"/>
      <c r="HH49" s="22"/>
      <c r="HI49" s="22"/>
      <c r="HJ49" s="22"/>
      <c r="HK49" s="22"/>
      <c r="HL49" s="22"/>
      <c r="HM49" s="22"/>
      <c r="HN49" s="22"/>
      <c r="HO49" s="22"/>
      <c r="HP49" s="22"/>
      <c r="HQ49" s="22"/>
      <c r="HR49" s="22"/>
      <c r="HS49" s="22"/>
      <c r="HT49" s="22"/>
      <c r="HU49" s="22"/>
      <c r="HV49" s="22"/>
      <c r="HW49" s="22"/>
      <c r="HX49" s="22"/>
      <c r="HY49" s="22"/>
      <c r="HZ49" s="22"/>
      <c r="IA49" s="22"/>
      <c r="IB49" s="22"/>
      <c r="IC49" s="22"/>
      <c r="ID49" s="22"/>
      <c r="IE49" s="22"/>
      <c r="IF49" s="22"/>
      <c r="IG49" s="22"/>
      <c r="IH49" s="22"/>
      <c r="II49" s="22"/>
      <c r="IJ49" s="22"/>
      <c r="IK49" s="22"/>
      <c r="IL49" s="22"/>
      <c r="IM49" s="22"/>
      <c r="IN49" s="22"/>
      <c r="IO49" s="22"/>
      <c r="IP49" s="22"/>
      <c r="IQ49" s="22"/>
      <c r="IR49" s="22"/>
      <c r="IS49" s="22"/>
      <c r="IT49" s="22"/>
    </row>
    <row r="50" spans="1:254" s="48" customFormat="1" ht="25.5" x14ac:dyDescent="0.2">
      <c r="A50" s="34"/>
      <c r="B50" s="113"/>
      <c r="C50" s="49" t="s">
        <v>145</v>
      </c>
      <c r="D50" s="52" t="s">
        <v>202</v>
      </c>
      <c r="E50" s="39">
        <v>28970</v>
      </c>
      <c r="F50" s="36">
        <f t="shared" si="6"/>
        <v>0</v>
      </c>
      <c r="G50" s="40"/>
      <c r="H50" s="37">
        <f t="shared" si="4"/>
        <v>0</v>
      </c>
      <c r="I50" s="41"/>
      <c r="J50" s="25"/>
      <c r="K50" s="26">
        <f t="shared" si="5"/>
        <v>28970</v>
      </c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  <c r="BO50" s="22"/>
      <c r="BP50" s="22"/>
      <c r="BQ50" s="22"/>
      <c r="BR50" s="22"/>
      <c r="BS50" s="22"/>
      <c r="BT50" s="22"/>
      <c r="BU50" s="22"/>
      <c r="BV50" s="22"/>
      <c r="BW50" s="22"/>
      <c r="BX50" s="22"/>
      <c r="BY50" s="22"/>
      <c r="BZ50" s="22"/>
      <c r="CA50" s="22"/>
      <c r="CB50" s="22"/>
      <c r="CC50" s="22"/>
      <c r="CD50" s="22"/>
      <c r="CE50" s="22"/>
      <c r="CF50" s="22"/>
      <c r="CG50" s="22"/>
      <c r="CH50" s="22"/>
      <c r="CI50" s="22"/>
      <c r="CJ50" s="22"/>
      <c r="CK50" s="22"/>
      <c r="CL50" s="22"/>
      <c r="CM50" s="22"/>
      <c r="CN50" s="22"/>
      <c r="CO50" s="22"/>
      <c r="CP50" s="22"/>
      <c r="CQ50" s="22"/>
      <c r="CR50" s="22"/>
      <c r="CS50" s="22"/>
      <c r="CT50" s="22"/>
      <c r="CU50" s="22"/>
      <c r="CV50" s="22"/>
      <c r="CW50" s="22"/>
      <c r="CX50" s="22"/>
      <c r="CY50" s="22"/>
      <c r="CZ50" s="22"/>
      <c r="DA50" s="22"/>
      <c r="DB50" s="22"/>
      <c r="DC50" s="22"/>
      <c r="DD50" s="22"/>
      <c r="DE50" s="22"/>
      <c r="DF50" s="22"/>
      <c r="DG50" s="22"/>
      <c r="DH50" s="22"/>
      <c r="DI50" s="22"/>
      <c r="DJ50" s="22"/>
      <c r="DK50" s="22"/>
      <c r="DL50" s="22"/>
      <c r="DM50" s="22"/>
      <c r="DN50" s="22"/>
      <c r="DO50" s="22"/>
      <c r="DP50" s="22"/>
      <c r="DQ50" s="22"/>
      <c r="DR50" s="22"/>
      <c r="DS50" s="22"/>
      <c r="DT50" s="22"/>
      <c r="DU50" s="22"/>
      <c r="DV50" s="22"/>
      <c r="DW50" s="22"/>
      <c r="DX50" s="22"/>
      <c r="DY50" s="22"/>
      <c r="DZ50" s="22"/>
      <c r="EA50" s="22"/>
      <c r="EB50" s="22"/>
      <c r="EC50" s="22"/>
      <c r="ED50" s="22"/>
      <c r="EE50" s="22"/>
      <c r="EF50" s="22"/>
      <c r="EG50" s="22"/>
      <c r="EH50" s="22"/>
      <c r="EI50" s="22"/>
      <c r="EJ50" s="22"/>
      <c r="EK50" s="22"/>
      <c r="EL50" s="22"/>
      <c r="EM50" s="22"/>
      <c r="EN50" s="22"/>
      <c r="EO50" s="22"/>
      <c r="EP50" s="22"/>
      <c r="EQ50" s="22"/>
      <c r="ER50" s="22"/>
      <c r="ES50" s="22"/>
      <c r="ET50" s="22"/>
      <c r="EU50" s="22"/>
      <c r="EV50" s="22"/>
      <c r="EW50" s="22"/>
      <c r="EX50" s="22"/>
      <c r="EY50" s="22"/>
      <c r="EZ50" s="22"/>
      <c r="FA50" s="22"/>
      <c r="FB50" s="22"/>
      <c r="FC50" s="22"/>
      <c r="FD50" s="22"/>
      <c r="FE50" s="22"/>
      <c r="FF50" s="22"/>
      <c r="FG50" s="22"/>
      <c r="FH50" s="22"/>
      <c r="FI50" s="22"/>
      <c r="FJ50" s="22"/>
      <c r="FK50" s="22"/>
      <c r="FL50" s="22"/>
      <c r="FM50" s="22"/>
      <c r="FN50" s="22"/>
      <c r="FO50" s="22"/>
      <c r="FP50" s="22"/>
      <c r="FQ50" s="22"/>
      <c r="FR50" s="22"/>
      <c r="FS50" s="22"/>
      <c r="FT50" s="22"/>
      <c r="FU50" s="22"/>
      <c r="FV50" s="22"/>
      <c r="FW50" s="22"/>
      <c r="FX50" s="22"/>
      <c r="FY50" s="22"/>
      <c r="FZ50" s="22"/>
      <c r="GA50" s="22"/>
      <c r="GB50" s="22"/>
      <c r="GC50" s="22"/>
      <c r="GD50" s="22"/>
      <c r="GE50" s="22"/>
      <c r="GF50" s="22"/>
      <c r="GG50" s="22"/>
      <c r="GH50" s="22"/>
      <c r="GI50" s="22"/>
      <c r="GJ50" s="22"/>
      <c r="GK50" s="22"/>
      <c r="GL50" s="22"/>
      <c r="GM50" s="22"/>
      <c r="GN50" s="22"/>
      <c r="GO50" s="22"/>
      <c r="GP50" s="22"/>
      <c r="GQ50" s="22"/>
      <c r="GR50" s="22"/>
      <c r="GS50" s="22"/>
      <c r="GT50" s="22"/>
      <c r="GU50" s="22"/>
      <c r="GV50" s="22"/>
      <c r="GW50" s="22"/>
      <c r="GX50" s="22"/>
      <c r="GY50" s="22"/>
      <c r="GZ50" s="22"/>
      <c r="HA50" s="22"/>
      <c r="HB50" s="22"/>
      <c r="HC50" s="22"/>
      <c r="HD50" s="22"/>
      <c r="HE50" s="22"/>
      <c r="HF50" s="22"/>
      <c r="HG50" s="22"/>
      <c r="HH50" s="22"/>
      <c r="HI50" s="22"/>
      <c r="HJ50" s="22"/>
      <c r="HK50" s="22"/>
      <c r="HL50" s="22"/>
      <c r="HM50" s="22"/>
      <c r="HN50" s="22"/>
      <c r="HO50" s="22"/>
      <c r="HP50" s="22"/>
      <c r="HQ50" s="22"/>
      <c r="HR50" s="22"/>
      <c r="HS50" s="22"/>
      <c r="HT50" s="22"/>
      <c r="HU50" s="22"/>
      <c r="HV50" s="22"/>
      <c r="HW50" s="22"/>
      <c r="HX50" s="22"/>
      <c r="HY50" s="22"/>
      <c r="HZ50" s="22"/>
      <c r="IA50" s="22"/>
      <c r="IB50" s="22"/>
      <c r="IC50" s="22"/>
      <c r="ID50" s="22"/>
      <c r="IE50" s="22"/>
      <c r="IF50" s="22"/>
      <c r="IG50" s="22"/>
      <c r="IH50" s="22"/>
      <c r="II50" s="22"/>
      <c r="IJ50" s="22"/>
      <c r="IK50" s="22"/>
      <c r="IL50" s="22"/>
      <c r="IM50" s="22"/>
      <c r="IN50" s="22"/>
      <c r="IO50" s="22"/>
      <c r="IP50" s="22"/>
      <c r="IQ50" s="22"/>
      <c r="IR50" s="22"/>
      <c r="IS50" s="22"/>
      <c r="IT50" s="22"/>
    </row>
    <row r="51" spans="1:254" s="48" customFormat="1" ht="25.5" x14ac:dyDescent="0.2">
      <c r="A51" s="34"/>
      <c r="B51" s="50" t="s">
        <v>38</v>
      </c>
      <c r="C51" s="49"/>
      <c r="D51" s="34" t="s">
        <v>186</v>
      </c>
      <c r="E51" s="35"/>
      <c r="F51" s="36">
        <f t="shared" si="6"/>
        <v>0</v>
      </c>
      <c r="G51" s="37"/>
      <c r="H51" s="37">
        <f t="shared" si="4"/>
        <v>0</v>
      </c>
      <c r="I51" s="38"/>
      <c r="J51" s="25"/>
      <c r="K51" s="26">
        <f t="shared" si="5"/>
        <v>0</v>
      </c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22"/>
      <c r="BQ51" s="22"/>
      <c r="BR51" s="22"/>
      <c r="BS51" s="22"/>
      <c r="BT51" s="22"/>
      <c r="BU51" s="22"/>
      <c r="BV51" s="22"/>
      <c r="BW51" s="22"/>
      <c r="BX51" s="22"/>
      <c r="BY51" s="22"/>
      <c r="BZ51" s="22"/>
      <c r="CA51" s="22"/>
      <c r="CB51" s="22"/>
      <c r="CC51" s="22"/>
      <c r="CD51" s="22"/>
      <c r="CE51" s="22"/>
      <c r="CF51" s="22"/>
      <c r="CG51" s="22"/>
      <c r="CH51" s="22"/>
      <c r="CI51" s="22"/>
      <c r="CJ51" s="22"/>
      <c r="CK51" s="22"/>
      <c r="CL51" s="22"/>
      <c r="CM51" s="22"/>
      <c r="CN51" s="22"/>
      <c r="CO51" s="22"/>
      <c r="CP51" s="22"/>
      <c r="CQ51" s="22"/>
      <c r="CR51" s="22"/>
      <c r="CS51" s="22"/>
      <c r="CT51" s="22"/>
      <c r="CU51" s="22"/>
      <c r="CV51" s="22"/>
      <c r="CW51" s="22"/>
      <c r="CX51" s="22"/>
      <c r="CY51" s="22"/>
      <c r="CZ51" s="22"/>
      <c r="DA51" s="22"/>
      <c r="DB51" s="22"/>
      <c r="DC51" s="22"/>
      <c r="DD51" s="22"/>
      <c r="DE51" s="22"/>
      <c r="DF51" s="22"/>
      <c r="DG51" s="22"/>
      <c r="DH51" s="22"/>
      <c r="DI51" s="22"/>
      <c r="DJ51" s="22"/>
      <c r="DK51" s="22"/>
      <c r="DL51" s="22"/>
      <c r="DM51" s="22"/>
      <c r="DN51" s="22"/>
      <c r="DO51" s="22"/>
      <c r="DP51" s="22"/>
      <c r="DQ51" s="22"/>
      <c r="DR51" s="22"/>
      <c r="DS51" s="22"/>
      <c r="DT51" s="22"/>
      <c r="DU51" s="22"/>
      <c r="DV51" s="22"/>
      <c r="DW51" s="22"/>
      <c r="DX51" s="22"/>
      <c r="DY51" s="22"/>
      <c r="DZ51" s="22"/>
      <c r="EA51" s="22"/>
      <c r="EB51" s="22"/>
      <c r="EC51" s="22"/>
      <c r="ED51" s="22"/>
      <c r="EE51" s="22"/>
      <c r="EF51" s="22"/>
      <c r="EG51" s="22"/>
      <c r="EH51" s="22"/>
      <c r="EI51" s="22"/>
      <c r="EJ51" s="22"/>
      <c r="EK51" s="22"/>
      <c r="EL51" s="22"/>
      <c r="EM51" s="22"/>
      <c r="EN51" s="22"/>
      <c r="EO51" s="22"/>
      <c r="EP51" s="22"/>
      <c r="EQ51" s="22"/>
      <c r="ER51" s="22"/>
      <c r="ES51" s="22"/>
      <c r="ET51" s="22"/>
      <c r="EU51" s="22"/>
      <c r="EV51" s="22"/>
      <c r="EW51" s="22"/>
      <c r="EX51" s="22"/>
      <c r="EY51" s="22"/>
      <c r="EZ51" s="22"/>
      <c r="FA51" s="22"/>
      <c r="FB51" s="22"/>
      <c r="FC51" s="22"/>
      <c r="FD51" s="22"/>
      <c r="FE51" s="22"/>
      <c r="FF51" s="22"/>
      <c r="FG51" s="22"/>
      <c r="FH51" s="22"/>
      <c r="FI51" s="22"/>
      <c r="FJ51" s="22"/>
      <c r="FK51" s="22"/>
      <c r="FL51" s="22"/>
      <c r="FM51" s="22"/>
      <c r="FN51" s="22"/>
      <c r="FO51" s="22"/>
      <c r="FP51" s="22"/>
      <c r="FQ51" s="22"/>
      <c r="FR51" s="22"/>
      <c r="FS51" s="22"/>
      <c r="FT51" s="22"/>
      <c r="FU51" s="22"/>
      <c r="FV51" s="22"/>
      <c r="FW51" s="22"/>
      <c r="FX51" s="22"/>
      <c r="FY51" s="22"/>
      <c r="FZ51" s="22"/>
      <c r="GA51" s="22"/>
      <c r="GB51" s="22"/>
      <c r="GC51" s="22"/>
      <c r="GD51" s="22"/>
      <c r="GE51" s="22"/>
      <c r="GF51" s="22"/>
      <c r="GG51" s="22"/>
      <c r="GH51" s="22"/>
      <c r="GI51" s="22"/>
      <c r="GJ51" s="22"/>
      <c r="GK51" s="22"/>
      <c r="GL51" s="22"/>
      <c r="GM51" s="22"/>
      <c r="GN51" s="22"/>
      <c r="GO51" s="22"/>
      <c r="GP51" s="22"/>
      <c r="GQ51" s="22"/>
      <c r="GR51" s="22"/>
      <c r="GS51" s="22"/>
      <c r="GT51" s="22"/>
      <c r="GU51" s="22"/>
      <c r="GV51" s="22"/>
      <c r="GW51" s="22"/>
      <c r="GX51" s="22"/>
      <c r="GY51" s="22"/>
      <c r="GZ51" s="22"/>
      <c r="HA51" s="22"/>
      <c r="HB51" s="22"/>
      <c r="HC51" s="22"/>
      <c r="HD51" s="22"/>
      <c r="HE51" s="22"/>
      <c r="HF51" s="22"/>
      <c r="HG51" s="22"/>
      <c r="HH51" s="22"/>
      <c r="HI51" s="22"/>
      <c r="HJ51" s="22"/>
      <c r="HK51" s="22"/>
      <c r="HL51" s="22"/>
      <c r="HM51" s="22"/>
      <c r="HN51" s="22"/>
      <c r="HO51" s="22"/>
      <c r="HP51" s="22"/>
      <c r="HQ51" s="22"/>
      <c r="HR51" s="22"/>
      <c r="HS51" s="22"/>
      <c r="HT51" s="22"/>
      <c r="HU51" s="22"/>
      <c r="HV51" s="22"/>
      <c r="HW51" s="22"/>
      <c r="HX51" s="22"/>
      <c r="HY51" s="22"/>
      <c r="HZ51" s="22"/>
      <c r="IA51" s="22"/>
      <c r="IB51" s="22"/>
      <c r="IC51" s="22"/>
      <c r="ID51" s="22"/>
      <c r="IE51" s="22"/>
      <c r="IF51" s="22"/>
      <c r="IG51" s="22"/>
      <c r="IH51" s="22"/>
      <c r="II51" s="22"/>
      <c r="IJ51" s="22"/>
      <c r="IK51" s="22"/>
      <c r="IL51" s="22"/>
      <c r="IM51" s="22"/>
      <c r="IN51" s="22"/>
      <c r="IO51" s="22"/>
      <c r="IP51" s="22"/>
      <c r="IQ51" s="22"/>
      <c r="IR51" s="22"/>
      <c r="IS51" s="22"/>
      <c r="IT51" s="22"/>
    </row>
    <row r="52" spans="1:254" s="48" customFormat="1" ht="25.5" x14ac:dyDescent="0.2">
      <c r="A52" s="34"/>
      <c r="B52" s="50" t="s">
        <v>69</v>
      </c>
      <c r="C52" s="49"/>
      <c r="D52" s="34" t="s">
        <v>186</v>
      </c>
      <c r="E52" s="35"/>
      <c r="F52" s="36">
        <f t="shared" si="6"/>
        <v>0</v>
      </c>
      <c r="G52" s="37"/>
      <c r="H52" s="37">
        <f t="shared" si="4"/>
        <v>0</v>
      </c>
      <c r="I52" s="38"/>
      <c r="J52" s="25"/>
      <c r="K52" s="26">
        <f t="shared" si="5"/>
        <v>0</v>
      </c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22"/>
      <c r="BR52" s="22"/>
      <c r="BS52" s="22"/>
      <c r="BT52" s="22"/>
      <c r="BU52" s="22"/>
      <c r="BV52" s="22"/>
      <c r="BW52" s="22"/>
      <c r="BX52" s="22"/>
      <c r="BY52" s="22"/>
      <c r="BZ52" s="22"/>
      <c r="CA52" s="22"/>
      <c r="CB52" s="22"/>
      <c r="CC52" s="22"/>
      <c r="CD52" s="22"/>
      <c r="CE52" s="22"/>
      <c r="CF52" s="22"/>
      <c r="CG52" s="22"/>
      <c r="CH52" s="22"/>
      <c r="CI52" s="22"/>
      <c r="CJ52" s="22"/>
      <c r="CK52" s="22"/>
      <c r="CL52" s="22"/>
      <c r="CM52" s="22"/>
      <c r="CN52" s="22"/>
      <c r="CO52" s="22"/>
      <c r="CP52" s="22"/>
      <c r="CQ52" s="22"/>
      <c r="CR52" s="22"/>
      <c r="CS52" s="22"/>
      <c r="CT52" s="22"/>
      <c r="CU52" s="22"/>
      <c r="CV52" s="22"/>
      <c r="CW52" s="22"/>
      <c r="CX52" s="22"/>
      <c r="CY52" s="22"/>
      <c r="CZ52" s="22"/>
      <c r="DA52" s="22"/>
      <c r="DB52" s="22"/>
      <c r="DC52" s="22"/>
      <c r="DD52" s="22"/>
      <c r="DE52" s="22"/>
      <c r="DF52" s="22"/>
      <c r="DG52" s="22"/>
      <c r="DH52" s="22"/>
      <c r="DI52" s="22"/>
      <c r="DJ52" s="22"/>
      <c r="DK52" s="22"/>
      <c r="DL52" s="22"/>
      <c r="DM52" s="22"/>
      <c r="DN52" s="22"/>
      <c r="DO52" s="22"/>
      <c r="DP52" s="22"/>
      <c r="DQ52" s="22"/>
      <c r="DR52" s="22"/>
      <c r="DS52" s="22"/>
      <c r="DT52" s="22"/>
      <c r="DU52" s="22"/>
      <c r="DV52" s="22"/>
      <c r="DW52" s="22"/>
      <c r="DX52" s="22"/>
      <c r="DY52" s="22"/>
      <c r="DZ52" s="22"/>
      <c r="EA52" s="22"/>
      <c r="EB52" s="22"/>
      <c r="EC52" s="22"/>
      <c r="ED52" s="22"/>
      <c r="EE52" s="22"/>
      <c r="EF52" s="22"/>
      <c r="EG52" s="22"/>
      <c r="EH52" s="22"/>
      <c r="EI52" s="22"/>
      <c r="EJ52" s="22"/>
      <c r="EK52" s="22"/>
      <c r="EL52" s="22"/>
      <c r="EM52" s="22"/>
      <c r="EN52" s="22"/>
      <c r="EO52" s="22"/>
      <c r="EP52" s="22"/>
      <c r="EQ52" s="22"/>
      <c r="ER52" s="22"/>
      <c r="ES52" s="22"/>
      <c r="ET52" s="22"/>
      <c r="EU52" s="22"/>
      <c r="EV52" s="22"/>
      <c r="EW52" s="22"/>
      <c r="EX52" s="22"/>
      <c r="EY52" s="22"/>
      <c r="EZ52" s="22"/>
      <c r="FA52" s="22"/>
      <c r="FB52" s="22"/>
      <c r="FC52" s="22"/>
      <c r="FD52" s="22"/>
      <c r="FE52" s="22"/>
      <c r="FF52" s="22"/>
      <c r="FG52" s="22"/>
      <c r="FH52" s="22"/>
      <c r="FI52" s="22"/>
      <c r="FJ52" s="22"/>
      <c r="FK52" s="22"/>
      <c r="FL52" s="22"/>
      <c r="FM52" s="22"/>
      <c r="FN52" s="22"/>
      <c r="FO52" s="22"/>
      <c r="FP52" s="22"/>
      <c r="FQ52" s="22"/>
      <c r="FR52" s="22"/>
      <c r="FS52" s="22"/>
      <c r="FT52" s="22"/>
      <c r="FU52" s="22"/>
      <c r="FV52" s="22"/>
      <c r="FW52" s="22"/>
      <c r="FX52" s="22"/>
      <c r="FY52" s="22"/>
      <c r="FZ52" s="22"/>
      <c r="GA52" s="22"/>
      <c r="GB52" s="22"/>
      <c r="GC52" s="22"/>
      <c r="GD52" s="22"/>
      <c r="GE52" s="22"/>
      <c r="GF52" s="22"/>
      <c r="GG52" s="22"/>
      <c r="GH52" s="22"/>
      <c r="GI52" s="22"/>
      <c r="GJ52" s="22"/>
      <c r="GK52" s="22"/>
      <c r="GL52" s="22"/>
      <c r="GM52" s="22"/>
      <c r="GN52" s="22"/>
      <c r="GO52" s="22"/>
      <c r="GP52" s="22"/>
      <c r="GQ52" s="22"/>
      <c r="GR52" s="22"/>
      <c r="GS52" s="22"/>
      <c r="GT52" s="22"/>
      <c r="GU52" s="22"/>
      <c r="GV52" s="22"/>
      <c r="GW52" s="22"/>
      <c r="GX52" s="22"/>
      <c r="GY52" s="22"/>
      <c r="GZ52" s="22"/>
      <c r="HA52" s="22"/>
      <c r="HB52" s="22"/>
      <c r="HC52" s="22"/>
      <c r="HD52" s="22"/>
      <c r="HE52" s="22"/>
      <c r="HF52" s="22"/>
      <c r="HG52" s="22"/>
      <c r="HH52" s="22"/>
      <c r="HI52" s="22"/>
      <c r="HJ52" s="22"/>
      <c r="HK52" s="22"/>
      <c r="HL52" s="22"/>
      <c r="HM52" s="22"/>
      <c r="HN52" s="22"/>
      <c r="HO52" s="22"/>
      <c r="HP52" s="22"/>
      <c r="HQ52" s="22"/>
      <c r="HR52" s="22"/>
      <c r="HS52" s="22"/>
      <c r="HT52" s="22"/>
      <c r="HU52" s="22"/>
      <c r="HV52" s="22"/>
      <c r="HW52" s="22"/>
      <c r="HX52" s="22"/>
      <c r="HY52" s="22"/>
      <c r="HZ52" s="22"/>
      <c r="IA52" s="22"/>
      <c r="IB52" s="22"/>
      <c r="IC52" s="22"/>
      <c r="ID52" s="22"/>
      <c r="IE52" s="22"/>
      <c r="IF52" s="22"/>
      <c r="IG52" s="22"/>
      <c r="IH52" s="22"/>
      <c r="II52" s="22"/>
      <c r="IJ52" s="22"/>
      <c r="IK52" s="22"/>
      <c r="IL52" s="22"/>
      <c r="IM52" s="22"/>
      <c r="IN52" s="22"/>
      <c r="IO52" s="22"/>
      <c r="IP52" s="22"/>
      <c r="IQ52" s="22"/>
      <c r="IR52" s="22"/>
      <c r="IS52" s="22"/>
      <c r="IT52" s="22"/>
    </row>
    <row r="53" spans="1:254" s="48" customFormat="1" ht="12.75" x14ac:dyDescent="0.2">
      <c r="A53" s="34"/>
      <c r="B53" s="50" t="s">
        <v>39</v>
      </c>
      <c r="C53" s="49"/>
      <c r="D53" s="34" t="s">
        <v>186</v>
      </c>
      <c r="E53" s="35"/>
      <c r="F53" s="36">
        <f t="shared" si="6"/>
        <v>0</v>
      </c>
      <c r="G53" s="37"/>
      <c r="H53" s="37">
        <f t="shared" si="4"/>
        <v>0</v>
      </c>
      <c r="I53" s="38"/>
      <c r="J53" s="25"/>
      <c r="K53" s="26">
        <f t="shared" si="5"/>
        <v>0</v>
      </c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22"/>
      <c r="BO53" s="22"/>
      <c r="BP53" s="22"/>
      <c r="BQ53" s="22"/>
      <c r="BR53" s="22"/>
      <c r="BS53" s="22"/>
      <c r="BT53" s="22"/>
      <c r="BU53" s="22"/>
      <c r="BV53" s="22"/>
      <c r="BW53" s="22"/>
      <c r="BX53" s="22"/>
      <c r="BY53" s="22"/>
      <c r="BZ53" s="22"/>
      <c r="CA53" s="22"/>
      <c r="CB53" s="22"/>
      <c r="CC53" s="22"/>
      <c r="CD53" s="22"/>
      <c r="CE53" s="22"/>
      <c r="CF53" s="22"/>
      <c r="CG53" s="22"/>
      <c r="CH53" s="22"/>
      <c r="CI53" s="22"/>
      <c r="CJ53" s="22"/>
      <c r="CK53" s="22"/>
      <c r="CL53" s="22"/>
      <c r="CM53" s="22"/>
      <c r="CN53" s="22"/>
      <c r="CO53" s="22"/>
      <c r="CP53" s="22"/>
      <c r="CQ53" s="22"/>
      <c r="CR53" s="22"/>
      <c r="CS53" s="22"/>
      <c r="CT53" s="22"/>
      <c r="CU53" s="22"/>
      <c r="CV53" s="22"/>
      <c r="CW53" s="22"/>
      <c r="CX53" s="22"/>
      <c r="CY53" s="22"/>
      <c r="CZ53" s="22"/>
      <c r="DA53" s="22"/>
      <c r="DB53" s="22"/>
      <c r="DC53" s="22"/>
      <c r="DD53" s="22"/>
      <c r="DE53" s="22"/>
      <c r="DF53" s="22"/>
      <c r="DG53" s="22"/>
      <c r="DH53" s="22"/>
      <c r="DI53" s="22"/>
      <c r="DJ53" s="22"/>
      <c r="DK53" s="22"/>
      <c r="DL53" s="22"/>
      <c r="DM53" s="22"/>
      <c r="DN53" s="22"/>
      <c r="DO53" s="22"/>
      <c r="DP53" s="22"/>
      <c r="DQ53" s="22"/>
      <c r="DR53" s="22"/>
      <c r="DS53" s="22"/>
      <c r="DT53" s="22"/>
      <c r="DU53" s="22"/>
      <c r="DV53" s="22"/>
      <c r="DW53" s="22"/>
      <c r="DX53" s="22"/>
      <c r="DY53" s="22"/>
      <c r="DZ53" s="22"/>
      <c r="EA53" s="22"/>
      <c r="EB53" s="22"/>
      <c r="EC53" s="22"/>
      <c r="ED53" s="22"/>
      <c r="EE53" s="22"/>
      <c r="EF53" s="22"/>
      <c r="EG53" s="22"/>
      <c r="EH53" s="22"/>
      <c r="EI53" s="22"/>
      <c r="EJ53" s="22"/>
      <c r="EK53" s="22"/>
      <c r="EL53" s="22"/>
      <c r="EM53" s="22"/>
      <c r="EN53" s="22"/>
      <c r="EO53" s="22"/>
      <c r="EP53" s="22"/>
      <c r="EQ53" s="22"/>
      <c r="ER53" s="22"/>
      <c r="ES53" s="22"/>
      <c r="ET53" s="22"/>
      <c r="EU53" s="22"/>
      <c r="EV53" s="22"/>
      <c r="EW53" s="22"/>
      <c r="EX53" s="22"/>
      <c r="EY53" s="22"/>
      <c r="EZ53" s="22"/>
      <c r="FA53" s="22"/>
      <c r="FB53" s="22"/>
      <c r="FC53" s="22"/>
      <c r="FD53" s="22"/>
      <c r="FE53" s="22"/>
      <c r="FF53" s="22"/>
      <c r="FG53" s="22"/>
      <c r="FH53" s="22"/>
      <c r="FI53" s="22"/>
      <c r="FJ53" s="22"/>
      <c r="FK53" s="22"/>
      <c r="FL53" s="22"/>
      <c r="FM53" s="22"/>
      <c r="FN53" s="22"/>
      <c r="FO53" s="22"/>
      <c r="FP53" s="22"/>
      <c r="FQ53" s="22"/>
      <c r="FR53" s="22"/>
      <c r="FS53" s="22"/>
      <c r="FT53" s="22"/>
      <c r="FU53" s="22"/>
      <c r="FV53" s="22"/>
      <c r="FW53" s="22"/>
      <c r="FX53" s="22"/>
      <c r="FY53" s="22"/>
      <c r="FZ53" s="22"/>
      <c r="GA53" s="22"/>
      <c r="GB53" s="22"/>
      <c r="GC53" s="22"/>
      <c r="GD53" s="22"/>
      <c r="GE53" s="22"/>
      <c r="GF53" s="22"/>
      <c r="GG53" s="22"/>
      <c r="GH53" s="22"/>
      <c r="GI53" s="22"/>
      <c r="GJ53" s="22"/>
      <c r="GK53" s="22"/>
      <c r="GL53" s="22"/>
      <c r="GM53" s="22"/>
      <c r="GN53" s="22"/>
      <c r="GO53" s="22"/>
      <c r="GP53" s="22"/>
      <c r="GQ53" s="22"/>
      <c r="GR53" s="22"/>
      <c r="GS53" s="22"/>
      <c r="GT53" s="22"/>
      <c r="GU53" s="22"/>
      <c r="GV53" s="22"/>
      <c r="GW53" s="22"/>
      <c r="GX53" s="22"/>
      <c r="GY53" s="22"/>
      <c r="GZ53" s="22"/>
      <c r="HA53" s="22"/>
      <c r="HB53" s="22"/>
      <c r="HC53" s="22"/>
      <c r="HD53" s="22"/>
      <c r="HE53" s="22"/>
      <c r="HF53" s="22"/>
      <c r="HG53" s="22"/>
      <c r="HH53" s="22"/>
      <c r="HI53" s="22"/>
      <c r="HJ53" s="22"/>
      <c r="HK53" s="22"/>
      <c r="HL53" s="22"/>
      <c r="HM53" s="22"/>
      <c r="HN53" s="22"/>
      <c r="HO53" s="22"/>
      <c r="HP53" s="22"/>
      <c r="HQ53" s="22"/>
      <c r="HR53" s="22"/>
      <c r="HS53" s="22"/>
      <c r="HT53" s="22"/>
      <c r="HU53" s="22"/>
      <c r="HV53" s="22"/>
      <c r="HW53" s="22"/>
      <c r="HX53" s="22"/>
      <c r="HY53" s="22"/>
      <c r="HZ53" s="22"/>
      <c r="IA53" s="22"/>
      <c r="IB53" s="22"/>
      <c r="IC53" s="22"/>
      <c r="ID53" s="22"/>
      <c r="IE53" s="22"/>
      <c r="IF53" s="22"/>
      <c r="IG53" s="22"/>
      <c r="IH53" s="22"/>
      <c r="II53" s="22"/>
      <c r="IJ53" s="22"/>
      <c r="IK53" s="22"/>
      <c r="IL53" s="22"/>
      <c r="IM53" s="22"/>
      <c r="IN53" s="22"/>
      <c r="IO53" s="22"/>
      <c r="IP53" s="22"/>
      <c r="IQ53" s="22"/>
      <c r="IR53" s="22"/>
      <c r="IS53" s="22"/>
      <c r="IT53" s="22"/>
    </row>
    <row r="54" spans="1:254" s="48" customFormat="1" ht="25.5" x14ac:dyDescent="0.2">
      <c r="A54" s="34"/>
      <c r="B54" s="50" t="s">
        <v>40</v>
      </c>
      <c r="C54" s="49" t="s">
        <v>151</v>
      </c>
      <c r="D54" s="24" t="s">
        <v>152</v>
      </c>
      <c r="E54" s="35"/>
      <c r="F54" s="36">
        <f t="shared" si="6"/>
        <v>384902</v>
      </c>
      <c r="G54" s="37"/>
      <c r="H54" s="37">
        <f t="shared" si="4"/>
        <v>384902</v>
      </c>
      <c r="I54" s="38">
        <v>384902</v>
      </c>
      <c r="J54" s="25"/>
      <c r="K54" s="26">
        <f t="shared" si="5"/>
        <v>384902</v>
      </c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22"/>
      <c r="BO54" s="22"/>
      <c r="BP54" s="22"/>
      <c r="BQ54" s="22"/>
      <c r="BR54" s="22"/>
      <c r="BS54" s="22"/>
      <c r="BT54" s="22"/>
      <c r="BU54" s="22"/>
      <c r="BV54" s="22"/>
      <c r="BW54" s="22"/>
      <c r="BX54" s="22"/>
      <c r="BY54" s="22"/>
      <c r="BZ54" s="22"/>
      <c r="CA54" s="22"/>
      <c r="CB54" s="22"/>
      <c r="CC54" s="22"/>
      <c r="CD54" s="22"/>
      <c r="CE54" s="22"/>
      <c r="CF54" s="22"/>
      <c r="CG54" s="22"/>
      <c r="CH54" s="22"/>
      <c r="CI54" s="22"/>
      <c r="CJ54" s="22"/>
      <c r="CK54" s="22"/>
      <c r="CL54" s="22"/>
      <c r="CM54" s="22"/>
      <c r="CN54" s="22"/>
      <c r="CO54" s="22"/>
      <c r="CP54" s="22"/>
      <c r="CQ54" s="22"/>
      <c r="CR54" s="22"/>
      <c r="CS54" s="22"/>
      <c r="CT54" s="22"/>
      <c r="CU54" s="22"/>
      <c r="CV54" s="22"/>
      <c r="CW54" s="22"/>
      <c r="CX54" s="22"/>
      <c r="CY54" s="22"/>
      <c r="CZ54" s="22"/>
      <c r="DA54" s="22"/>
      <c r="DB54" s="22"/>
      <c r="DC54" s="22"/>
      <c r="DD54" s="22"/>
      <c r="DE54" s="22"/>
      <c r="DF54" s="22"/>
      <c r="DG54" s="22"/>
      <c r="DH54" s="22"/>
      <c r="DI54" s="22"/>
      <c r="DJ54" s="22"/>
      <c r="DK54" s="22"/>
      <c r="DL54" s="22"/>
      <c r="DM54" s="22"/>
      <c r="DN54" s="22"/>
      <c r="DO54" s="22"/>
      <c r="DP54" s="22"/>
      <c r="DQ54" s="22"/>
      <c r="DR54" s="22"/>
      <c r="DS54" s="22"/>
      <c r="DT54" s="22"/>
      <c r="DU54" s="22"/>
      <c r="DV54" s="22"/>
      <c r="DW54" s="22"/>
      <c r="DX54" s="22"/>
      <c r="DY54" s="22"/>
      <c r="DZ54" s="22"/>
      <c r="EA54" s="22"/>
      <c r="EB54" s="22"/>
      <c r="EC54" s="22"/>
      <c r="ED54" s="22"/>
      <c r="EE54" s="22"/>
      <c r="EF54" s="22"/>
      <c r="EG54" s="22"/>
      <c r="EH54" s="22"/>
      <c r="EI54" s="22"/>
      <c r="EJ54" s="22"/>
      <c r="EK54" s="22"/>
      <c r="EL54" s="22"/>
      <c r="EM54" s="22"/>
      <c r="EN54" s="22"/>
      <c r="EO54" s="22"/>
      <c r="EP54" s="22"/>
      <c r="EQ54" s="22"/>
      <c r="ER54" s="22"/>
      <c r="ES54" s="22"/>
      <c r="ET54" s="22"/>
      <c r="EU54" s="22"/>
      <c r="EV54" s="22"/>
      <c r="EW54" s="22"/>
      <c r="EX54" s="22"/>
      <c r="EY54" s="22"/>
      <c r="EZ54" s="22"/>
      <c r="FA54" s="22"/>
      <c r="FB54" s="22"/>
      <c r="FC54" s="22"/>
      <c r="FD54" s="22"/>
      <c r="FE54" s="22"/>
      <c r="FF54" s="22"/>
      <c r="FG54" s="22"/>
      <c r="FH54" s="22"/>
      <c r="FI54" s="22"/>
      <c r="FJ54" s="22"/>
      <c r="FK54" s="22"/>
      <c r="FL54" s="22"/>
      <c r="FM54" s="22"/>
      <c r="FN54" s="22"/>
      <c r="FO54" s="22"/>
      <c r="FP54" s="22"/>
      <c r="FQ54" s="22"/>
      <c r="FR54" s="22"/>
      <c r="FS54" s="22"/>
      <c r="FT54" s="22"/>
      <c r="FU54" s="22"/>
      <c r="FV54" s="22"/>
      <c r="FW54" s="22"/>
      <c r="FX54" s="22"/>
      <c r="FY54" s="22"/>
      <c r="FZ54" s="22"/>
      <c r="GA54" s="22"/>
      <c r="GB54" s="22"/>
      <c r="GC54" s="22"/>
      <c r="GD54" s="22"/>
      <c r="GE54" s="22"/>
      <c r="GF54" s="22"/>
      <c r="GG54" s="22"/>
      <c r="GH54" s="22"/>
      <c r="GI54" s="22"/>
      <c r="GJ54" s="22"/>
      <c r="GK54" s="22"/>
      <c r="GL54" s="22"/>
      <c r="GM54" s="22"/>
      <c r="GN54" s="22"/>
      <c r="GO54" s="22"/>
      <c r="GP54" s="22"/>
      <c r="GQ54" s="22"/>
      <c r="GR54" s="22"/>
      <c r="GS54" s="22"/>
      <c r="GT54" s="22"/>
      <c r="GU54" s="22"/>
      <c r="GV54" s="22"/>
      <c r="GW54" s="22"/>
      <c r="GX54" s="22"/>
      <c r="GY54" s="22"/>
      <c r="GZ54" s="22"/>
      <c r="HA54" s="22"/>
      <c r="HB54" s="22"/>
      <c r="HC54" s="22"/>
      <c r="HD54" s="22"/>
      <c r="HE54" s="22"/>
      <c r="HF54" s="22"/>
      <c r="HG54" s="22"/>
      <c r="HH54" s="22"/>
      <c r="HI54" s="22"/>
      <c r="HJ54" s="22"/>
      <c r="HK54" s="22"/>
      <c r="HL54" s="22"/>
      <c r="HM54" s="22"/>
      <c r="HN54" s="22"/>
      <c r="HO54" s="22"/>
      <c r="HP54" s="22"/>
      <c r="HQ54" s="22"/>
      <c r="HR54" s="22"/>
      <c r="HS54" s="22"/>
      <c r="HT54" s="22"/>
      <c r="HU54" s="22"/>
      <c r="HV54" s="22"/>
      <c r="HW54" s="22"/>
      <c r="HX54" s="22"/>
      <c r="HY54" s="22"/>
      <c r="HZ54" s="22"/>
      <c r="IA54" s="22"/>
      <c r="IB54" s="22"/>
      <c r="IC54" s="22"/>
      <c r="ID54" s="22"/>
      <c r="IE54" s="22"/>
      <c r="IF54" s="22"/>
      <c r="IG54" s="22"/>
      <c r="IH54" s="22"/>
      <c r="II54" s="22"/>
      <c r="IJ54" s="22"/>
      <c r="IK54" s="22"/>
      <c r="IL54" s="22"/>
      <c r="IM54" s="22"/>
      <c r="IN54" s="22"/>
      <c r="IO54" s="22"/>
      <c r="IP54" s="22"/>
      <c r="IQ54" s="22"/>
      <c r="IR54" s="22"/>
      <c r="IS54" s="22"/>
      <c r="IT54" s="22"/>
    </row>
    <row r="55" spans="1:254" s="48" customFormat="1" ht="12.75" x14ac:dyDescent="0.2">
      <c r="A55" s="34"/>
      <c r="B55" s="50" t="s">
        <v>126</v>
      </c>
      <c r="C55" s="49" t="s">
        <v>148</v>
      </c>
      <c r="D55" s="24" t="s">
        <v>149</v>
      </c>
      <c r="E55" s="35"/>
      <c r="F55" s="36">
        <f t="shared" si="6"/>
        <v>102665.4</v>
      </c>
      <c r="G55" s="37">
        <v>102665.4</v>
      </c>
      <c r="H55" s="37">
        <f t="shared" si="4"/>
        <v>0</v>
      </c>
      <c r="I55" s="38"/>
      <c r="J55" s="25"/>
      <c r="K55" s="26">
        <f t="shared" si="5"/>
        <v>102665.4</v>
      </c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BO55" s="22"/>
      <c r="BP55" s="22"/>
      <c r="BQ55" s="22"/>
      <c r="BR55" s="22"/>
      <c r="BS55" s="22"/>
      <c r="BT55" s="22"/>
      <c r="BU55" s="22"/>
      <c r="BV55" s="22"/>
      <c r="BW55" s="22"/>
      <c r="BX55" s="22"/>
      <c r="BY55" s="22"/>
      <c r="BZ55" s="22"/>
      <c r="CA55" s="22"/>
      <c r="CB55" s="22"/>
      <c r="CC55" s="22"/>
      <c r="CD55" s="22"/>
      <c r="CE55" s="22"/>
      <c r="CF55" s="22"/>
      <c r="CG55" s="22"/>
      <c r="CH55" s="22"/>
      <c r="CI55" s="22"/>
      <c r="CJ55" s="22"/>
      <c r="CK55" s="22"/>
      <c r="CL55" s="22"/>
      <c r="CM55" s="22"/>
      <c r="CN55" s="22"/>
      <c r="CO55" s="22"/>
      <c r="CP55" s="22"/>
      <c r="CQ55" s="22"/>
      <c r="CR55" s="22"/>
      <c r="CS55" s="22"/>
      <c r="CT55" s="22"/>
      <c r="CU55" s="22"/>
      <c r="CV55" s="22"/>
      <c r="CW55" s="22"/>
      <c r="CX55" s="22"/>
      <c r="CY55" s="22"/>
      <c r="CZ55" s="22"/>
      <c r="DA55" s="22"/>
      <c r="DB55" s="22"/>
      <c r="DC55" s="22"/>
      <c r="DD55" s="22"/>
      <c r="DE55" s="22"/>
      <c r="DF55" s="22"/>
      <c r="DG55" s="22"/>
      <c r="DH55" s="22"/>
      <c r="DI55" s="22"/>
      <c r="DJ55" s="22"/>
      <c r="DK55" s="22"/>
      <c r="DL55" s="22"/>
      <c r="DM55" s="22"/>
      <c r="DN55" s="22"/>
      <c r="DO55" s="22"/>
      <c r="DP55" s="22"/>
      <c r="DQ55" s="22"/>
      <c r="DR55" s="22"/>
      <c r="DS55" s="22"/>
      <c r="DT55" s="22"/>
      <c r="DU55" s="22"/>
      <c r="DV55" s="22"/>
      <c r="DW55" s="22"/>
      <c r="DX55" s="22"/>
      <c r="DY55" s="22"/>
      <c r="DZ55" s="22"/>
      <c r="EA55" s="22"/>
      <c r="EB55" s="22"/>
      <c r="EC55" s="22"/>
      <c r="ED55" s="22"/>
      <c r="EE55" s="22"/>
      <c r="EF55" s="22"/>
      <c r="EG55" s="22"/>
      <c r="EH55" s="22"/>
      <c r="EI55" s="22"/>
      <c r="EJ55" s="22"/>
      <c r="EK55" s="22"/>
      <c r="EL55" s="22"/>
      <c r="EM55" s="22"/>
      <c r="EN55" s="22"/>
      <c r="EO55" s="22"/>
      <c r="EP55" s="22"/>
      <c r="EQ55" s="22"/>
      <c r="ER55" s="22"/>
      <c r="ES55" s="22"/>
      <c r="ET55" s="22"/>
      <c r="EU55" s="22"/>
      <c r="EV55" s="22"/>
      <c r="EW55" s="22"/>
      <c r="EX55" s="22"/>
      <c r="EY55" s="22"/>
      <c r="EZ55" s="22"/>
      <c r="FA55" s="22"/>
      <c r="FB55" s="22"/>
      <c r="FC55" s="22"/>
      <c r="FD55" s="22"/>
      <c r="FE55" s="22"/>
      <c r="FF55" s="22"/>
      <c r="FG55" s="22"/>
      <c r="FH55" s="22"/>
      <c r="FI55" s="22"/>
      <c r="FJ55" s="22"/>
      <c r="FK55" s="22"/>
      <c r="FL55" s="22"/>
      <c r="FM55" s="22"/>
      <c r="FN55" s="22"/>
      <c r="FO55" s="22"/>
      <c r="FP55" s="22"/>
      <c r="FQ55" s="22"/>
      <c r="FR55" s="22"/>
      <c r="FS55" s="22"/>
      <c r="FT55" s="22"/>
      <c r="FU55" s="22"/>
      <c r="FV55" s="22"/>
      <c r="FW55" s="22"/>
      <c r="FX55" s="22"/>
      <c r="FY55" s="22"/>
      <c r="FZ55" s="22"/>
      <c r="GA55" s="22"/>
      <c r="GB55" s="22"/>
      <c r="GC55" s="22"/>
      <c r="GD55" s="22"/>
      <c r="GE55" s="22"/>
      <c r="GF55" s="22"/>
      <c r="GG55" s="22"/>
      <c r="GH55" s="22"/>
      <c r="GI55" s="22"/>
      <c r="GJ55" s="22"/>
      <c r="GK55" s="22"/>
      <c r="GL55" s="22"/>
      <c r="GM55" s="22"/>
      <c r="GN55" s="22"/>
      <c r="GO55" s="22"/>
      <c r="GP55" s="22"/>
      <c r="GQ55" s="22"/>
      <c r="GR55" s="22"/>
      <c r="GS55" s="22"/>
      <c r="GT55" s="22"/>
      <c r="GU55" s="22"/>
      <c r="GV55" s="22"/>
      <c r="GW55" s="22"/>
      <c r="GX55" s="22"/>
      <c r="GY55" s="22"/>
      <c r="GZ55" s="22"/>
      <c r="HA55" s="22"/>
      <c r="HB55" s="22"/>
      <c r="HC55" s="22"/>
      <c r="HD55" s="22"/>
      <c r="HE55" s="22"/>
      <c r="HF55" s="22"/>
      <c r="HG55" s="22"/>
      <c r="HH55" s="22"/>
      <c r="HI55" s="22"/>
      <c r="HJ55" s="22"/>
      <c r="HK55" s="22"/>
      <c r="HL55" s="22"/>
      <c r="HM55" s="22"/>
      <c r="HN55" s="22"/>
      <c r="HO55" s="22"/>
      <c r="HP55" s="22"/>
      <c r="HQ55" s="22"/>
      <c r="HR55" s="22"/>
      <c r="HS55" s="22"/>
      <c r="HT55" s="22"/>
      <c r="HU55" s="22"/>
      <c r="HV55" s="22"/>
      <c r="HW55" s="22"/>
      <c r="HX55" s="22"/>
      <c r="HY55" s="22"/>
      <c r="HZ55" s="22"/>
      <c r="IA55" s="22"/>
      <c r="IB55" s="22"/>
      <c r="IC55" s="22"/>
      <c r="ID55" s="22"/>
      <c r="IE55" s="22"/>
      <c r="IF55" s="22"/>
      <c r="IG55" s="22"/>
      <c r="IH55" s="22"/>
      <c r="II55" s="22"/>
      <c r="IJ55" s="22"/>
      <c r="IK55" s="22"/>
      <c r="IL55" s="22"/>
      <c r="IM55" s="22"/>
      <c r="IN55" s="22"/>
      <c r="IO55" s="22"/>
      <c r="IP55" s="22"/>
      <c r="IQ55" s="22"/>
      <c r="IR55" s="22"/>
      <c r="IS55" s="22"/>
      <c r="IT55" s="22"/>
    </row>
    <row r="56" spans="1:254" s="48" customFormat="1" ht="25.5" x14ac:dyDescent="0.2">
      <c r="A56" s="108"/>
      <c r="B56" s="111" t="s">
        <v>127</v>
      </c>
      <c r="C56" s="49" t="s">
        <v>158</v>
      </c>
      <c r="D56" s="24" t="s">
        <v>183</v>
      </c>
      <c r="E56" s="35">
        <v>67735</v>
      </c>
      <c r="F56" s="36">
        <f t="shared" si="6"/>
        <v>0</v>
      </c>
      <c r="G56" s="37"/>
      <c r="H56" s="37">
        <f t="shared" si="4"/>
        <v>0</v>
      </c>
      <c r="I56" s="41"/>
      <c r="J56" s="42"/>
      <c r="K56" s="26">
        <f t="shared" si="5"/>
        <v>67735</v>
      </c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BO56" s="22"/>
      <c r="BP56" s="22"/>
      <c r="BQ56" s="22"/>
      <c r="BR56" s="22"/>
      <c r="BS56" s="22"/>
      <c r="BT56" s="22"/>
      <c r="BU56" s="22"/>
      <c r="BV56" s="22"/>
      <c r="BW56" s="22"/>
      <c r="BX56" s="22"/>
      <c r="BY56" s="22"/>
      <c r="BZ56" s="22"/>
      <c r="CA56" s="22"/>
      <c r="CB56" s="22"/>
      <c r="CC56" s="22"/>
      <c r="CD56" s="22"/>
      <c r="CE56" s="22"/>
      <c r="CF56" s="22"/>
      <c r="CG56" s="22"/>
      <c r="CH56" s="22"/>
      <c r="CI56" s="22"/>
      <c r="CJ56" s="22"/>
      <c r="CK56" s="22"/>
      <c r="CL56" s="22"/>
      <c r="CM56" s="22"/>
      <c r="CN56" s="22"/>
      <c r="CO56" s="22"/>
      <c r="CP56" s="22"/>
      <c r="CQ56" s="22"/>
      <c r="CR56" s="22"/>
      <c r="CS56" s="22"/>
      <c r="CT56" s="22"/>
      <c r="CU56" s="22"/>
      <c r="CV56" s="22"/>
      <c r="CW56" s="22"/>
      <c r="CX56" s="22"/>
      <c r="CY56" s="22"/>
      <c r="CZ56" s="22"/>
      <c r="DA56" s="22"/>
      <c r="DB56" s="22"/>
      <c r="DC56" s="22"/>
      <c r="DD56" s="22"/>
      <c r="DE56" s="22"/>
      <c r="DF56" s="22"/>
      <c r="DG56" s="22"/>
      <c r="DH56" s="22"/>
      <c r="DI56" s="22"/>
      <c r="DJ56" s="22"/>
      <c r="DK56" s="22"/>
      <c r="DL56" s="22"/>
      <c r="DM56" s="22"/>
      <c r="DN56" s="22"/>
      <c r="DO56" s="22"/>
      <c r="DP56" s="22"/>
      <c r="DQ56" s="22"/>
      <c r="DR56" s="22"/>
      <c r="DS56" s="22"/>
      <c r="DT56" s="22"/>
      <c r="DU56" s="22"/>
      <c r="DV56" s="22"/>
      <c r="DW56" s="22"/>
      <c r="DX56" s="22"/>
      <c r="DY56" s="22"/>
      <c r="DZ56" s="22"/>
      <c r="EA56" s="22"/>
      <c r="EB56" s="22"/>
      <c r="EC56" s="22"/>
      <c r="ED56" s="22"/>
      <c r="EE56" s="22"/>
      <c r="EF56" s="22"/>
      <c r="EG56" s="22"/>
      <c r="EH56" s="22"/>
      <c r="EI56" s="22"/>
      <c r="EJ56" s="22"/>
      <c r="EK56" s="22"/>
      <c r="EL56" s="22"/>
      <c r="EM56" s="22"/>
      <c r="EN56" s="22"/>
      <c r="EO56" s="22"/>
      <c r="EP56" s="22"/>
      <c r="EQ56" s="22"/>
      <c r="ER56" s="22"/>
      <c r="ES56" s="22"/>
      <c r="ET56" s="22"/>
      <c r="EU56" s="22"/>
      <c r="EV56" s="22"/>
      <c r="EW56" s="22"/>
      <c r="EX56" s="22"/>
      <c r="EY56" s="22"/>
      <c r="EZ56" s="22"/>
      <c r="FA56" s="22"/>
      <c r="FB56" s="22"/>
      <c r="FC56" s="22"/>
      <c r="FD56" s="22"/>
      <c r="FE56" s="22"/>
      <c r="FF56" s="22"/>
      <c r="FG56" s="22"/>
      <c r="FH56" s="22"/>
      <c r="FI56" s="22"/>
      <c r="FJ56" s="22"/>
      <c r="FK56" s="22"/>
      <c r="FL56" s="22"/>
      <c r="FM56" s="22"/>
      <c r="FN56" s="22"/>
      <c r="FO56" s="22"/>
      <c r="FP56" s="22"/>
      <c r="FQ56" s="22"/>
      <c r="FR56" s="22"/>
      <c r="FS56" s="22"/>
      <c r="FT56" s="22"/>
      <c r="FU56" s="22"/>
      <c r="FV56" s="22"/>
      <c r="FW56" s="22"/>
      <c r="FX56" s="22"/>
      <c r="FY56" s="22"/>
      <c r="FZ56" s="22"/>
      <c r="GA56" s="22"/>
      <c r="GB56" s="22"/>
      <c r="GC56" s="22"/>
      <c r="GD56" s="22"/>
      <c r="GE56" s="22"/>
      <c r="GF56" s="22"/>
      <c r="GG56" s="22"/>
      <c r="GH56" s="22"/>
      <c r="GI56" s="22"/>
      <c r="GJ56" s="22"/>
      <c r="GK56" s="22"/>
      <c r="GL56" s="22"/>
      <c r="GM56" s="22"/>
      <c r="GN56" s="22"/>
      <c r="GO56" s="22"/>
      <c r="GP56" s="22"/>
      <c r="GQ56" s="22"/>
      <c r="GR56" s="22"/>
      <c r="GS56" s="22"/>
      <c r="GT56" s="22"/>
      <c r="GU56" s="22"/>
      <c r="GV56" s="22"/>
      <c r="GW56" s="22"/>
      <c r="GX56" s="22"/>
      <c r="GY56" s="22"/>
      <c r="GZ56" s="22"/>
      <c r="HA56" s="22"/>
      <c r="HB56" s="22"/>
      <c r="HC56" s="22"/>
      <c r="HD56" s="22"/>
      <c r="HE56" s="22"/>
      <c r="HF56" s="22"/>
      <c r="HG56" s="22"/>
      <c r="HH56" s="22"/>
      <c r="HI56" s="22"/>
      <c r="HJ56" s="22"/>
      <c r="HK56" s="22"/>
      <c r="HL56" s="22"/>
      <c r="HM56" s="22"/>
      <c r="HN56" s="22"/>
      <c r="HO56" s="22"/>
      <c r="HP56" s="22"/>
      <c r="HQ56" s="22"/>
      <c r="HR56" s="22"/>
      <c r="HS56" s="22"/>
      <c r="HT56" s="22"/>
      <c r="HU56" s="22"/>
      <c r="HV56" s="22"/>
      <c r="HW56" s="22"/>
      <c r="HX56" s="22"/>
      <c r="HY56" s="22"/>
      <c r="HZ56" s="22"/>
      <c r="IA56" s="22"/>
      <c r="IB56" s="22"/>
      <c r="IC56" s="22"/>
      <c r="ID56" s="22"/>
      <c r="IE56" s="22"/>
      <c r="IF56" s="22"/>
      <c r="IG56" s="22"/>
      <c r="IH56" s="22"/>
      <c r="II56" s="22"/>
      <c r="IJ56" s="22"/>
      <c r="IK56" s="22"/>
      <c r="IL56" s="22"/>
      <c r="IM56" s="22"/>
      <c r="IN56" s="22"/>
      <c r="IO56" s="22"/>
      <c r="IP56" s="22"/>
      <c r="IQ56" s="22"/>
      <c r="IR56" s="22"/>
      <c r="IS56" s="22"/>
      <c r="IT56" s="22"/>
    </row>
    <row r="57" spans="1:254" s="48" customFormat="1" ht="25.5" x14ac:dyDescent="0.2">
      <c r="A57" s="109"/>
      <c r="B57" s="112"/>
      <c r="C57" s="49" t="s">
        <v>158</v>
      </c>
      <c r="D57" s="24" t="s">
        <v>184</v>
      </c>
      <c r="E57" s="35">
        <v>125000</v>
      </c>
      <c r="F57" s="36">
        <f t="shared" si="6"/>
        <v>0</v>
      </c>
      <c r="G57" s="37"/>
      <c r="H57" s="37">
        <f t="shared" si="4"/>
        <v>0</v>
      </c>
      <c r="I57" s="41"/>
      <c r="J57" s="43"/>
      <c r="K57" s="26">
        <f t="shared" si="5"/>
        <v>125000</v>
      </c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  <c r="BQ57" s="22"/>
      <c r="BR57" s="22"/>
      <c r="BS57" s="22"/>
      <c r="BT57" s="22"/>
      <c r="BU57" s="22"/>
      <c r="BV57" s="22"/>
      <c r="BW57" s="22"/>
      <c r="BX57" s="22"/>
      <c r="BY57" s="22"/>
      <c r="BZ57" s="22"/>
      <c r="CA57" s="22"/>
      <c r="CB57" s="22"/>
      <c r="CC57" s="22"/>
      <c r="CD57" s="22"/>
      <c r="CE57" s="22"/>
      <c r="CF57" s="22"/>
      <c r="CG57" s="22"/>
      <c r="CH57" s="22"/>
      <c r="CI57" s="22"/>
      <c r="CJ57" s="22"/>
      <c r="CK57" s="22"/>
      <c r="CL57" s="22"/>
      <c r="CM57" s="22"/>
      <c r="CN57" s="22"/>
      <c r="CO57" s="22"/>
      <c r="CP57" s="22"/>
      <c r="CQ57" s="22"/>
      <c r="CR57" s="22"/>
      <c r="CS57" s="22"/>
      <c r="CT57" s="22"/>
      <c r="CU57" s="22"/>
      <c r="CV57" s="22"/>
      <c r="CW57" s="22"/>
      <c r="CX57" s="22"/>
      <c r="CY57" s="22"/>
      <c r="CZ57" s="22"/>
      <c r="DA57" s="22"/>
      <c r="DB57" s="22"/>
      <c r="DC57" s="22"/>
      <c r="DD57" s="22"/>
      <c r="DE57" s="22"/>
      <c r="DF57" s="22"/>
      <c r="DG57" s="22"/>
      <c r="DH57" s="22"/>
      <c r="DI57" s="22"/>
      <c r="DJ57" s="22"/>
      <c r="DK57" s="22"/>
      <c r="DL57" s="22"/>
      <c r="DM57" s="22"/>
      <c r="DN57" s="22"/>
      <c r="DO57" s="22"/>
      <c r="DP57" s="22"/>
      <c r="DQ57" s="22"/>
      <c r="DR57" s="22"/>
      <c r="DS57" s="22"/>
      <c r="DT57" s="22"/>
      <c r="DU57" s="22"/>
      <c r="DV57" s="22"/>
      <c r="DW57" s="22"/>
      <c r="DX57" s="22"/>
      <c r="DY57" s="22"/>
      <c r="DZ57" s="22"/>
      <c r="EA57" s="22"/>
      <c r="EB57" s="22"/>
      <c r="EC57" s="22"/>
      <c r="ED57" s="22"/>
      <c r="EE57" s="22"/>
      <c r="EF57" s="22"/>
      <c r="EG57" s="22"/>
      <c r="EH57" s="22"/>
      <c r="EI57" s="22"/>
      <c r="EJ57" s="22"/>
      <c r="EK57" s="22"/>
      <c r="EL57" s="22"/>
      <c r="EM57" s="22"/>
      <c r="EN57" s="22"/>
      <c r="EO57" s="22"/>
      <c r="EP57" s="22"/>
      <c r="EQ57" s="22"/>
      <c r="ER57" s="22"/>
      <c r="ES57" s="22"/>
      <c r="ET57" s="22"/>
      <c r="EU57" s="22"/>
      <c r="EV57" s="22"/>
      <c r="EW57" s="22"/>
      <c r="EX57" s="22"/>
      <c r="EY57" s="22"/>
      <c r="EZ57" s="22"/>
      <c r="FA57" s="22"/>
      <c r="FB57" s="22"/>
      <c r="FC57" s="22"/>
      <c r="FD57" s="22"/>
      <c r="FE57" s="22"/>
      <c r="FF57" s="22"/>
      <c r="FG57" s="22"/>
      <c r="FH57" s="22"/>
      <c r="FI57" s="22"/>
      <c r="FJ57" s="22"/>
      <c r="FK57" s="22"/>
      <c r="FL57" s="22"/>
      <c r="FM57" s="22"/>
      <c r="FN57" s="22"/>
      <c r="FO57" s="22"/>
      <c r="FP57" s="22"/>
      <c r="FQ57" s="22"/>
      <c r="FR57" s="22"/>
      <c r="FS57" s="22"/>
      <c r="FT57" s="22"/>
      <c r="FU57" s="22"/>
      <c r="FV57" s="22"/>
      <c r="FW57" s="22"/>
      <c r="FX57" s="22"/>
      <c r="FY57" s="22"/>
      <c r="FZ57" s="22"/>
      <c r="GA57" s="22"/>
      <c r="GB57" s="22"/>
      <c r="GC57" s="22"/>
      <c r="GD57" s="22"/>
      <c r="GE57" s="22"/>
      <c r="GF57" s="22"/>
      <c r="GG57" s="22"/>
      <c r="GH57" s="22"/>
      <c r="GI57" s="22"/>
      <c r="GJ57" s="22"/>
      <c r="GK57" s="22"/>
      <c r="GL57" s="22"/>
      <c r="GM57" s="22"/>
      <c r="GN57" s="22"/>
      <c r="GO57" s="22"/>
      <c r="GP57" s="22"/>
      <c r="GQ57" s="22"/>
      <c r="GR57" s="22"/>
      <c r="GS57" s="22"/>
      <c r="GT57" s="22"/>
      <c r="GU57" s="22"/>
      <c r="GV57" s="22"/>
      <c r="GW57" s="22"/>
      <c r="GX57" s="22"/>
      <c r="GY57" s="22"/>
      <c r="GZ57" s="22"/>
      <c r="HA57" s="22"/>
      <c r="HB57" s="22"/>
      <c r="HC57" s="22"/>
      <c r="HD57" s="22"/>
      <c r="HE57" s="22"/>
      <c r="HF57" s="22"/>
      <c r="HG57" s="22"/>
      <c r="HH57" s="22"/>
      <c r="HI57" s="22"/>
      <c r="HJ57" s="22"/>
      <c r="HK57" s="22"/>
      <c r="HL57" s="22"/>
      <c r="HM57" s="22"/>
      <c r="HN57" s="22"/>
      <c r="HO57" s="22"/>
      <c r="HP57" s="22"/>
      <c r="HQ57" s="22"/>
      <c r="HR57" s="22"/>
      <c r="HS57" s="22"/>
      <c r="HT57" s="22"/>
      <c r="HU57" s="22"/>
      <c r="HV57" s="22"/>
      <c r="HW57" s="22"/>
      <c r="HX57" s="22"/>
      <c r="HY57" s="22"/>
      <c r="HZ57" s="22"/>
      <c r="IA57" s="22"/>
      <c r="IB57" s="22"/>
      <c r="IC57" s="22"/>
      <c r="ID57" s="22"/>
      <c r="IE57" s="22"/>
      <c r="IF57" s="22"/>
      <c r="IG57" s="22"/>
      <c r="IH57" s="22"/>
      <c r="II57" s="22"/>
      <c r="IJ57" s="22"/>
      <c r="IK57" s="22"/>
      <c r="IL57" s="22"/>
      <c r="IM57" s="22"/>
      <c r="IN57" s="22"/>
      <c r="IO57" s="22"/>
      <c r="IP57" s="22"/>
      <c r="IQ57" s="22"/>
      <c r="IR57" s="22"/>
      <c r="IS57" s="22"/>
      <c r="IT57" s="22"/>
    </row>
    <row r="58" spans="1:254" s="48" customFormat="1" ht="25.5" x14ac:dyDescent="0.2">
      <c r="A58" s="109"/>
      <c r="B58" s="112"/>
      <c r="C58" s="49" t="s">
        <v>167</v>
      </c>
      <c r="D58" s="24" t="s">
        <v>185</v>
      </c>
      <c r="E58" s="35">
        <v>97600</v>
      </c>
      <c r="F58" s="36">
        <f t="shared" si="6"/>
        <v>0</v>
      </c>
      <c r="G58" s="37"/>
      <c r="H58" s="37">
        <f t="shared" si="4"/>
        <v>0</v>
      </c>
      <c r="I58" s="41"/>
      <c r="J58" s="43"/>
      <c r="K58" s="26">
        <f t="shared" si="5"/>
        <v>97600</v>
      </c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22"/>
      <c r="BO58" s="22"/>
      <c r="BP58" s="22"/>
      <c r="BQ58" s="22"/>
      <c r="BR58" s="22"/>
      <c r="BS58" s="22"/>
      <c r="BT58" s="22"/>
      <c r="BU58" s="22"/>
      <c r="BV58" s="22"/>
      <c r="BW58" s="22"/>
      <c r="BX58" s="22"/>
      <c r="BY58" s="22"/>
      <c r="BZ58" s="22"/>
      <c r="CA58" s="22"/>
      <c r="CB58" s="22"/>
      <c r="CC58" s="22"/>
      <c r="CD58" s="22"/>
      <c r="CE58" s="22"/>
      <c r="CF58" s="22"/>
      <c r="CG58" s="22"/>
      <c r="CH58" s="22"/>
      <c r="CI58" s="22"/>
      <c r="CJ58" s="22"/>
      <c r="CK58" s="22"/>
      <c r="CL58" s="22"/>
      <c r="CM58" s="22"/>
      <c r="CN58" s="22"/>
      <c r="CO58" s="22"/>
      <c r="CP58" s="22"/>
      <c r="CQ58" s="22"/>
      <c r="CR58" s="22"/>
      <c r="CS58" s="22"/>
      <c r="CT58" s="22"/>
      <c r="CU58" s="22"/>
      <c r="CV58" s="22"/>
      <c r="CW58" s="22"/>
      <c r="CX58" s="22"/>
      <c r="CY58" s="22"/>
      <c r="CZ58" s="22"/>
      <c r="DA58" s="22"/>
      <c r="DB58" s="22"/>
      <c r="DC58" s="22"/>
      <c r="DD58" s="22"/>
      <c r="DE58" s="22"/>
      <c r="DF58" s="22"/>
      <c r="DG58" s="22"/>
      <c r="DH58" s="22"/>
      <c r="DI58" s="22"/>
      <c r="DJ58" s="22"/>
      <c r="DK58" s="22"/>
      <c r="DL58" s="22"/>
      <c r="DM58" s="22"/>
      <c r="DN58" s="22"/>
      <c r="DO58" s="22"/>
      <c r="DP58" s="22"/>
      <c r="DQ58" s="22"/>
      <c r="DR58" s="22"/>
      <c r="DS58" s="22"/>
      <c r="DT58" s="22"/>
      <c r="DU58" s="22"/>
      <c r="DV58" s="22"/>
      <c r="DW58" s="22"/>
      <c r="DX58" s="22"/>
      <c r="DY58" s="22"/>
      <c r="DZ58" s="22"/>
      <c r="EA58" s="22"/>
      <c r="EB58" s="22"/>
      <c r="EC58" s="22"/>
      <c r="ED58" s="22"/>
      <c r="EE58" s="22"/>
      <c r="EF58" s="22"/>
      <c r="EG58" s="22"/>
      <c r="EH58" s="22"/>
      <c r="EI58" s="22"/>
      <c r="EJ58" s="22"/>
      <c r="EK58" s="22"/>
      <c r="EL58" s="22"/>
      <c r="EM58" s="22"/>
      <c r="EN58" s="22"/>
      <c r="EO58" s="22"/>
      <c r="EP58" s="22"/>
      <c r="EQ58" s="22"/>
      <c r="ER58" s="22"/>
      <c r="ES58" s="22"/>
      <c r="ET58" s="22"/>
      <c r="EU58" s="22"/>
      <c r="EV58" s="22"/>
      <c r="EW58" s="22"/>
      <c r="EX58" s="22"/>
      <c r="EY58" s="22"/>
      <c r="EZ58" s="22"/>
      <c r="FA58" s="22"/>
      <c r="FB58" s="22"/>
      <c r="FC58" s="22"/>
      <c r="FD58" s="22"/>
      <c r="FE58" s="22"/>
      <c r="FF58" s="22"/>
      <c r="FG58" s="22"/>
      <c r="FH58" s="22"/>
      <c r="FI58" s="22"/>
      <c r="FJ58" s="22"/>
      <c r="FK58" s="22"/>
      <c r="FL58" s="22"/>
      <c r="FM58" s="22"/>
      <c r="FN58" s="22"/>
      <c r="FO58" s="22"/>
      <c r="FP58" s="22"/>
      <c r="FQ58" s="22"/>
      <c r="FR58" s="22"/>
      <c r="FS58" s="22"/>
      <c r="FT58" s="22"/>
      <c r="FU58" s="22"/>
      <c r="FV58" s="22"/>
      <c r="FW58" s="22"/>
      <c r="FX58" s="22"/>
      <c r="FY58" s="22"/>
      <c r="FZ58" s="22"/>
      <c r="GA58" s="22"/>
      <c r="GB58" s="22"/>
      <c r="GC58" s="22"/>
      <c r="GD58" s="22"/>
      <c r="GE58" s="22"/>
      <c r="GF58" s="22"/>
      <c r="GG58" s="22"/>
      <c r="GH58" s="22"/>
      <c r="GI58" s="22"/>
      <c r="GJ58" s="22"/>
      <c r="GK58" s="22"/>
      <c r="GL58" s="22"/>
      <c r="GM58" s="22"/>
      <c r="GN58" s="22"/>
      <c r="GO58" s="22"/>
      <c r="GP58" s="22"/>
      <c r="GQ58" s="22"/>
      <c r="GR58" s="22"/>
      <c r="GS58" s="22"/>
      <c r="GT58" s="22"/>
      <c r="GU58" s="22"/>
      <c r="GV58" s="22"/>
      <c r="GW58" s="22"/>
      <c r="GX58" s="22"/>
      <c r="GY58" s="22"/>
      <c r="GZ58" s="22"/>
      <c r="HA58" s="22"/>
      <c r="HB58" s="22"/>
      <c r="HC58" s="22"/>
      <c r="HD58" s="22"/>
      <c r="HE58" s="22"/>
      <c r="HF58" s="22"/>
      <c r="HG58" s="22"/>
      <c r="HH58" s="22"/>
      <c r="HI58" s="22"/>
      <c r="HJ58" s="22"/>
      <c r="HK58" s="22"/>
      <c r="HL58" s="22"/>
      <c r="HM58" s="22"/>
      <c r="HN58" s="22"/>
      <c r="HO58" s="22"/>
      <c r="HP58" s="22"/>
      <c r="HQ58" s="22"/>
      <c r="HR58" s="22"/>
      <c r="HS58" s="22"/>
      <c r="HT58" s="22"/>
      <c r="HU58" s="22"/>
      <c r="HV58" s="22"/>
      <c r="HW58" s="22"/>
      <c r="HX58" s="22"/>
      <c r="HY58" s="22"/>
      <c r="HZ58" s="22"/>
      <c r="IA58" s="22"/>
      <c r="IB58" s="22"/>
      <c r="IC58" s="22"/>
      <c r="ID58" s="22"/>
      <c r="IE58" s="22"/>
      <c r="IF58" s="22"/>
      <c r="IG58" s="22"/>
      <c r="IH58" s="22"/>
      <c r="II58" s="22"/>
      <c r="IJ58" s="22"/>
      <c r="IK58" s="22"/>
      <c r="IL58" s="22"/>
      <c r="IM58" s="22"/>
      <c r="IN58" s="22"/>
      <c r="IO58" s="22"/>
      <c r="IP58" s="22"/>
      <c r="IQ58" s="22"/>
      <c r="IR58" s="22"/>
      <c r="IS58" s="22"/>
      <c r="IT58" s="22"/>
    </row>
    <row r="59" spans="1:254" s="48" customFormat="1" ht="38.25" x14ac:dyDescent="0.2">
      <c r="A59" s="109"/>
      <c r="B59" s="112"/>
      <c r="C59" s="49" t="s">
        <v>167</v>
      </c>
      <c r="D59" s="51" t="s">
        <v>207</v>
      </c>
      <c r="E59" s="35">
        <v>219000</v>
      </c>
      <c r="F59" s="36">
        <f t="shared" si="6"/>
        <v>0</v>
      </c>
      <c r="G59" s="37"/>
      <c r="H59" s="37">
        <f t="shared" si="4"/>
        <v>0</v>
      </c>
      <c r="I59" s="41"/>
      <c r="J59" s="43"/>
      <c r="K59" s="26">
        <f t="shared" si="5"/>
        <v>219000</v>
      </c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2"/>
      <c r="BK59" s="22"/>
      <c r="BL59" s="22"/>
      <c r="BM59" s="22"/>
      <c r="BN59" s="22"/>
      <c r="BO59" s="22"/>
      <c r="BP59" s="22"/>
      <c r="BQ59" s="22"/>
      <c r="BR59" s="22"/>
      <c r="BS59" s="22"/>
      <c r="BT59" s="22"/>
      <c r="BU59" s="22"/>
      <c r="BV59" s="22"/>
      <c r="BW59" s="22"/>
      <c r="BX59" s="22"/>
      <c r="BY59" s="22"/>
      <c r="BZ59" s="22"/>
      <c r="CA59" s="22"/>
      <c r="CB59" s="22"/>
      <c r="CC59" s="22"/>
      <c r="CD59" s="22"/>
      <c r="CE59" s="22"/>
      <c r="CF59" s="22"/>
      <c r="CG59" s="22"/>
      <c r="CH59" s="22"/>
      <c r="CI59" s="22"/>
      <c r="CJ59" s="22"/>
      <c r="CK59" s="22"/>
      <c r="CL59" s="22"/>
      <c r="CM59" s="22"/>
      <c r="CN59" s="22"/>
      <c r="CO59" s="22"/>
      <c r="CP59" s="22"/>
      <c r="CQ59" s="22"/>
      <c r="CR59" s="22"/>
      <c r="CS59" s="22"/>
      <c r="CT59" s="22"/>
      <c r="CU59" s="22"/>
      <c r="CV59" s="22"/>
      <c r="CW59" s="22"/>
      <c r="CX59" s="22"/>
      <c r="CY59" s="22"/>
      <c r="CZ59" s="22"/>
      <c r="DA59" s="22"/>
      <c r="DB59" s="22"/>
      <c r="DC59" s="22"/>
      <c r="DD59" s="22"/>
      <c r="DE59" s="22"/>
      <c r="DF59" s="22"/>
      <c r="DG59" s="22"/>
      <c r="DH59" s="22"/>
      <c r="DI59" s="22"/>
      <c r="DJ59" s="22"/>
      <c r="DK59" s="22"/>
      <c r="DL59" s="22"/>
      <c r="DM59" s="22"/>
      <c r="DN59" s="22"/>
      <c r="DO59" s="22"/>
      <c r="DP59" s="22"/>
      <c r="DQ59" s="22"/>
      <c r="DR59" s="22"/>
      <c r="DS59" s="22"/>
      <c r="DT59" s="22"/>
      <c r="DU59" s="22"/>
      <c r="DV59" s="22"/>
      <c r="DW59" s="22"/>
      <c r="DX59" s="22"/>
      <c r="DY59" s="22"/>
      <c r="DZ59" s="22"/>
      <c r="EA59" s="22"/>
      <c r="EB59" s="22"/>
      <c r="EC59" s="22"/>
      <c r="ED59" s="22"/>
      <c r="EE59" s="22"/>
      <c r="EF59" s="22"/>
      <c r="EG59" s="22"/>
      <c r="EH59" s="22"/>
      <c r="EI59" s="22"/>
      <c r="EJ59" s="22"/>
      <c r="EK59" s="22"/>
      <c r="EL59" s="22"/>
      <c r="EM59" s="22"/>
      <c r="EN59" s="22"/>
      <c r="EO59" s="22"/>
      <c r="EP59" s="22"/>
      <c r="EQ59" s="22"/>
      <c r="ER59" s="22"/>
      <c r="ES59" s="22"/>
      <c r="ET59" s="22"/>
      <c r="EU59" s="22"/>
      <c r="EV59" s="22"/>
      <c r="EW59" s="22"/>
      <c r="EX59" s="22"/>
      <c r="EY59" s="22"/>
      <c r="EZ59" s="22"/>
      <c r="FA59" s="22"/>
      <c r="FB59" s="22"/>
      <c r="FC59" s="22"/>
      <c r="FD59" s="22"/>
      <c r="FE59" s="22"/>
      <c r="FF59" s="22"/>
      <c r="FG59" s="22"/>
      <c r="FH59" s="22"/>
      <c r="FI59" s="22"/>
      <c r="FJ59" s="22"/>
      <c r="FK59" s="22"/>
      <c r="FL59" s="22"/>
      <c r="FM59" s="22"/>
      <c r="FN59" s="22"/>
      <c r="FO59" s="22"/>
      <c r="FP59" s="22"/>
      <c r="FQ59" s="22"/>
      <c r="FR59" s="22"/>
      <c r="FS59" s="22"/>
      <c r="FT59" s="22"/>
      <c r="FU59" s="22"/>
      <c r="FV59" s="22"/>
      <c r="FW59" s="22"/>
      <c r="FX59" s="22"/>
      <c r="FY59" s="22"/>
      <c r="FZ59" s="22"/>
      <c r="GA59" s="22"/>
      <c r="GB59" s="22"/>
      <c r="GC59" s="22"/>
      <c r="GD59" s="22"/>
      <c r="GE59" s="22"/>
      <c r="GF59" s="22"/>
      <c r="GG59" s="22"/>
      <c r="GH59" s="22"/>
      <c r="GI59" s="22"/>
      <c r="GJ59" s="22"/>
      <c r="GK59" s="22"/>
      <c r="GL59" s="22"/>
      <c r="GM59" s="22"/>
      <c r="GN59" s="22"/>
      <c r="GO59" s="22"/>
      <c r="GP59" s="22"/>
      <c r="GQ59" s="22"/>
      <c r="GR59" s="22"/>
      <c r="GS59" s="22"/>
      <c r="GT59" s="22"/>
      <c r="GU59" s="22"/>
      <c r="GV59" s="22"/>
      <c r="GW59" s="22"/>
      <c r="GX59" s="22"/>
      <c r="GY59" s="22"/>
      <c r="GZ59" s="22"/>
      <c r="HA59" s="22"/>
      <c r="HB59" s="22"/>
      <c r="HC59" s="22"/>
      <c r="HD59" s="22"/>
      <c r="HE59" s="22"/>
      <c r="HF59" s="22"/>
      <c r="HG59" s="22"/>
      <c r="HH59" s="22"/>
      <c r="HI59" s="22"/>
      <c r="HJ59" s="22"/>
      <c r="HK59" s="22"/>
      <c r="HL59" s="22"/>
      <c r="HM59" s="22"/>
      <c r="HN59" s="22"/>
      <c r="HO59" s="22"/>
      <c r="HP59" s="22"/>
      <c r="HQ59" s="22"/>
      <c r="HR59" s="22"/>
      <c r="HS59" s="22"/>
      <c r="HT59" s="22"/>
      <c r="HU59" s="22"/>
      <c r="HV59" s="22"/>
      <c r="HW59" s="22"/>
      <c r="HX59" s="22"/>
      <c r="HY59" s="22"/>
      <c r="HZ59" s="22"/>
      <c r="IA59" s="22"/>
      <c r="IB59" s="22"/>
      <c r="IC59" s="22"/>
      <c r="ID59" s="22"/>
      <c r="IE59" s="22"/>
      <c r="IF59" s="22"/>
      <c r="IG59" s="22"/>
      <c r="IH59" s="22"/>
      <c r="II59" s="22"/>
      <c r="IJ59" s="22"/>
      <c r="IK59" s="22"/>
      <c r="IL59" s="22"/>
      <c r="IM59" s="22"/>
      <c r="IN59" s="22"/>
      <c r="IO59" s="22"/>
      <c r="IP59" s="22"/>
      <c r="IQ59" s="22"/>
      <c r="IR59" s="22"/>
      <c r="IS59" s="22"/>
      <c r="IT59" s="22"/>
    </row>
    <row r="60" spans="1:254" s="48" customFormat="1" ht="25.5" x14ac:dyDescent="0.2">
      <c r="A60" s="110"/>
      <c r="B60" s="113"/>
      <c r="C60" s="49" t="s">
        <v>158</v>
      </c>
      <c r="D60" s="51" t="s">
        <v>206</v>
      </c>
      <c r="E60" s="35">
        <v>409070</v>
      </c>
      <c r="F60" s="36">
        <f t="shared" si="6"/>
        <v>0</v>
      </c>
      <c r="G60" s="37"/>
      <c r="H60" s="37">
        <f t="shared" si="4"/>
        <v>0</v>
      </c>
      <c r="I60" s="41"/>
      <c r="J60" s="43"/>
      <c r="K60" s="26">
        <f t="shared" si="5"/>
        <v>409070</v>
      </c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F60" s="22"/>
      <c r="BG60" s="22"/>
      <c r="BH60" s="22"/>
      <c r="BI60" s="22"/>
      <c r="BJ60" s="22"/>
      <c r="BK60" s="22"/>
      <c r="BL60" s="22"/>
      <c r="BM60" s="22"/>
      <c r="BN60" s="22"/>
      <c r="BO60" s="22"/>
      <c r="BP60" s="22"/>
      <c r="BQ60" s="22"/>
      <c r="BR60" s="22"/>
      <c r="BS60" s="22"/>
      <c r="BT60" s="22"/>
      <c r="BU60" s="22"/>
      <c r="BV60" s="22"/>
      <c r="BW60" s="22"/>
      <c r="BX60" s="22"/>
      <c r="BY60" s="22"/>
      <c r="BZ60" s="22"/>
      <c r="CA60" s="22"/>
      <c r="CB60" s="22"/>
      <c r="CC60" s="22"/>
      <c r="CD60" s="22"/>
      <c r="CE60" s="22"/>
      <c r="CF60" s="22"/>
      <c r="CG60" s="22"/>
      <c r="CH60" s="22"/>
      <c r="CI60" s="22"/>
      <c r="CJ60" s="22"/>
      <c r="CK60" s="22"/>
      <c r="CL60" s="22"/>
      <c r="CM60" s="22"/>
      <c r="CN60" s="22"/>
      <c r="CO60" s="22"/>
      <c r="CP60" s="22"/>
      <c r="CQ60" s="22"/>
      <c r="CR60" s="22"/>
      <c r="CS60" s="22"/>
      <c r="CT60" s="22"/>
      <c r="CU60" s="22"/>
      <c r="CV60" s="22"/>
      <c r="CW60" s="22"/>
      <c r="CX60" s="22"/>
      <c r="CY60" s="22"/>
      <c r="CZ60" s="22"/>
      <c r="DA60" s="22"/>
      <c r="DB60" s="22"/>
      <c r="DC60" s="22"/>
      <c r="DD60" s="22"/>
      <c r="DE60" s="22"/>
      <c r="DF60" s="22"/>
      <c r="DG60" s="22"/>
      <c r="DH60" s="22"/>
      <c r="DI60" s="22"/>
      <c r="DJ60" s="22"/>
      <c r="DK60" s="22"/>
      <c r="DL60" s="22"/>
      <c r="DM60" s="22"/>
      <c r="DN60" s="22"/>
      <c r="DO60" s="22"/>
      <c r="DP60" s="22"/>
      <c r="DQ60" s="22"/>
      <c r="DR60" s="22"/>
      <c r="DS60" s="22"/>
      <c r="DT60" s="22"/>
      <c r="DU60" s="22"/>
      <c r="DV60" s="22"/>
      <c r="DW60" s="22"/>
      <c r="DX60" s="22"/>
      <c r="DY60" s="22"/>
      <c r="DZ60" s="22"/>
      <c r="EA60" s="22"/>
      <c r="EB60" s="22"/>
      <c r="EC60" s="22"/>
      <c r="ED60" s="22"/>
      <c r="EE60" s="22"/>
      <c r="EF60" s="22"/>
      <c r="EG60" s="22"/>
      <c r="EH60" s="22"/>
      <c r="EI60" s="22"/>
      <c r="EJ60" s="22"/>
      <c r="EK60" s="22"/>
      <c r="EL60" s="22"/>
      <c r="EM60" s="22"/>
      <c r="EN60" s="22"/>
      <c r="EO60" s="22"/>
      <c r="EP60" s="22"/>
      <c r="EQ60" s="22"/>
      <c r="ER60" s="22"/>
      <c r="ES60" s="22"/>
      <c r="ET60" s="22"/>
      <c r="EU60" s="22"/>
      <c r="EV60" s="22"/>
      <c r="EW60" s="22"/>
      <c r="EX60" s="22"/>
      <c r="EY60" s="22"/>
      <c r="EZ60" s="22"/>
      <c r="FA60" s="22"/>
      <c r="FB60" s="22"/>
      <c r="FC60" s="22"/>
      <c r="FD60" s="22"/>
      <c r="FE60" s="22"/>
      <c r="FF60" s="22"/>
      <c r="FG60" s="22"/>
      <c r="FH60" s="22"/>
      <c r="FI60" s="22"/>
      <c r="FJ60" s="22"/>
      <c r="FK60" s="22"/>
      <c r="FL60" s="22"/>
      <c r="FM60" s="22"/>
      <c r="FN60" s="22"/>
      <c r="FO60" s="22"/>
      <c r="FP60" s="22"/>
      <c r="FQ60" s="22"/>
      <c r="FR60" s="22"/>
      <c r="FS60" s="22"/>
      <c r="FT60" s="22"/>
      <c r="FU60" s="22"/>
      <c r="FV60" s="22"/>
      <c r="FW60" s="22"/>
      <c r="FX60" s="22"/>
      <c r="FY60" s="22"/>
      <c r="FZ60" s="22"/>
      <c r="GA60" s="22"/>
      <c r="GB60" s="22"/>
      <c r="GC60" s="22"/>
      <c r="GD60" s="22"/>
      <c r="GE60" s="22"/>
      <c r="GF60" s="22"/>
      <c r="GG60" s="22"/>
      <c r="GH60" s="22"/>
      <c r="GI60" s="22"/>
      <c r="GJ60" s="22"/>
      <c r="GK60" s="22"/>
      <c r="GL60" s="22"/>
      <c r="GM60" s="22"/>
      <c r="GN60" s="22"/>
      <c r="GO60" s="22"/>
      <c r="GP60" s="22"/>
      <c r="GQ60" s="22"/>
      <c r="GR60" s="22"/>
      <c r="GS60" s="22"/>
      <c r="GT60" s="22"/>
      <c r="GU60" s="22"/>
      <c r="GV60" s="22"/>
      <c r="GW60" s="22"/>
      <c r="GX60" s="22"/>
      <c r="GY60" s="22"/>
      <c r="GZ60" s="22"/>
      <c r="HA60" s="22"/>
      <c r="HB60" s="22"/>
      <c r="HC60" s="22"/>
      <c r="HD60" s="22"/>
      <c r="HE60" s="22"/>
      <c r="HF60" s="22"/>
      <c r="HG60" s="22"/>
      <c r="HH60" s="22"/>
      <c r="HI60" s="22"/>
      <c r="HJ60" s="22"/>
      <c r="HK60" s="22"/>
      <c r="HL60" s="22"/>
      <c r="HM60" s="22"/>
      <c r="HN60" s="22"/>
      <c r="HO60" s="22"/>
      <c r="HP60" s="22"/>
      <c r="HQ60" s="22"/>
      <c r="HR60" s="22"/>
      <c r="HS60" s="22"/>
      <c r="HT60" s="22"/>
      <c r="HU60" s="22"/>
      <c r="HV60" s="22"/>
      <c r="HW60" s="22"/>
      <c r="HX60" s="22"/>
      <c r="HY60" s="22"/>
      <c r="HZ60" s="22"/>
      <c r="IA60" s="22"/>
      <c r="IB60" s="22"/>
      <c r="IC60" s="22"/>
      <c r="ID60" s="22"/>
      <c r="IE60" s="22"/>
      <c r="IF60" s="22"/>
      <c r="IG60" s="22"/>
      <c r="IH60" s="22"/>
      <c r="II60" s="22"/>
      <c r="IJ60" s="22"/>
      <c r="IK60" s="22"/>
      <c r="IL60" s="22"/>
      <c r="IM60" s="22"/>
      <c r="IN60" s="22"/>
      <c r="IO60" s="22"/>
      <c r="IP60" s="22"/>
      <c r="IQ60" s="22"/>
      <c r="IR60" s="22"/>
      <c r="IS60" s="22"/>
      <c r="IT60" s="22"/>
    </row>
    <row r="61" spans="1:254" s="48" customFormat="1" ht="12.75" x14ac:dyDescent="0.2">
      <c r="A61" s="34"/>
      <c r="B61" s="50" t="s">
        <v>70</v>
      </c>
      <c r="C61" s="49"/>
      <c r="D61" s="34" t="s">
        <v>186</v>
      </c>
      <c r="E61" s="35"/>
      <c r="F61" s="36">
        <f t="shared" si="6"/>
        <v>0</v>
      </c>
      <c r="G61" s="37"/>
      <c r="H61" s="37">
        <f t="shared" si="4"/>
        <v>0</v>
      </c>
      <c r="I61" s="38"/>
      <c r="J61" s="25"/>
      <c r="K61" s="26">
        <f t="shared" si="5"/>
        <v>0</v>
      </c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  <c r="BH61" s="22"/>
      <c r="BI61" s="22"/>
      <c r="BJ61" s="22"/>
      <c r="BK61" s="22"/>
      <c r="BL61" s="22"/>
      <c r="BM61" s="22"/>
      <c r="BN61" s="22"/>
      <c r="BO61" s="22"/>
      <c r="BP61" s="22"/>
      <c r="BQ61" s="22"/>
      <c r="BR61" s="22"/>
      <c r="BS61" s="22"/>
      <c r="BT61" s="22"/>
      <c r="BU61" s="22"/>
      <c r="BV61" s="22"/>
      <c r="BW61" s="22"/>
      <c r="BX61" s="22"/>
      <c r="BY61" s="22"/>
      <c r="BZ61" s="22"/>
      <c r="CA61" s="22"/>
      <c r="CB61" s="22"/>
      <c r="CC61" s="22"/>
      <c r="CD61" s="22"/>
      <c r="CE61" s="22"/>
      <c r="CF61" s="22"/>
      <c r="CG61" s="22"/>
      <c r="CH61" s="22"/>
      <c r="CI61" s="22"/>
      <c r="CJ61" s="22"/>
      <c r="CK61" s="22"/>
      <c r="CL61" s="22"/>
      <c r="CM61" s="22"/>
      <c r="CN61" s="22"/>
      <c r="CO61" s="22"/>
      <c r="CP61" s="22"/>
      <c r="CQ61" s="22"/>
      <c r="CR61" s="22"/>
      <c r="CS61" s="22"/>
      <c r="CT61" s="22"/>
      <c r="CU61" s="22"/>
      <c r="CV61" s="22"/>
      <c r="CW61" s="22"/>
      <c r="CX61" s="22"/>
      <c r="CY61" s="22"/>
      <c r="CZ61" s="22"/>
      <c r="DA61" s="22"/>
      <c r="DB61" s="22"/>
      <c r="DC61" s="22"/>
      <c r="DD61" s="22"/>
      <c r="DE61" s="22"/>
      <c r="DF61" s="22"/>
      <c r="DG61" s="22"/>
      <c r="DH61" s="22"/>
      <c r="DI61" s="22"/>
      <c r="DJ61" s="22"/>
      <c r="DK61" s="22"/>
      <c r="DL61" s="22"/>
      <c r="DM61" s="22"/>
      <c r="DN61" s="22"/>
      <c r="DO61" s="22"/>
      <c r="DP61" s="22"/>
      <c r="DQ61" s="22"/>
      <c r="DR61" s="22"/>
      <c r="DS61" s="22"/>
      <c r="DT61" s="22"/>
      <c r="DU61" s="22"/>
      <c r="DV61" s="22"/>
      <c r="DW61" s="22"/>
      <c r="DX61" s="22"/>
      <c r="DY61" s="22"/>
      <c r="DZ61" s="22"/>
      <c r="EA61" s="22"/>
      <c r="EB61" s="22"/>
      <c r="EC61" s="22"/>
      <c r="ED61" s="22"/>
      <c r="EE61" s="22"/>
      <c r="EF61" s="22"/>
      <c r="EG61" s="22"/>
      <c r="EH61" s="22"/>
      <c r="EI61" s="22"/>
      <c r="EJ61" s="22"/>
      <c r="EK61" s="22"/>
      <c r="EL61" s="22"/>
      <c r="EM61" s="22"/>
      <c r="EN61" s="22"/>
      <c r="EO61" s="22"/>
      <c r="EP61" s="22"/>
      <c r="EQ61" s="22"/>
      <c r="ER61" s="22"/>
      <c r="ES61" s="22"/>
      <c r="ET61" s="22"/>
      <c r="EU61" s="22"/>
      <c r="EV61" s="22"/>
      <c r="EW61" s="22"/>
      <c r="EX61" s="22"/>
      <c r="EY61" s="22"/>
      <c r="EZ61" s="22"/>
      <c r="FA61" s="22"/>
      <c r="FB61" s="22"/>
      <c r="FC61" s="22"/>
      <c r="FD61" s="22"/>
      <c r="FE61" s="22"/>
      <c r="FF61" s="22"/>
      <c r="FG61" s="22"/>
      <c r="FH61" s="22"/>
      <c r="FI61" s="22"/>
      <c r="FJ61" s="22"/>
      <c r="FK61" s="22"/>
      <c r="FL61" s="22"/>
      <c r="FM61" s="22"/>
      <c r="FN61" s="22"/>
      <c r="FO61" s="22"/>
      <c r="FP61" s="22"/>
      <c r="FQ61" s="22"/>
      <c r="FR61" s="22"/>
      <c r="FS61" s="22"/>
      <c r="FT61" s="22"/>
      <c r="FU61" s="22"/>
      <c r="FV61" s="22"/>
      <c r="FW61" s="22"/>
      <c r="FX61" s="22"/>
      <c r="FY61" s="22"/>
      <c r="FZ61" s="22"/>
      <c r="GA61" s="22"/>
      <c r="GB61" s="22"/>
      <c r="GC61" s="22"/>
      <c r="GD61" s="22"/>
      <c r="GE61" s="22"/>
      <c r="GF61" s="22"/>
      <c r="GG61" s="22"/>
      <c r="GH61" s="22"/>
      <c r="GI61" s="22"/>
      <c r="GJ61" s="22"/>
      <c r="GK61" s="22"/>
      <c r="GL61" s="22"/>
      <c r="GM61" s="22"/>
      <c r="GN61" s="22"/>
      <c r="GO61" s="22"/>
      <c r="GP61" s="22"/>
      <c r="GQ61" s="22"/>
      <c r="GR61" s="22"/>
      <c r="GS61" s="22"/>
      <c r="GT61" s="22"/>
      <c r="GU61" s="22"/>
      <c r="GV61" s="22"/>
      <c r="GW61" s="22"/>
      <c r="GX61" s="22"/>
      <c r="GY61" s="22"/>
      <c r="GZ61" s="22"/>
      <c r="HA61" s="22"/>
      <c r="HB61" s="22"/>
      <c r="HC61" s="22"/>
      <c r="HD61" s="22"/>
      <c r="HE61" s="22"/>
      <c r="HF61" s="22"/>
      <c r="HG61" s="22"/>
      <c r="HH61" s="22"/>
      <c r="HI61" s="22"/>
      <c r="HJ61" s="22"/>
      <c r="HK61" s="22"/>
      <c r="HL61" s="22"/>
      <c r="HM61" s="22"/>
      <c r="HN61" s="22"/>
      <c r="HO61" s="22"/>
      <c r="HP61" s="22"/>
      <c r="HQ61" s="22"/>
      <c r="HR61" s="22"/>
      <c r="HS61" s="22"/>
      <c r="HT61" s="22"/>
      <c r="HU61" s="22"/>
      <c r="HV61" s="22"/>
      <c r="HW61" s="22"/>
      <c r="HX61" s="22"/>
      <c r="HY61" s="22"/>
      <c r="HZ61" s="22"/>
      <c r="IA61" s="22"/>
      <c r="IB61" s="22"/>
      <c r="IC61" s="22"/>
      <c r="ID61" s="22"/>
      <c r="IE61" s="22"/>
      <c r="IF61" s="22"/>
      <c r="IG61" s="22"/>
      <c r="IH61" s="22"/>
      <c r="II61" s="22"/>
      <c r="IJ61" s="22"/>
      <c r="IK61" s="22"/>
      <c r="IL61" s="22"/>
      <c r="IM61" s="22"/>
      <c r="IN61" s="22"/>
      <c r="IO61" s="22"/>
      <c r="IP61" s="22"/>
      <c r="IQ61" s="22"/>
      <c r="IR61" s="22"/>
      <c r="IS61" s="22"/>
      <c r="IT61" s="22"/>
    </row>
    <row r="62" spans="1:254" s="48" customFormat="1" ht="12.75" x14ac:dyDescent="0.2">
      <c r="A62" s="34"/>
      <c r="B62" s="50" t="s">
        <v>41</v>
      </c>
      <c r="C62" s="49"/>
      <c r="D62" s="34" t="s">
        <v>186</v>
      </c>
      <c r="E62" s="35"/>
      <c r="F62" s="36">
        <f t="shared" si="6"/>
        <v>0</v>
      </c>
      <c r="G62" s="37"/>
      <c r="H62" s="37">
        <f t="shared" si="4"/>
        <v>0</v>
      </c>
      <c r="I62" s="38"/>
      <c r="J62" s="25"/>
      <c r="K62" s="26">
        <f t="shared" si="5"/>
        <v>0</v>
      </c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/>
      <c r="BK62" s="22"/>
      <c r="BL62" s="22"/>
      <c r="BM62" s="22"/>
      <c r="BN62" s="22"/>
      <c r="BO62" s="22"/>
      <c r="BP62" s="22"/>
      <c r="BQ62" s="22"/>
      <c r="BR62" s="22"/>
      <c r="BS62" s="22"/>
      <c r="BT62" s="22"/>
      <c r="BU62" s="22"/>
      <c r="BV62" s="22"/>
      <c r="BW62" s="22"/>
      <c r="BX62" s="22"/>
      <c r="BY62" s="22"/>
      <c r="BZ62" s="22"/>
      <c r="CA62" s="22"/>
      <c r="CB62" s="22"/>
      <c r="CC62" s="22"/>
      <c r="CD62" s="22"/>
      <c r="CE62" s="22"/>
      <c r="CF62" s="22"/>
      <c r="CG62" s="22"/>
      <c r="CH62" s="22"/>
      <c r="CI62" s="22"/>
      <c r="CJ62" s="22"/>
      <c r="CK62" s="22"/>
      <c r="CL62" s="22"/>
      <c r="CM62" s="22"/>
      <c r="CN62" s="22"/>
      <c r="CO62" s="22"/>
      <c r="CP62" s="22"/>
      <c r="CQ62" s="22"/>
      <c r="CR62" s="22"/>
      <c r="CS62" s="22"/>
      <c r="CT62" s="22"/>
      <c r="CU62" s="22"/>
      <c r="CV62" s="22"/>
      <c r="CW62" s="22"/>
      <c r="CX62" s="22"/>
      <c r="CY62" s="22"/>
      <c r="CZ62" s="22"/>
      <c r="DA62" s="22"/>
      <c r="DB62" s="22"/>
      <c r="DC62" s="22"/>
      <c r="DD62" s="22"/>
      <c r="DE62" s="22"/>
      <c r="DF62" s="22"/>
      <c r="DG62" s="22"/>
      <c r="DH62" s="22"/>
      <c r="DI62" s="22"/>
      <c r="DJ62" s="22"/>
      <c r="DK62" s="22"/>
      <c r="DL62" s="22"/>
      <c r="DM62" s="22"/>
      <c r="DN62" s="22"/>
      <c r="DO62" s="22"/>
      <c r="DP62" s="22"/>
      <c r="DQ62" s="22"/>
      <c r="DR62" s="22"/>
      <c r="DS62" s="22"/>
      <c r="DT62" s="22"/>
      <c r="DU62" s="22"/>
      <c r="DV62" s="22"/>
      <c r="DW62" s="22"/>
      <c r="DX62" s="22"/>
      <c r="DY62" s="22"/>
      <c r="DZ62" s="22"/>
      <c r="EA62" s="22"/>
      <c r="EB62" s="22"/>
      <c r="EC62" s="22"/>
      <c r="ED62" s="22"/>
      <c r="EE62" s="22"/>
      <c r="EF62" s="22"/>
      <c r="EG62" s="22"/>
      <c r="EH62" s="22"/>
      <c r="EI62" s="22"/>
      <c r="EJ62" s="22"/>
      <c r="EK62" s="22"/>
      <c r="EL62" s="22"/>
      <c r="EM62" s="22"/>
      <c r="EN62" s="22"/>
      <c r="EO62" s="22"/>
      <c r="EP62" s="22"/>
      <c r="EQ62" s="22"/>
      <c r="ER62" s="22"/>
      <c r="ES62" s="22"/>
      <c r="ET62" s="22"/>
      <c r="EU62" s="22"/>
      <c r="EV62" s="22"/>
      <c r="EW62" s="22"/>
      <c r="EX62" s="22"/>
      <c r="EY62" s="22"/>
      <c r="EZ62" s="22"/>
      <c r="FA62" s="22"/>
      <c r="FB62" s="22"/>
      <c r="FC62" s="22"/>
      <c r="FD62" s="22"/>
      <c r="FE62" s="22"/>
      <c r="FF62" s="22"/>
      <c r="FG62" s="22"/>
      <c r="FH62" s="22"/>
      <c r="FI62" s="22"/>
      <c r="FJ62" s="22"/>
      <c r="FK62" s="22"/>
      <c r="FL62" s="22"/>
      <c r="FM62" s="22"/>
      <c r="FN62" s="22"/>
      <c r="FO62" s="22"/>
      <c r="FP62" s="22"/>
      <c r="FQ62" s="22"/>
      <c r="FR62" s="22"/>
      <c r="FS62" s="22"/>
      <c r="FT62" s="22"/>
      <c r="FU62" s="22"/>
      <c r="FV62" s="22"/>
      <c r="FW62" s="22"/>
      <c r="FX62" s="22"/>
      <c r="FY62" s="22"/>
      <c r="FZ62" s="22"/>
      <c r="GA62" s="22"/>
      <c r="GB62" s="22"/>
      <c r="GC62" s="22"/>
      <c r="GD62" s="22"/>
      <c r="GE62" s="22"/>
      <c r="GF62" s="22"/>
      <c r="GG62" s="22"/>
      <c r="GH62" s="22"/>
      <c r="GI62" s="22"/>
      <c r="GJ62" s="22"/>
      <c r="GK62" s="22"/>
      <c r="GL62" s="22"/>
      <c r="GM62" s="22"/>
      <c r="GN62" s="22"/>
      <c r="GO62" s="22"/>
      <c r="GP62" s="22"/>
      <c r="GQ62" s="22"/>
      <c r="GR62" s="22"/>
      <c r="GS62" s="22"/>
      <c r="GT62" s="22"/>
      <c r="GU62" s="22"/>
      <c r="GV62" s="22"/>
      <c r="GW62" s="22"/>
      <c r="GX62" s="22"/>
      <c r="GY62" s="22"/>
      <c r="GZ62" s="22"/>
      <c r="HA62" s="22"/>
      <c r="HB62" s="22"/>
      <c r="HC62" s="22"/>
      <c r="HD62" s="22"/>
      <c r="HE62" s="22"/>
      <c r="HF62" s="22"/>
      <c r="HG62" s="22"/>
      <c r="HH62" s="22"/>
      <c r="HI62" s="22"/>
      <c r="HJ62" s="22"/>
      <c r="HK62" s="22"/>
      <c r="HL62" s="22"/>
      <c r="HM62" s="22"/>
      <c r="HN62" s="22"/>
      <c r="HO62" s="22"/>
      <c r="HP62" s="22"/>
      <c r="HQ62" s="22"/>
      <c r="HR62" s="22"/>
      <c r="HS62" s="22"/>
      <c r="HT62" s="22"/>
      <c r="HU62" s="22"/>
      <c r="HV62" s="22"/>
      <c r="HW62" s="22"/>
      <c r="HX62" s="22"/>
      <c r="HY62" s="22"/>
      <c r="HZ62" s="22"/>
      <c r="IA62" s="22"/>
      <c r="IB62" s="22"/>
      <c r="IC62" s="22"/>
      <c r="ID62" s="22"/>
      <c r="IE62" s="22"/>
      <c r="IF62" s="22"/>
      <c r="IG62" s="22"/>
      <c r="IH62" s="22"/>
      <c r="II62" s="22"/>
      <c r="IJ62" s="22"/>
      <c r="IK62" s="22"/>
      <c r="IL62" s="22"/>
      <c r="IM62" s="22"/>
      <c r="IN62" s="22"/>
      <c r="IO62" s="22"/>
      <c r="IP62" s="22"/>
      <c r="IQ62" s="22"/>
      <c r="IR62" s="22"/>
      <c r="IS62" s="22"/>
      <c r="IT62" s="22"/>
    </row>
    <row r="63" spans="1:254" s="48" customFormat="1" ht="25.5" x14ac:dyDescent="0.2">
      <c r="A63" s="108"/>
      <c r="B63" s="111" t="s">
        <v>42</v>
      </c>
      <c r="C63" s="49" t="s">
        <v>145</v>
      </c>
      <c r="D63" s="24" t="s">
        <v>146</v>
      </c>
      <c r="E63" s="35"/>
      <c r="F63" s="36">
        <f t="shared" si="6"/>
        <v>0</v>
      </c>
      <c r="G63" s="37">
        <f>28973.12-28973.12</f>
        <v>0</v>
      </c>
      <c r="H63" s="37">
        <f t="shared" si="4"/>
        <v>0</v>
      </c>
      <c r="I63" s="41"/>
      <c r="J63" s="25"/>
      <c r="K63" s="26">
        <f t="shared" si="5"/>
        <v>0</v>
      </c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BO63" s="22"/>
      <c r="BP63" s="22"/>
      <c r="BQ63" s="22"/>
      <c r="BR63" s="22"/>
      <c r="BS63" s="22"/>
      <c r="BT63" s="22"/>
      <c r="BU63" s="22"/>
      <c r="BV63" s="22"/>
      <c r="BW63" s="22"/>
      <c r="BX63" s="22"/>
      <c r="BY63" s="22"/>
      <c r="BZ63" s="22"/>
      <c r="CA63" s="22"/>
      <c r="CB63" s="22"/>
      <c r="CC63" s="22"/>
      <c r="CD63" s="22"/>
      <c r="CE63" s="22"/>
      <c r="CF63" s="22"/>
      <c r="CG63" s="22"/>
      <c r="CH63" s="22"/>
      <c r="CI63" s="22"/>
      <c r="CJ63" s="22"/>
      <c r="CK63" s="22"/>
      <c r="CL63" s="22"/>
      <c r="CM63" s="22"/>
      <c r="CN63" s="22"/>
      <c r="CO63" s="22"/>
      <c r="CP63" s="22"/>
      <c r="CQ63" s="22"/>
      <c r="CR63" s="22"/>
      <c r="CS63" s="22"/>
      <c r="CT63" s="22"/>
      <c r="CU63" s="22"/>
      <c r="CV63" s="22"/>
      <c r="CW63" s="22"/>
      <c r="CX63" s="22"/>
      <c r="CY63" s="22"/>
      <c r="CZ63" s="22"/>
      <c r="DA63" s="22"/>
      <c r="DB63" s="22"/>
      <c r="DC63" s="22"/>
      <c r="DD63" s="22"/>
      <c r="DE63" s="22"/>
      <c r="DF63" s="22"/>
      <c r="DG63" s="22"/>
      <c r="DH63" s="22"/>
      <c r="DI63" s="22"/>
      <c r="DJ63" s="22"/>
      <c r="DK63" s="22"/>
      <c r="DL63" s="22"/>
      <c r="DM63" s="22"/>
      <c r="DN63" s="22"/>
      <c r="DO63" s="22"/>
      <c r="DP63" s="22"/>
      <c r="DQ63" s="22"/>
      <c r="DR63" s="22"/>
      <c r="DS63" s="22"/>
      <c r="DT63" s="22"/>
      <c r="DU63" s="22"/>
      <c r="DV63" s="22"/>
      <c r="DW63" s="22"/>
      <c r="DX63" s="22"/>
      <c r="DY63" s="22"/>
      <c r="DZ63" s="22"/>
      <c r="EA63" s="22"/>
      <c r="EB63" s="22"/>
      <c r="EC63" s="22"/>
      <c r="ED63" s="22"/>
      <c r="EE63" s="22"/>
      <c r="EF63" s="22"/>
      <c r="EG63" s="22"/>
      <c r="EH63" s="22"/>
      <c r="EI63" s="22"/>
      <c r="EJ63" s="22"/>
      <c r="EK63" s="22"/>
      <c r="EL63" s="22"/>
      <c r="EM63" s="22"/>
      <c r="EN63" s="22"/>
      <c r="EO63" s="22"/>
      <c r="EP63" s="22"/>
      <c r="EQ63" s="22"/>
      <c r="ER63" s="22"/>
      <c r="ES63" s="22"/>
      <c r="ET63" s="22"/>
      <c r="EU63" s="22"/>
      <c r="EV63" s="22"/>
      <c r="EW63" s="22"/>
      <c r="EX63" s="22"/>
      <c r="EY63" s="22"/>
      <c r="EZ63" s="22"/>
      <c r="FA63" s="22"/>
      <c r="FB63" s="22"/>
      <c r="FC63" s="22"/>
      <c r="FD63" s="22"/>
      <c r="FE63" s="22"/>
      <c r="FF63" s="22"/>
      <c r="FG63" s="22"/>
      <c r="FH63" s="22"/>
      <c r="FI63" s="22"/>
      <c r="FJ63" s="22"/>
      <c r="FK63" s="22"/>
      <c r="FL63" s="22"/>
      <c r="FM63" s="22"/>
      <c r="FN63" s="22"/>
      <c r="FO63" s="22"/>
      <c r="FP63" s="22"/>
      <c r="FQ63" s="22"/>
      <c r="FR63" s="22"/>
      <c r="FS63" s="22"/>
      <c r="FT63" s="22"/>
      <c r="FU63" s="22"/>
      <c r="FV63" s="22"/>
      <c r="FW63" s="22"/>
      <c r="FX63" s="22"/>
      <c r="FY63" s="22"/>
      <c r="FZ63" s="22"/>
      <c r="GA63" s="22"/>
      <c r="GB63" s="22"/>
      <c r="GC63" s="22"/>
      <c r="GD63" s="22"/>
      <c r="GE63" s="22"/>
      <c r="GF63" s="22"/>
      <c r="GG63" s="22"/>
      <c r="GH63" s="22"/>
      <c r="GI63" s="22"/>
      <c r="GJ63" s="22"/>
      <c r="GK63" s="22"/>
      <c r="GL63" s="22"/>
      <c r="GM63" s="22"/>
      <c r="GN63" s="22"/>
      <c r="GO63" s="22"/>
      <c r="GP63" s="22"/>
      <c r="GQ63" s="22"/>
      <c r="GR63" s="22"/>
      <c r="GS63" s="22"/>
      <c r="GT63" s="22"/>
      <c r="GU63" s="22"/>
      <c r="GV63" s="22"/>
      <c r="GW63" s="22"/>
      <c r="GX63" s="22"/>
      <c r="GY63" s="22"/>
      <c r="GZ63" s="22"/>
      <c r="HA63" s="22"/>
      <c r="HB63" s="22"/>
      <c r="HC63" s="22"/>
      <c r="HD63" s="22"/>
      <c r="HE63" s="22"/>
      <c r="HF63" s="22"/>
      <c r="HG63" s="22"/>
      <c r="HH63" s="22"/>
      <c r="HI63" s="22"/>
      <c r="HJ63" s="22"/>
      <c r="HK63" s="22"/>
      <c r="HL63" s="22"/>
      <c r="HM63" s="22"/>
      <c r="HN63" s="22"/>
      <c r="HO63" s="22"/>
      <c r="HP63" s="22"/>
      <c r="HQ63" s="22"/>
      <c r="HR63" s="22"/>
      <c r="HS63" s="22"/>
      <c r="HT63" s="22"/>
      <c r="HU63" s="22"/>
      <c r="HV63" s="22"/>
      <c r="HW63" s="22"/>
      <c r="HX63" s="22"/>
      <c r="HY63" s="22"/>
      <c r="HZ63" s="22"/>
      <c r="IA63" s="22"/>
      <c r="IB63" s="22"/>
      <c r="IC63" s="22"/>
      <c r="ID63" s="22"/>
      <c r="IE63" s="22"/>
      <c r="IF63" s="22"/>
      <c r="IG63" s="22"/>
      <c r="IH63" s="22"/>
      <c r="II63" s="22"/>
      <c r="IJ63" s="22"/>
      <c r="IK63" s="22"/>
      <c r="IL63" s="22"/>
      <c r="IM63" s="22"/>
      <c r="IN63" s="22"/>
      <c r="IO63" s="22"/>
      <c r="IP63" s="22"/>
      <c r="IQ63" s="22"/>
      <c r="IR63" s="22"/>
      <c r="IS63" s="22"/>
      <c r="IT63" s="22"/>
    </row>
    <row r="64" spans="1:254" s="48" customFormat="1" ht="12.75" x14ac:dyDescent="0.2">
      <c r="A64" s="109"/>
      <c r="B64" s="112"/>
      <c r="C64" s="49" t="s">
        <v>158</v>
      </c>
      <c r="D64" s="24" t="s">
        <v>159</v>
      </c>
      <c r="E64" s="35"/>
      <c r="F64" s="36">
        <f t="shared" si="6"/>
        <v>385817</v>
      </c>
      <c r="G64" s="37">
        <v>385817</v>
      </c>
      <c r="H64" s="37">
        <f t="shared" si="4"/>
        <v>0</v>
      </c>
      <c r="I64" s="41"/>
      <c r="J64" s="25"/>
      <c r="K64" s="26">
        <f t="shared" si="5"/>
        <v>385817</v>
      </c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F64" s="22"/>
      <c r="BG64" s="22"/>
      <c r="BH64" s="22"/>
      <c r="BI64" s="22"/>
      <c r="BJ64" s="22"/>
      <c r="BK64" s="22"/>
      <c r="BL64" s="22"/>
      <c r="BM64" s="22"/>
      <c r="BN64" s="22"/>
      <c r="BO64" s="22"/>
      <c r="BP64" s="22"/>
      <c r="BQ64" s="22"/>
      <c r="BR64" s="22"/>
      <c r="BS64" s="22"/>
      <c r="BT64" s="22"/>
      <c r="BU64" s="22"/>
      <c r="BV64" s="22"/>
      <c r="BW64" s="22"/>
      <c r="BX64" s="22"/>
      <c r="BY64" s="22"/>
      <c r="BZ64" s="22"/>
      <c r="CA64" s="22"/>
      <c r="CB64" s="22"/>
      <c r="CC64" s="22"/>
      <c r="CD64" s="22"/>
      <c r="CE64" s="22"/>
      <c r="CF64" s="22"/>
      <c r="CG64" s="22"/>
      <c r="CH64" s="22"/>
      <c r="CI64" s="22"/>
      <c r="CJ64" s="22"/>
      <c r="CK64" s="22"/>
      <c r="CL64" s="22"/>
      <c r="CM64" s="22"/>
      <c r="CN64" s="22"/>
      <c r="CO64" s="22"/>
      <c r="CP64" s="22"/>
      <c r="CQ64" s="22"/>
      <c r="CR64" s="22"/>
      <c r="CS64" s="22"/>
      <c r="CT64" s="22"/>
      <c r="CU64" s="22"/>
      <c r="CV64" s="22"/>
      <c r="CW64" s="22"/>
      <c r="CX64" s="22"/>
      <c r="CY64" s="22"/>
      <c r="CZ64" s="22"/>
      <c r="DA64" s="22"/>
      <c r="DB64" s="22"/>
      <c r="DC64" s="22"/>
      <c r="DD64" s="22"/>
      <c r="DE64" s="22"/>
      <c r="DF64" s="22"/>
      <c r="DG64" s="22"/>
      <c r="DH64" s="22"/>
      <c r="DI64" s="22"/>
      <c r="DJ64" s="22"/>
      <c r="DK64" s="22"/>
      <c r="DL64" s="22"/>
      <c r="DM64" s="22"/>
      <c r="DN64" s="22"/>
      <c r="DO64" s="22"/>
      <c r="DP64" s="22"/>
      <c r="DQ64" s="22"/>
      <c r="DR64" s="22"/>
      <c r="DS64" s="22"/>
      <c r="DT64" s="22"/>
      <c r="DU64" s="22"/>
      <c r="DV64" s="22"/>
      <c r="DW64" s="22"/>
      <c r="DX64" s="22"/>
      <c r="DY64" s="22"/>
      <c r="DZ64" s="22"/>
      <c r="EA64" s="22"/>
      <c r="EB64" s="22"/>
      <c r="EC64" s="22"/>
      <c r="ED64" s="22"/>
      <c r="EE64" s="22"/>
      <c r="EF64" s="22"/>
      <c r="EG64" s="22"/>
      <c r="EH64" s="22"/>
      <c r="EI64" s="22"/>
      <c r="EJ64" s="22"/>
      <c r="EK64" s="22"/>
      <c r="EL64" s="22"/>
      <c r="EM64" s="22"/>
      <c r="EN64" s="22"/>
      <c r="EO64" s="22"/>
      <c r="EP64" s="22"/>
      <c r="EQ64" s="22"/>
      <c r="ER64" s="22"/>
      <c r="ES64" s="22"/>
      <c r="ET64" s="22"/>
      <c r="EU64" s="22"/>
      <c r="EV64" s="22"/>
      <c r="EW64" s="22"/>
      <c r="EX64" s="22"/>
      <c r="EY64" s="22"/>
      <c r="EZ64" s="22"/>
      <c r="FA64" s="22"/>
      <c r="FB64" s="22"/>
      <c r="FC64" s="22"/>
      <c r="FD64" s="22"/>
      <c r="FE64" s="22"/>
      <c r="FF64" s="22"/>
      <c r="FG64" s="22"/>
      <c r="FH64" s="22"/>
      <c r="FI64" s="22"/>
      <c r="FJ64" s="22"/>
      <c r="FK64" s="22"/>
      <c r="FL64" s="22"/>
      <c r="FM64" s="22"/>
      <c r="FN64" s="22"/>
      <c r="FO64" s="22"/>
      <c r="FP64" s="22"/>
      <c r="FQ64" s="22"/>
      <c r="FR64" s="22"/>
      <c r="FS64" s="22"/>
      <c r="FT64" s="22"/>
      <c r="FU64" s="22"/>
      <c r="FV64" s="22"/>
      <c r="FW64" s="22"/>
      <c r="FX64" s="22"/>
      <c r="FY64" s="22"/>
      <c r="FZ64" s="22"/>
      <c r="GA64" s="22"/>
      <c r="GB64" s="22"/>
      <c r="GC64" s="22"/>
      <c r="GD64" s="22"/>
      <c r="GE64" s="22"/>
      <c r="GF64" s="22"/>
      <c r="GG64" s="22"/>
      <c r="GH64" s="22"/>
      <c r="GI64" s="22"/>
      <c r="GJ64" s="22"/>
      <c r="GK64" s="22"/>
      <c r="GL64" s="22"/>
      <c r="GM64" s="22"/>
      <c r="GN64" s="22"/>
      <c r="GO64" s="22"/>
      <c r="GP64" s="22"/>
      <c r="GQ64" s="22"/>
      <c r="GR64" s="22"/>
      <c r="GS64" s="22"/>
      <c r="GT64" s="22"/>
      <c r="GU64" s="22"/>
      <c r="GV64" s="22"/>
      <c r="GW64" s="22"/>
      <c r="GX64" s="22"/>
      <c r="GY64" s="22"/>
      <c r="GZ64" s="22"/>
      <c r="HA64" s="22"/>
      <c r="HB64" s="22"/>
      <c r="HC64" s="22"/>
      <c r="HD64" s="22"/>
      <c r="HE64" s="22"/>
      <c r="HF64" s="22"/>
      <c r="HG64" s="22"/>
      <c r="HH64" s="22"/>
      <c r="HI64" s="22"/>
      <c r="HJ64" s="22"/>
      <c r="HK64" s="22"/>
      <c r="HL64" s="22"/>
      <c r="HM64" s="22"/>
      <c r="HN64" s="22"/>
      <c r="HO64" s="22"/>
      <c r="HP64" s="22"/>
      <c r="HQ64" s="22"/>
      <c r="HR64" s="22"/>
      <c r="HS64" s="22"/>
      <c r="HT64" s="22"/>
      <c r="HU64" s="22"/>
      <c r="HV64" s="22"/>
      <c r="HW64" s="22"/>
      <c r="HX64" s="22"/>
      <c r="HY64" s="22"/>
      <c r="HZ64" s="22"/>
      <c r="IA64" s="22"/>
      <c r="IB64" s="22"/>
      <c r="IC64" s="22"/>
      <c r="ID64" s="22"/>
      <c r="IE64" s="22"/>
      <c r="IF64" s="22"/>
      <c r="IG64" s="22"/>
      <c r="IH64" s="22"/>
      <c r="II64" s="22"/>
      <c r="IJ64" s="22"/>
      <c r="IK64" s="22"/>
      <c r="IL64" s="22"/>
      <c r="IM64" s="22"/>
      <c r="IN64" s="22"/>
      <c r="IO64" s="22"/>
      <c r="IP64" s="22"/>
      <c r="IQ64" s="22"/>
      <c r="IR64" s="22"/>
      <c r="IS64" s="22"/>
      <c r="IT64" s="22"/>
    </row>
    <row r="65" spans="1:254" s="48" customFormat="1" ht="25.5" x14ac:dyDescent="0.2">
      <c r="A65" s="109"/>
      <c r="B65" s="112"/>
      <c r="C65" s="49" t="s">
        <v>167</v>
      </c>
      <c r="D65" s="24" t="s">
        <v>146</v>
      </c>
      <c r="E65" s="35"/>
      <c r="F65" s="36">
        <f t="shared" si="6"/>
        <v>57946.239999999998</v>
      </c>
      <c r="G65" s="37">
        <v>57946.239999999998</v>
      </c>
      <c r="H65" s="37">
        <f t="shared" si="4"/>
        <v>0</v>
      </c>
      <c r="I65" s="41"/>
      <c r="J65" s="43"/>
      <c r="K65" s="26">
        <f>SUM(E65:F65)+8.12</f>
        <v>57954.36</v>
      </c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  <c r="BG65" s="22"/>
      <c r="BH65" s="22"/>
      <c r="BI65" s="22"/>
      <c r="BJ65" s="22"/>
      <c r="BK65" s="22"/>
      <c r="BL65" s="22"/>
      <c r="BM65" s="22"/>
      <c r="BN65" s="22"/>
      <c r="BO65" s="22"/>
      <c r="BP65" s="22"/>
      <c r="BQ65" s="22"/>
      <c r="BR65" s="22"/>
      <c r="BS65" s="22"/>
      <c r="BT65" s="22"/>
      <c r="BU65" s="22"/>
      <c r="BV65" s="22"/>
      <c r="BW65" s="22"/>
      <c r="BX65" s="22"/>
      <c r="BY65" s="22"/>
      <c r="BZ65" s="22"/>
      <c r="CA65" s="22"/>
      <c r="CB65" s="22"/>
      <c r="CC65" s="22"/>
      <c r="CD65" s="22"/>
      <c r="CE65" s="22"/>
      <c r="CF65" s="22"/>
      <c r="CG65" s="22"/>
      <c r="CH65" s="22"/>
      <c r="CI65" s="22"/>
      <c r="CJ65" s="22"/>
      <c r="CK65" s="22"/>
      <c r="CL65" s="22"/>
      <c r="CM65" s="22"/>
      <c r="CN65" s="22"/>
      <c r="CO65" s="22"/>
      <c r="CP65" s="22"/>
      <c r="CQ65" s="22"/>
      <c r="CR65" s="22"/>
      <c r="CS65" s="22"/>
      <c r="CT65" s="22"/>
      <c r="CU65" s="22"/>
      <c r="CV65" s="22"/>
      <c r="CW65" s="22"/>
      <c r="CX65" s="22"/>
      <c r="CY65" s="22"/>
      <c r="CZ65" s="22"/>
      <c r="DA65" s="22"/>
      <c r="DB65" s="22"/>
      <c r="DC65" s="22"/>
      <c r="DD65" s="22"/>
      <c r="DE65" s="22"/>
      <c r="DF65" s="22"/>
      <c r="DG65" s="22"/>
      <c r="DH65" s="22"/>
      <c r="DI65" s="22"/>
      <c r="DJ65" s="22"/>
      <c r="DK65" s="22"/>
      <c r="DL65" s="22"/>
      <c r="DM65" s="22"/>
      <c r="DN65" s="22"/>
      <c r="DO65" s="22"/>
      <c r="DP65" s="22"/>
      <c r="DQ65" s="22"/>
      <c r="DR65" s="22"/>
      <c r="DS65" s="22"/>
      <c r="DT65" s="22"/>
      <c r="DU65" s="22"/>
      <c r="DV65" s="22"/>
      <c r="DW65" s="22"/>
      <c r="DX65" s="22"/>
      <c r="DY65" s="22"/>
      <c r="DZ65" s="22"/>
      <c r="EA65" s="22"/>
      <c r="EB65" s="22"/>
      <c r="EC65" s="22"/>
      <c r="ED65" s="22"/>
      <c r="EE65" s="22"/>
      <c r="EF65" s="22"/>
      <c r="EG65" s="22"/>
      <c r="EH65" s="22"/>
      <c r="EI65" s="22"/>
      <c r="EJ65" s="22"/>
      <c r="EK65" s="22"/>
      <c r="EL65" s="22"/>
      <c r="EM65" s="22"/>
      <c r="EN65" s="22"/>
      <c r="EO65" s="22"/>
      <c r="EP65" s="22"/>
      <c r="EQ65" s="22"/>
      <c r="ER65" s="22"/>
      <c r="ES65" s="22"/>
      <c r="ET65" s="22"/>
      <c r="EU65" s="22"/>
      <c r="EV65" s="22"/>
      <c r="EW65" s="22"/>
      <c r="EX65" s="22"/>
      <c r="EY65" s="22"/>
      <c r="EZ65" s="22"/>
      <c r="FA65" s="22"/>
      <c r="FB65" s="22"/>
      <c r="FC65" s="22"/>
      <c r="FD65" s="22"/>
      <c r="FE65" s="22"/>
      <c r="FF65" s="22"/>
      <c r="FG65" s="22"/>
      <c r="FH65" s="22"/>
      <c r="FI65" s="22"/>
      <c r="FJ65" s="22"/>
      <c r="FK65" s="22"/>
      <c r="FL65" s="22"/>
      <c r="FM65" s="22"/>
      <c r="FN65" s="22"/>
      <c r="FO65" s="22"/>
      <c r="FP65" s="22"/>
      <c r="FQ65" s="22"/>
      <c r="FR65" s="22"/>
      <c r="FS65" s="22"/>
      <c r="FT65" s="22"/>
      <c r="FU65" s="22"/>
      <c r="FV65" s="22"/>
      <c r="FW65" s="22"/>
      <c r="FX65" s="22"/>
      <c r="FY65" s="22"/>
      <c r="FZ65" s="22"/>
      <c r="GA65" s="22"/>
      <c r="GB65" s="22"/>
      <c r="GC65" s="22"/>
      <c r="GD65" s="22"/>
      <c r="GE65" s="22"/>
      <c r="GF65" s="22"/>
      <c r="GG65" s="22"/>
      <c r="GH65" s="22"/>
      <c r="GI65" s="22"/>
      <c r="GJ65" s="22"/>
      <c r="GK65" s="22"/>
      <c r="GL65" s="22"/>
      <c r="GM65" s="22"/>
      <c r="GN65" s="22"/>
      <c r="GO65" s="22"/>
      <c r="GP65" s="22"/>
      <c r="GQ65" s="22"/>
      <c r="GR65" s="22"/>
      <c r="GS65" s="22"/>
      <c r="GT65" s="22"/>
      <c r="GU65" s="22"/>
      <c r="GV65" s="22"/>
      <c r="GW65" s="22"/>
      <c r="GX65" s="22"/>
      <c r="GY65" s="22"/>
      <c r="GZ65" s="22"/>
      <c r="HA65" s="22"/>
      <c r="HB65" s="22"/>
      <c r="HC65" s="22"/>
      <c r="HD65" s="22"/>
      <c r="HE65" s="22"/>
      <c r="HF65" s="22"/>
      <c r="HG65" s="22"/>
      <c r="HH65" s="22"/>
      <c r="HI65" s="22"/>
      <c r="HJ65" s="22"/>
      <c r="HK65" s="22"/>
      <c r="HL65" s="22"/>
      <c r="HM65" s="22"/>
      <c r="HN65" s="22"/>
      <c r="HO65" s="22"/>
      <c r="HP65" s="22"/>
      <c r="HQ65" s="22"/>
      <c r="HR65" s="22"/>
      <c r="HS65" s="22"/>
      <c r="HT65" s="22"/>
      <c r="HU65" s="22"/>
      <c r="HV65" s="22"/>
      <c r="HW65" s="22"/>
      <c r="HX65" s="22"/>
      <c r="HY65" s="22"/>
      <c r="HZ65" s="22"/>
      <c r="IA65" s="22"/>
      <c r="IB65" s="22"/>
      <c r="IC65" s="22"/>
      <c r="ID65" s="22"/>
      <c r="IE65" s="22"/>
      <c r="IF65" s="22"/>
      <c r="IG65" s="22"/>
      <c r="IH65" s="22"/>
      <c r="II65" s="22"/>
      <c r="IJ65" s="22"/>
      <c r="IK65" s="22"/>
      <c r="IL65" s="22"/>
      <c r="IM65" s="22"/>
      <c r="IN65" s="22"/>
      <c r="IO65" s="22"/>
      <c r="IP65" s="22"/>
      <c r="IQ65" s="22"/>
      <c r="IR65" s="22"/>
      <c r="IS65" s="22"/>
      <c r="IT65" s="22"/>
    </row>
    <row r="66" spans="1:254" s="48" customFormat="1" ht="12.75" x14ac:dyDescent="0.2">
      <c r="A66" s="109"/>
      <c r="B66" s="112"/>
      <c r="C66" s="49" t="s">
        <v>169</v>
      </c>
      <c r="D66" s="79" t="s">
        <v>233</v>
      </c>
      <c r="E66" s="35">
        <v>4598080</v>
      </c>
      <c r="F66" s="36">
        <f t="shared" si="6"/>
        <v>0</v>
      </c>
      <c r="G66" s="37"/>
      <c r="H66" s="37">
        <f t="shared" si="4"/>
        <v>0</v>
      </c>
      <c r="I66" s="41"/>
      <c r="J66" s="43"/>
      <c r="K66" s="26">
        <f>SUM(E66:F66)+8.12</f>
        <v>4598088.12</v>
      </c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2"/>
      <c r="Z66" s="82"/>
      <c r="AA66" s="82"/>
      <c r="AB66" s="82"/>
      <c r="AC66" s="82"/>
      <c r="AD66" s="82"/>
      <c r="AE66" s="82"/>
      <c r="AF66" s="82"/>
      <c r="AG66" s="82"/>
      <c r="AH66" s="82"/>
      <c r="AI66" s="82"/>
      <c r="AJ66" s="82"/>
      <c r="AK66" s="82"/>
      <c r="AL66" s="82"/>
      <c r="AM66" s="82"/>
      <c r="AN66" s="82"/>
      <c r="AO66" s="82"/>
      <c r="AP66" s="82"/>
      <c r="AQ66" s="82"/>
      <c r="AR66" s="82"/>
      <c r="AS66" s="82"/>
      <c r="AT66" s="82"/>
      <c r="AU66" s="82"/>
      <c r="AV66" s="82"/>
      <c r="AW66" s="82"/>
      <c r="AX66" s="82"/>
      <c r="AY66" s="82"/>
      <c r="AZ66" s="82"/>
      <c r="BA66" s="82"/>
      <c r="BB66" s="82"/>
      <c r="BC66" s="82"/>
      <c r="BD66" s="82"/>
      <c r="BE66" s="82"/>
      <c r="BF66" s="82"/>
      <c r="BG66" s="82"/>
      <c r="BH66" s="82"/>
      <c r="BI66" s="82"/>
      <c r="BJ66" s="82"/>
      <c r="BK66" s="82"/>
      <c r="BL66" s="82"/>
      <c r="BM66" s="82"/>
      <c r="BN66" s="82"/>
      <c r="BO66" s="82"/>
      <c r="BP66" s="82"/>
      <c r="BQ66" s="82"/>
      <c r="BR66" s="82"/>
      <c r="BS66" s="82"/>
      <c r="BT66" s="82"/>
      <c r="BU66" s="82"/>
      <c r="BV66" s="82"/>
      <c r="BW66" s="82"/>
      <c r="BX66" s="82"/>
      <c r="BY66" s="82"/>
      <c r="BZ66" s="82"/>
      <c r="CA66" s="82"/>
      <c r="CB66" s="82"/>
      <c r="CC66" s="82"/>
      <c r="CD66" s="82"/>
      <c r="CE66" s="82"/>
      <c r="CF66" s="82"/>
      <c r="CG66" s="82"/>
      <c r="CH66" s="82"/>
      <c r="CI66" s="82"/>
      <c r="CJ66" s="82"/>
      <c r="CK66" s="82"/>
      <c r="CL66" s="82"/>
      <c r="CM66" s="82"/>
      <c r="CN66" s="82"/>
      <c r="CO66" s="82"/>
      <c r="CP66" s="82"/>
      <c r="CQ66" s="82"/>
      <c r="CR66" s="82"/>
      <c r="CS66" s="82"/>
      <c r="CT66" s="82"/>
      <c r="CU66" s="82"/>
      <c r="CV66" s="82"/>
      <c r="CW66" s="82"/>
      <c r="CX66" s="82"/>
      <c r="CY66" s="82"/>
      <c r="CZ66" s="82"/>
      <c r="DA66" s="82"/>
      <c r="DB66" s="82"/>
      <c r="DC66" s="82"/>
      <c r="DD66" s="82"/>
      <c r="DE66" s="82"/>
      <c r="DF66" s="82"/>
      <c r="DG66" s="82"/>
      <c r="DH66" s="82"/>
      <c r="DI66" s="82"/>
      <c r="DJ66" s="82"/>
      <c r="DK66" s="82"/>
      <c r="DL66" s="82"/>
      <c r="DM66" s="82"/>
      <c r="DN66" s="82"/>
      <c r="DO66" s="82"/>
      <c r="DP66" s="82"/>
      <c r="DQ66" s="82"/>
      <c r="DR66" s="82"/>
      <c r="DS66" s="82"/>
      <c r="DT66" s="82"/>
      <c r="DU66" s="82"/>
      <c r="DV66" s="82"/>
      <c r="DW66" s="82"/>
      <c r="DX66" s="82"/>
      <c r="DY66" s="82"/>
      <c r="DZ66" s="82"/>
      <c r="EA66" s="82"/>
      <c r="EB66" s="82"/>
      <c r="EC66" s="82"/>
      <c r="ED66" s="82"/>
      <c r="EE66" s="82"/>
      <c r="EF66" s="82"/>
      <c r="EG66" s="82"/>
      <c r="EH66" s="82"/>
      <c r="EI66" s="82"/>
      <c r="EJ66" s="82"/>
      <c r="EK66" s="82"/>
      <c r="EL66" s="82"/>
      <c r="EM66" s="82"/>
      <c r="EN66" s="82"/>
      <c r="EO66" s="82"/>
      <c r="EP66" s="82"/>
      <c r="EQ66" s="82"/>
      <c r="ER66" s="82"/>
      <c r="ES66" s="82"/>
      <c r="ET66" s="82"/>
      <c r="EU66" s="82"/>
      <c r="EV66" s="82"/>
      <c r="EW66" s="82"/>
      <c r="EX66" s="82"/>
      <c r="EY66" s="82"/>
      <c r="EZ66" s="82"/>
      <c r="FA66" s="82"/>
      <c r="FB66" s="82"/>
      <c r="FC66" s="82"/>
      <c r="FD66" s="82"/>
      <c r="FE66" s="82"/>
      <c r="FF66" s="82"/>
      <c r="FG66" s="82"/>
      <c r="FH66" s="82"/>
      <c r="FI66" s="82"/>
      <c r="FJ66" s="82"/>
      <c r="FK66" s="82"/>
      <c r="FL66" s="82"/>
      <c r="FM66" s="82"/>
      <c r="FN66" s="82"/>
      <c r="FO66" s="82"/>
      <c r="FP66" s="82"/>
      <c r="FQ66" s="82"/>
      <c r="FR66" s="82"/>
      <c r="FS66" s="82"/>
      <c r="FT66" s="82"/>
      <c r="FU66" s="82"/>
      <c r="FV66" s="82"/>
      <c r="FW66" s="82"/>
      <c r="FX66" s="82"/>
      <c r="FY66" s="82"/>
      <c r="FZ66" s="82"/>
      <c r="GA66" s="82"/>
      <c r="GB66" s="82"/>
      <c r="GC66" s="82"/>
      <c r="GD66" s="82"/>
      <c r="GE66" s="82"/>
      <c r="GF66" s="82"/>
      <c r="GG66" s="82"/>
      <c r="GH66" s="82"/>
      <c r="GI66" s="82"/>
      <c r="GJ66" s="82"/>
      <c r="GK66" s="82"/>
      <c r="GL66" s="82"/>
      <c r="GM66" s="82"/>
      <c r="GN66" s="82"/>
      <c r="GO66" s="82"/>
      <c r="GP66" s="82"/>
      <c r="GQ66" s="82"/>
      <c r="GR66" s="82"/>
      <c r="GS66" s="82"/>
      <c r="GT66" s="82"/>
      <c r="GU66" s="82"/>
      <c r="GV66" s="82"/>
      <c r="GW66" s="82"/>
      <c r="GX66" s="82"/>
      <c r="GY66" s="82"/>
      <c r="GZ66" s="82"/>
      <c r="HA66" s="82"/>
      <c r="HB66" s="82"/>
      <c r="HC66" s="82"/>
      <c r="HD66" s="82"/>
      <c r="HE66" s="82"/>
      <c r="HF66" s="82"/>
      <c r="HG66" s="82"/>
      <c r="HH66" s="82"/>
      <c r="HI66" s="82"/>
      <c r="HJ66" s="82"/>
      <c r="HK66" s="82"/>
      <c r="HL66" s="82"/>
      <c r="HM66" s="82"/>
      <c r="HN66" s="82"/>
      <c r="HO66" s="82"/>
      <c r="HP66" s="82"/>
      <c r="HQ66" s="82"/>
      <c r="HR66" s="82"/>
      <c r="HS66" s="82"/>
      <c r="HT66" s="82"/>
      <c r="HU66" s="82"/>
      <c r="HV66" s="82"/>
      <c r="HW66" s="82"/>
      <c r="HX66" s="82"/>
      <c r="HY66" s="82"/>
      <c r="HZ66" s="82"/>
      <c r="IA66" s="82"/>
      <c r="IB66" s="82"/>
      <c r="IC66" s="82"/>
      <c r="ID66" s="82"/>
      <c r="IE66" s="82"/>
      <c r="IF66" s="82"/>
      <c r="IG66" s="82"/>
      <c r="IH66" s="82"/>
      <c r="II66" s="82"/>
      <c r="IJ66" s="82"/>
      <c r="IK66" s="82"/>
      <c r="IL66" s="82"/>
      <c r="IM66" s="82"/>
      <c r="IN66" s="82"/>
      <c r="IO66" s="82"/>
      <c r="IP66" s="82"/>
      <c r="IQ66" s="82"/>
      <c r="IR66" s="82"/>
      <c r="IS66" s="82"/>
      <c r="IT66" s="82"/>
    </row>
    <row r="67" spans="1:254" s="48" customFormat="1" ht="25.5" x14ac:dyDescent="0.2">
      <c r="A67" s="110"/>
      <c r="B67" s="113"/>
      <c r="C67" s="49" t="s">
        <v>164</v>
      </c>
      <c r="D67" s="24" t="s">
        <v>165</v>
      </c>
      <c r="E67" s="35"/>
      <c r="F67" s="36">
        <f t="shared" si="6"/>
        <v>40985</v>
      </c>
      <c r="G67" s="37"/>
      <c r="H67" s="37">
        <f t="shared" si="4"/>
        <v>40985</v>
      </c>
      <c r="I67" s="38">
        <v>40985</v>
      </c>
      <c r="J67" s="25"/>
      <c r="K67" s="26">
        <f t="shared" si="5"/>
        <v>40985</v>
      </c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  <c r="BG67" s="22"/>
      <c r="BH67" s="22"/>
      <c r="BI67" s="22"/>
      <c r="BJ67" s="22"/>
      <c r="BK67" s="22"/>
      <c r="BL67" s="22"/>
      <c r="BM67" s="22"/>
      <c r="BN67" s="22"/>
      <c r="BO67" s="22"/>
      <c r="BP67" s="22"/>
      <c r="BQ67" s="22"/>
      <c r="BR67" s="22"/>
      <c r="BS67" s="22"/>
      <c r="BT67" s="22"/>
      <c r="BU67" s="22"/>
      <c r="BV67" s="22"/>
      <c r="BW67" s="22"/>
      <c r="BX67" s="22"/>
      <c r="BY67" s="22"/>
      <c r="BZ67" s="22"/>
      <c r="CA67" s="22"/>
      <c r="CB67" s="22"/>
      <c r="CC67" s="22"/>
      <c r="CD67" s="22"/>
      <c r="CE67" s="22"/>
      <c r="CF67" s="22"/>
      <c r="CG67" s="22"/>
      <c r="CH67" s="22"/>
      <c r="CI67" s="22"/>
      <c r="CJ67" s="22"/>
      <c r="CK67" s="22"/>
      <c r="CL67" s="22"/>
      <c r="CM67" s="22"/>
      <c r="CN67" s="22"/>
      <c r="CO67" s="22"/>
      <c r="CP67" s="22"/>
      <c r="CQ67" s="22"/>
      <c r="CR67" s="22"/>
      <c r="CS67" s="22"/>
      <c r="CT67" s="22"/>
      <c r="CU67" s="22"/>
      <c r="CV67" s="22"/>
      <c r="CW67" s="22"/>
      <c r="CX67" s="22"/>
      <c r="CY67" s="22"/>
      <c r="CZ67" s="22"/>
      <c r="DA67" s="22"/>
      <c r="DB67" s="22"/>
      <c r="DC67" s="22"/>
      <c r="DD67" s="22"/>
      <c r="DE67" s="22"/>
      <c r="DF67" s="22"/>
      <c r="DG67" s="22"/>
      <c r="DH67" s="22"/>
      <c r="DI67" s="22"/>
      <c r="DJ67" s="22"/>
      <c r="DK67" s="22"/>
      <c r="DL67" s="22"/>
      <c r="DM67" s="22"/>
      <c r="DN67" s="22"/>
      <c r="DO67" s="22"/>
      <c r="DP67" s="22"/>
      <c r="DQ67" s="22"/>
      <c r="DR67" s="22"/>
      <c r="DS67" s="22"/>
      <c r="DT67" s="22"/>
      <c r="DU67" s="22"/>
      <c r="DV67" s="22"/>
      <c r="DW67" s="22"/>
      <c r="DX67" s="22"/>
      <c r="DY67" s="22"/>
      <c r="DZ67" s="22"/>
      <c r="EA67" s="22"/>
      <c r="EB67" s="22"/>
      <c r="EC67" s="22"/>
      <c r="ED67" s="22"/>
      <c r="EE67" s="22"/>
      <c r="EF67" s="22"/>
      <c r="EG67" s="22"/>
      <c r="EH67" s="22"/>
      <c r="EI67" s="22"/>
      <c r="EJ67" s="22"/>
      <c r="EK67" s="22"/>
      <c r="EL67" s="22"/>
      <c r="EM67" s="22"/>
      <c r="EN67" s="22"/>
      <c r="EO67" s="22"/>
      <c r="EP67" s="22"/>
      <c r="EQ67" s="22"/>
      <c r="ER67" s="22"/>
      <c r="ES67" s="22"/>
      <c r="ET67" s="22"/>
      <c r="EU67" s="22"/>
      <c r="EV67" s="22"/>
      <c r="EW67" s="22"/>
      <c r="EX67" s="22"/>
      <c r="EY67" s="22"/>
      <c r="EZ67" s="22"/>
      <c r="FA67" s="22"/>
      <c r="FB67" s="22"/>
      <c r="FC67" s="22"/>
      <c r="FD67" s="22"/>
      <c r="FE67" s="22"/>
      <c r="FF67" s="22"/>
      <c r="FG67" s="22"/>
      <c r="FH67" s="22"/>
      <c r="FI67" s="22"/>
      <c r="FJ67" s="22"/>
      <c r="FK67" s="22"/>
      <c r="FL67" s="22"/>
      <c r="FM67" s="22"/>
      <c r="FN67" s="22"/>
      <c r="FO67" s="22"/>
      <c r="FP67" s="22"/>
      <c r="FQ67" s="22"/>
      <c r="FR67" s="22"/>
      <c r="FS67" s="22"/>
      <c r="FT67" s="22"/>
      <c r="FU67" s="22"/>
      <c r="FV67" s="22"/>
      <c r="FW67" s="22"/>
      <c r="FX67" s="22"/>
      <c r="FY67" s="22"/>
      <c r="FZ67" s="22"/>
      <c r="GA67" s="22"/>
      <c r="GB67" s="22"/>
      <c r="GC67" s="22"/>
      <c r="GD67" s="22"/>
      <c r="GE67" s="22"/>
      <c r="GF67" s="22"/>
      <c r="GG67" s="22"/>
      <c r="GH67" s="22"/>
      <c r="GI67" s="22"/>
      <c r="GJ67" s="22"/>
      <c r="GK67" s="22"/>
      <c r="GL67" s="22"/>
      <c r="GM67" s="22"/>
      <c r="GN67" s="22"/>
      <c r="GO67" s="22"/>
      <c r="GP67" s="22"/>
      <c r="GQ67" s="22"/>
      <c r="GR67" s="22"/>
      <c r="GS67" s="22"/>
      <c r="GT67" s="22"/>
      <c r="GU67" s="22"/>
      <c r="GV67" s="22"/>
      <c r="GW67" s="22"/>
      <c r="GX67" s="22"/>
      <c r="GY67" s="22"/>
      <c r="GZ67" s="22"/>
      <c r="HA67" s="22"/>
      <c r="HB67" s="22"/>
      <c r="HC67" s="22"/>
      <c r="HD67" s="22"/>
      <c r="HE67" s="22"/>
      <c r="HF67" s="22"/>
      <c r="HG67" s="22"/>
      <c r="HH67" s="22"/>
      <c r="HI67" s="22"/>
      <c r="HJ67" s="22"/>
      <c r="HK67" s="22"/>
      <c r="HL67" s="22"/>
      <c r="HM67" s="22"/>
      <c r="HN67" s="22"/>
      <c r="HO67" s="22"/>
      <c r="HP67" s="22"/>
      <c r="HQ67" s="22"/>
      <c r="HR67" s="22"/>
      <c r="HS67" s="22"/>
      <c r="HT67" s="22"/>
      <c r="HU67" s="22"/>
      <c r="HV67" s="22"/>
      <c r="HW67" s="22"/>
      <c r="HX67" s="22"/>
      <c r="HY67" s="22"/>
      <c r="HZ67" s="22"/>
      <c r="IA67" s="22"/>
      <c r="IB67" s="22"/>
      <c r="IC67" s="22"/>
      <c r="ID67" s="22"/>
      <c r="IE67" s="22"/>
      <c r="IF67" s="22"/>
      <c r="IG67" s="22"/>
      <c r="IH67" s="22"/>
      <c r="II67" s="22"/>
      <c r="IJ67" s="22"/>
      <c r="IK67" s="22"/>
      <c r="IL67" s="22"/>
      <c r="IM67" s="22"/>
      <c r="IN67" s="22"/>
      <c r="IO67" s="22"/>
      <c r="IP67" s="22"/>
      <c r="IQ67" s="22"/>
      <c r="IR67" s="22"/>
      <c r="IS67" s="22"/>
      <c r="IT67" s="22"/>
    </row>
    <row r="68" spans="1:254" s="48" customFormat="1" ht="15" customHeight="1" x14ac:dyDescent="0.2">
      <c r="A68" s="108"/>
      <c r="B68" s="111" t="s">
        <v>43</v>
      </c>
      <c r="C68" s="49"/>
      <c r="D68" s="51" t="s">
        <v>204</v>
      </c>
      <c r="E68" s="35">
        <v>265390</v>
      </c>
      <c r="F68" s="36">
        <f t="shared" si="6"/>
        <v>0</v>
      </c>
      <c r="G68" s="37"/>
      <c r="H68" s="37">
        <f t="shared" si="4"/>
        <v>0</v>
      </c>
      <c r="I68" s="38"/>
      <c r="J68" s="25"/>
      <c r="K68" s="26">
        <f t="shared" si="5"/>
        <v>265390</v>
      </c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F68" s="22"/>
      <c r="BG68" s="22"/>
      <c r="BH68" s="22"/>
      <c r="BI68" s="22"/>
      <c r="BJ68" s="22"/>
      <c r="BK68" s="22"/>
      <c r="BL68" s="22"/>
      <c r="BM68" s="22"/>
      <c r="BN68" s="22"/>
      <c r="BO68" s="22"/>
      <c r="BP68" s="22"/>
      <c r="BQ68" s="22"/>
      <c r="BR68" s="22"/>
      <c r="BS68" s="22"/>
      <c r="BT68" s="22"/>
      <c r="BU68" s="22"/>
      <c r="BV68" s="22"/>
      <c r="BW68" s="22"/>
      <c r="BX68" s="22"/>
      <c r="BY68" s="22"/>
      <c r="BZ68" s="22"/>
      <c r="CA68" s="22"/>
      <c r="CB68" s="22"/>
      <c r="CC68" s="22"/>
      <c r="CD68" s="22"/>
      <c r="CE68" s="22"/>
      <c r="CF68" s="22"/>
      <c r="CG68" s="22"/>
      <c r="CH68" s="22"/>
      <c r="CI68" s="22"/>
      <c r="CJ68" s="22"/>
      <c r="CK68" s="22"/>
      <c r="CL68" s="22"/>
      <c r="CM68" s="22"/>
      <c r="CN68" s="22"/>
      <c r="CO68" s="22"/>
      <c r="CP68" s="22"/>
      <c r="CQ68" s="22"/>
      <c r="CR68" s="22"/>
      <c r="CS68" s="22"/>
      <c r="CT68" s="22"/>
      <c r="CU68" s="22"/>
      <c r="CV68" s="22"/>
      <c r="CW68" s="22"/>
      <c r="CX68" s="22"/>
      <c r="CY68" s="22"/>
      <c r="CZ68" s="22"/>
      <c r="DA68" s="22"/>
      <c r="DB68" s="22"/>
      <c r="DC68" s="22"/>
      <c r="DD68" s="22"/>
      <c r="DE68" s="22"/>
      <c r="DF68" s="22"/>
      <c r="DG68" s="22"/>
      <c r="DH68" s="22"/>
      <c r="DI68" s="22"/>
      <c r="DJ68" s="22"/>
      <c r="DK68" s="22"/>
      <c r="DL68" s="22"/>
      <c r="DM68" s="22"/>
      <c r="DN68" s="22"/>
      <c r="DO68" s="22"/>
      <c r="DP68" s="22"/>
      <c r="DQ68" s="22"/>
      <c r="DR68" s="22"/>
      <c r="DS68" s="22"/>
      <c r="DT68" s="22"/>
      <c r="DU68" s="22"/>
      <c r="DV68" s="22"/>
      <c r="DW68" s="22"/>
      <c r="DX68" s="22"/>
      <c r="DY68" s="22"/>
      <c r="DZ68" s="22"/>
      <c r="EA68" s="22"/>
      <c r="EB68" s="22"/>
      <c r="EC68" s="22"/>
      <c r="ED68" s="22"/>
      <c r="EE68" s="22"/>
      <c r="EF68" s="22"/>
      <c r="EG68" s="22"/>
      <c r="EH68" s="22"/>
      <c r="EI68" s="22"/>
      <c r="EJ68" s="22"/>
      <c r="EK68" s="22"/>
      <c r="EL68" s="22"/>
      <c r="EM68" s="22"/>
      <c r="EN68" s="22"/>
      <c r="EO68" s="22"/>
      <c r="EP68" s="22"/>
      <c r="EQ68" s="22"/>
      <c r="ER68" s="22"/>
      <c r="ES68" s="22"/>
      <c r="ET68" s="22"/>
      <c r="EU68" s="22"/>
      <c r="EV68" s="22"/>
      <c r="EW68" s="22"/>
      <c r="EX68" s="22"/>
      <c r="EY68" s="22"/>
      <c r="EZ68" s="22"/>
      <c r="FA68" s="22"/>
      <c r="FB68" s="22"/>
      <c r="FC68" s="22"/>
      <c r="FD68" s="22"/>
      <c r="FE68" s="22"/>
      <c r="FF68" s="22"/>
      <c r="FG68" s="22"/>
      <c r="FH68" s="22"/>
      <c r="FI68" s="22"/>
      <c r="FJ68" s="22"/>
      <c r="FK68" s="22"/>
      <c r="FL68" s="22"/>
      <c r="FM68" s="22"/>
      <c r="FN68" s="22"/>
      <c r="FO68" s="22"/>
      <c r="FP68" s="22"/>
      <c r="FQ68" s="22"/>
      <c r="FR68" s="22"/>
      <c r="FS68" s="22"/>
      <c r="FT68" s="22"/>
      <c r="FU68" s="22"/>
      <c r="FV68" s="22"/>
      <c r="FW68" s="22"/>
      <c r="FX68" s="22"/>
      <c r="FY68" s="22"/>
      <c r="FZ68" s="22"/>
      <c r="GA68" s="22"/>
      <c r="GB68" s="22"/>
      <c r="GC68" s="22"/>
      <c r="GD68" s="22"/>
      <c r="GE68" s="22"/>
      <c r="GF68" s="22"/>
      <c r="GG68" s="22"/>
      <c r="GH68" s="22"/>
      <c r="GI68" s="22"/>
      <c r="GJ68" s="22"/>
      <c r="GK68" s="22"/>
      <c r="GL68" s="22"/>
      <c r="GM68" s="22"/>
      <c r="GN68" s="22"/>
      <c r="GO68" s="22"/>
      <c r="GP68" s="22"/>
      <c r="GQ68" s="22"/>
      <c r="GR68" s="22"/>
      <c r="GS68" s="22"/>
      <c r="GT68" s="22"/>
      <c r="GU68" s="22"/>
      <c r="GV68" s="22"/>
      <c r="GW68" s="22"/>
      <c r="GX68" s="22"/>
      <c r="GY68" s="22"/>
      <c r="GZ68" s="22"/>
      <c r="HA68" s="22"/>
      <c r="HB68" s="22"/>
      <c r="HC68" s="22"/>
      <c r="HD68" s="22"/>
      <c r="HE68" s="22"/>
      <c r="HF68" s="22"/>
      <c r="HG68" s="22"/>
      <c r="HH68" s="22"/>
      <c r="HI68" s="22"/>
      <c r="HJ68" s="22"/>
      <c r="HK68" s="22"/>
      <c r="HL68" s="22"/>
      <c r="HM68" s="22"/>
      <c r="HN68" s="22"/>
      <c r="HO68" s="22"/>
      <c r="HP68" s="22"/>
      <c r="HQ68" s="22"/>
      <c r="HR68" s="22"/>
      <c r="HS68" s="22"/>
      <c r="HT68" s="22"/>
      <c r="HU68" s="22"/>
      <c r="HV68" s="22"/>
      <c r="HW68" s="22"/>
      <c r="HX68" s="22"/>
      <c r="HY68" s="22"/>
      <c r="HZ68" s="22"/>
      <c r="IA68" s="22"/>
      <c r="IB68" s="22"/>
      <c r="IC68" s="22"/>
      <c r="ID68" s="22"/>
      <c r="IE68" s="22"/>
      <c r="IF68" s="22"/>
      <c r="IG68" s="22"/>
      <c r="IH68" s="22"/>
      <c r="II68" s="22"/>
      <c r="IJ68" s="22"/>
      <c r="IK68" s="22"/>
      <c r="IL68" s="22"/>
      <c r="IM68" s="22"/>
      <c r="IN68" s="22"/>
      <c r="IO68" s="22"/>
      <c r="IP68" s="22"/>
      <c r="IQ68" s="22"/>
      <c r="IR68" s="22"/>
      <c r="IS68" s="22"/>
      <c r="IT68" s="22"/>
    </row>
    <row r="69" spans="1:254" s="48" customFormat="1" ht="12.75" x14ac:dyDescent="0.2">
      <c r="A69" s="110"/>
      <c r="B69" s="113"/>
      <c r="C69" s="49"/>
      <c r="D69" s="51" t="s">
        <v>201</v>
      </c>
      <c r="E69" s="35">
        <v>646270</v>
      </c>
      <c r="F69" s="36">
        <f t="shared" si="6"/>
        <v>0</v>
      </c>
      <c r="G69" s="37"/>
      <c r="H69" s="37">
        <f t="shared" si="4"/>
        <v>0</v>
      </c>
      <c r="I69" s="38"/>
      <c r="J69" s="25"/>
      <c r="K69" s="26">
        <f t="shared" si="5"/>
        <v>646270</v>
      </c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  <c r="BM69" s="22"/>
      <c r="BN69" s="22"/>
      <c r="BO69" s="22"/>
      <c r="BP69" s="22"/>
      <c r="BQ69" s="22"/>
      <c r="BR69" s="22"/>
      <c r="BS69" s="22"/>
      <c r="BT69" s="22"/>
      <c r="BU69" s="22"/>
      <c r="BV69" s="22"/>
      <c r="BW69" s="22"/>
      <c r="BX69" s="22"/>
      <c r="BY69" s="22"/>
      <c r="BZ69" s="22"/>
      <c r="CA69" s="22"/>
      <c r="CB69" s="22"/>
      <c r="CC69" s="22"/>
      <c r="CD69" s="22"/>
      <c r="CE69" s="22"/>
      <c r="CF69" s="22"/>
      <c r="CG69" s="22"/>
      <c r="CH69" s="22"/>
      <c r="CI69" s="22"/>
      <c r="CJ69" s="22"/>
      <c r="CK69" s="22"/>
      <c r="CL69" s="22"/>
      <c r="CM69" s="22"/>
      <c r="CN69" s="22"/>
      <c r="CO69" s="22"/>
      <c r="CP69" s="22"/>
      <c r="CQ69" s="22"/>
      <c r="CR69" s="22"/>
      <c r="CS69" s="22"/>
      <c r="CT69" s="22"/>
      <c r="CU69" s="22"/>
      <c r="CV69" s="22"/>
      <c r="CW69" s="22"/>
      <c r="CX69" s="22"/>
      <c r="CY69" s="22"/>
      <c r="CZ69" s="22"/>
      <c r="DA69" s="22"/>
      <c r="DB69" s="22"/>
      <c r="DC69" s="22"/>
      <c r="DD69" s="22"/>
      <c r="DE69" s="22"/>
      <c r="DF69" s="22"/>
      <c r="DG69" s="22"/>
      <c r="DH69" s="22"/>
      <c r="DI69" s="22"/>
      <c r="DJ69" s="22"/>
      <c r="DK69" s="22"/>
      <c r="DL69" s="22"/>
      <c r="DM69" s="22"/>
      <c r="DN69" s="22"/>
      <c r="DO69" s="22"/>
      <c r="DP69" s="22"/>
      <c r="DQ69" s="22"/>
      <c r="DR69" s="22"/>
      <c r="DS69" s="22"/>
      <c r="DT69" s="22"/>
      <c r="DU69" s="22"/>
      <c r="DV69" s="22"/>
      <c r="DW69" s="22"/>
      <c r="DX69" s="22"/>
      <c r="DY69" s="22"/>
      <c r="DZ69" s="22"/>
      <c r="EA69" s="22"/>
      <c r="EB69" s="22"/>
      <c r="EC69" s="22"/>
      <c r="ED69" s="22"/>
      <c r="EE69" s="22"/>
      <c r="EF69" s="22"/>
      <c r="EG69" s="22"/>
      <c r="EH69" s="22"/>
      <c r="EI69" s="22"/>
      <c r="EJ69" s="22"/>
      <c r="EK69" s="22"/>
      <c r="EL69" s="22"/>
      <c r="EM69" s="22"/>
      <c r="EN69" s="22"/>
      <c r="EO69" s="22"/>
      <c r="EP69" s="22"/>
      <c r="EQ69" s="22"/>
      <c r="ER69" s="22"/>
      <c r="ES69" s="22"/>
      <c r="ET69" s="22"/>
      <c r="EU69" s="22"/>
      <c r="EV69" s="22"/>
      <c r="EW69" s="22"/>
      <c r="EX69" s="22"/>
      <c r="EY69" s="22"/>
      <c r="EZ69" s="22"/>
      <c r="FA69" s="22"/>
      <c r="FB69" s="22"/>
      <c r="FC69" s="22"/>
      <c r="FD69" s="22"/>
      <c r="FE69" s="22"/>
      <c r="FF69" s="22"/>
      <c r="FG69" s="22"/>
      <c r="FH69" s="22"/>
      <c r="FI69" s="22"/>
      <c r="FJ69" s="22"/>
      <c r="FK69" s="22"/>
      <c r="FL69" s="22"/>
      <c r="FM69" s="22"/>
      <c r="FN69" s="22"/>
      <c r="FO69" s="22"/>
      <c r="FP69" s="22"/>
      <c r="FQ69" s="22"/>
      <c r="FR69" s="22"/>
      <c r="FS69" s="22"/>
      <c r="FT69" s="22"/>
      <c r="FU69" s="22"/>
      <c r="FV69" s="22"/>
      <c r="FW69" s="22"/>
      <c r="FX69" s="22"/>
      <c r="FY69" s="22"/>
      <c r="FZ69" s="22"/>
      <c r="GA69" s="22"/>
      <c r="GB69" s="22"/>
      <c r="GC69" s="22"/>
      <c r="GD69" s="22"/>
      <c r="GE69" s="22"/>
      <c r="GF69" s="22"/>
      <c r="GG69" s="22"/>
      <c r="GH69" s="22"/>
      <c r="GI69" s="22"/>
      <c r="GJ69" s="22"/>
      <c r="GK69" s="22"/>
      <c r="GL69" s="22"/>
      <c r="GM69" s="22"/>
      <c r="GN69" s="22"/>
      <c r="GO69" s="22"/>
      <c r="GP69" s="22"/>
      <c r="GQ69" s="22"/>
      <c r="GR69" s="22"/>
      <c r="GS69" s="22"/>
      <c r="GT69" s="22"/>
      <c r="GU69" s="22"/>
      <c r="GV69" s="22"/>
      <c r="GW69" s="22"/>
      <c r="GX69" s="22"/>
      <c r="GY69" s="22"/>
      <c r="GZ69" s="22"/>
      <c r="HA69" s="22"/>
      <c r="HB69" s="22"/>
      <c r="HC69" s="22"/>
      <c r="HD69" s="22"/>
      <c r="HE69" s="22"/>
      <c r="HF69" s="22"/>
      <c r="HG69" s="22"/>
      <c r="HH69" s="22"/>
      <c r="HI69" s="22"/>
      <c r="HJ69" s="22"/>
      <c r="HK69" s="22"/>
      <c r="HL69" s="22"/>
      <c r="HM69" s="22"/>
      <c r="HN69" s="22"/>
      <c r="HO69" s="22"/>
      <c r="HP69" s="22"/>
      <c r="HQ69" s="22"/>
      <c r="HR69" s="22"/>
      <c r="HS69" s="22"/>
      <c r="HT69" s="22"/>
      <c r="HU69" s="22"/>
      <c r="HV69" s="22"/>
      <c r="HW69" s="22"/>
      <c r="HX69" s="22"/>
      <c r="HY69" s="22"/>
      <c r="HZ69" s="22"/>
      <c r="IA69" s="22"/>
      <c r="IB69" s="22"/>
      <c r="IC69" s="22"/>
      <c r="ID69" s="22"/>
      <c r="IE69" s="22"/>
      <c r="IF69" s="22"/>
      <c r="IG69" s="22"/>
      <c r="IH69" s="22"/>
      <c r="II69" s="22"/>
      <c r="IJ69" s="22"/>
      <c r="IK69" s="22"/>
      <c r="IL69" s="22"/>
      <c r="IM69" s="22"/>
      <c r="IN69" s="22"/>
      <c r="IO69" s="22"/>
      <c r="IP69" s="22"/>
      <c r="IQ69" s="22"/>
      <c r="IR69" s="22"/>
      <c r="IS69" s="22"/>
      <c r="IT69" s="22"/>
    </row>
    <row r="70" spans="1:254" s="48" customFormat="1" ht="12.75" x14ac:dyDescent="0.2">
      <c r="A70" s="107" t="s">
        <v>199</v>
      </c>
      <c r="B70" s="107"/>
      <c r="C70" s="107"/>
      <c r="D70" s="107"/>
      <c r="E70" s="107"/>
      <c r="F70" s="107"/>
      <c r="G70" s="107"/>
      <c r="H70" s="107"/>
      <c r="I70" s="107"/>
      <c r="J70" s="107"/>
      <c r="K70" s="26">
        <f>SUM(K23:K69)</f>
        <v>15066208.120000001</v>
      </c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  <c r="BG70" s="22"/>
      <c r="BH70" s="22"/>
      <c r="BI70" s="22"/>
      <c r="BJ70" s="22"/>
      <c r="BK70" s="22"/>
      <c r="BL70" s="22"/>
      <c r="BM70" s="22"/>
      <c r="BN70" s="22"/>
      <c r="BO70" s="22"/>
      <c r="BP70" s="22"/>
      <c r="BQ70" s="22"/>
      <c r="BR70" s="22"/>
      <c r="BS70" s="22"/>
      <c r="BT70" s="22"/>
      <c r="BU70" s="22"/>
      <c r="BV70" s="22"/>
      <c r="BW70" s="22"/>
      <c r="BX70" s="22"/>
      <c r="BY70" s="22"/>
      <c r="BZ70" s="22"/>
      <c r="CA70" s="22"/>
      <c r="CB70" s="22"/>
      <c r="CC70" s="22"/>
      <c r="CD70" s="22"/>
      <c r="CE70" s="22"/>
      <c r="CF70" s="22"/>
      <c r="CG70" s="22"/>
      <c r="CH70" s="22"/>
      <c r="CI70" s="22"/>
      <c r="CJ70" s="22"/>
      <c r="CK70" s="22"/>
      <c r="CL70" s="22"/>
      <c r="CM70" s="22"/>
      <c r="CN70" s="22"/>
      <c r="CO70" s="22"/>
      <c r="CP70" s="22"/>
      <c r="CQ70" s="22"/>
      <c r="CR70" s="22"/>
      <c r="CS70" s="22"/>
      <c r="CT70" s="22"/>
      <c r="CU70" s="22"/>
      <c r="CV70" s="22"/>
      <c r="CW70" s="22"/>
      <c r="CX70" s="22"/>
      <c r="CY70" s="22"/>
      <c r="CZ70" s="22"/>
      <c r="DA70" s="22"/>
      <c r="DB70" s="22"/>
      <c r="DC70" s="22"/>
      <c r="DD70" s="22"/>
      <c r="DE70" s="22"/>
      <c r="DF70" s="22"/>
      <c r="DG70" s="22"/>
      <c r="DH70" s="22"/>
      <c r="DI70" s="22"/>
      <c r="DJ70" s="22"/>
      <c r="DK70" s="22"/>
      <c r="DL70" s="22"/>
      <c r="DM70" s="22"/>
      <c r="DN70" s="22"/>
      <c r="DO70" s="22"/>
      <c r="DP70" s="22"/>
      <c r="DQ70" s="22"/>
      <c r="DR70" s="22"/>
      <c r="DS70" s="22"/>
      <c r="DT70" s="22"/>
      <c r="DU70" s="22"/>
      <c r="DV70" s="22"/>
      <c r="DW70" s="22"/>
      <c r="DX70" s="22"/>
      <c r="DY70" s="22"/>
      <c r="DZ70" s="22"/>
      <c r="EA70" s="22"/>
      <c r="EB70" s="22"/>
      <c r="EC70" s="22"/>
      <c r="ED70" s="22"/>
      <c r="EE70" s="22"/>
      <c r="EF70" s="22"/>
      <c r="EG70" s="22"/>
      <c r="EH70" s="22"/>
      <c r="EI70" s="22"/>
      <c r="EJ70" s="22"/>
      <c r="EK70" s="22"/>
      <c r="EL70" s="22"/>
      <c r="EM70" s="22"/>
      <c r="EN70" s="22"/>
      <c r="EO70" s="22"/>
      <c r="EP70" s="22"/>
      <c r="EQ70" s="22"/>
      <c r="ER70" s="22"/>
      <c r="ES70" s="22"/>
      <c r="ET70" s="22"/>
      <c r="EU70" s="22"/>
      <c r="EV70" s="22"/>
      <c r="EW70" s="22"/>
      <c r="EX70" s="22"/>
      <c r="EY70" s="22"/>
      <c r="EZ70" s="22"/>
      <c r="FA70" s="22"/>
      <c r="FB70" s="22"/>
      <c r="FC70" s="22"/>
      <c r="FD70" s="22"/>
      <c r="FE70" s="22"/>
      <c r="FF70" s="22"/>
      <c r="FG70" s="22"/>
      <c r="FH70" s="22"/>
      <c r="FI70" s="22"/>
      <c r="FJ70" s="22"/>
      <c r="FK70" s="22"/>
      <c r="FL70" s="22"/>
      <c r="FM70" s="22"/>
      <c r="FN70" s="22"/>
      <c r="FO70" s="22"/>
      <c r="FP70" s="22"/>
      <c r="FQ70" s="22"/>
      <c r="FR70" s="22"/>
      <c r="FS70" s="22"/>
      <c r="FT70" s="22"/>
      <c r="FU70" s="22"/>
      <c r="FV70" s="22"/>
      <c r="FW70" s="22"/>
      <c r="FX70" s="22"/>
      <c r="FY70" s="22"/>
      <c r="FZ70" s="22"/>
      <c r="GA70" s="22"/>
      <c r="GB70" s="22"/>
      <c r="GC70" s="22"/>
      <c r="GD70" s="22"/>
      <c r="GE70" s="22"/>
      <c r="GF70" s="22"/>
      <c r="GG70" s="22"/>
      <c r="GH70" s="22"/>
      <c r="GI70" s="22"/>
      <c r="GJ70" s="22"/>
      <c r="GK70" s="22"/>
      <c r="GL70" s="22"/>
      <c r="GM70" s="22"/>
      <c r="GN70" s="22"/>
      <c r="GO70" s="22"/>
      <c r="GP70" s="22"/>
      <c r="GQ70" s="22"/>
      <c r="GR70" s="22"/>
      <c r="GS70" s="22"/>
      <c r="GT70" s="22"/>
      <c r="GU70" s="22"/>
      <c r="GV70" s="22"/>
      <c r="GW70" s="22"/>
      <c r="GX70" s="22"/>
      <c r="GY70" s="22"/>
      <c r="GZ70" s="22"/>
      <c r="HA70" s="22"/>
      <c r="HB70" s="22"/>
      <c r="HC70" s="22"/>
      <c r="HD70" s="22"/>
      <c r="HE70" s="22"/>
      <c r="HF70" s="22"/>
      <c r="HG70" s="22"/>
      <c r="HH70" s="22"/>
      <c r="HI70" s="22"/>
      <c r="HJ70" s="22"/>
      <c r="HK70" s="22"/>
      <c r="HL70" s="22"/>
      <c r="HM70" s="22"/>
      <c r="HN70" s="22"/>
      <c r="HO70" s="22"/>
      <c r="HP70" s="22"/>
      <c r="HQ70" s="22"/>
      <c r="HR70" s="22"/>
      <c r="HS70" s="22"/>
      <c r="HT70" s="22"/>
      <c r="HU70" s="22"/>
      <c r="HV70" s="22"/>
      <c r="HW70" s="22"/>
      <c r="HX70" s="22"/>
      <c r="HY70" s="22"/>
      <c r="HZ70" s="22"/>
      <c r="IA70" s="22"/>
      <c r="IB70" s="22"/>
      <c r="IC70" s="22"/>
      <c r="ID70" s="22"/>
      <c r="IE70" s="22"/>
      <c r="IF70" s="22"/>
      <c r="IG70" s="22"/>
      <c r="IH70" s="22"/>
      <c r="II70" s="22"/>
      <c r="IJ70" s="22"/>
      <c r="IK70" s="22"/>
      <c r="IL70" s="22"/>
      <c r="IM70" s="22"/>
      <c r="IN70" s="22"/>
      <c r="IO70" s="22"/>
      <c r="IP70" s="22"/>
      <c r="IQ70" s="22"/>
      <c r="IR70" s="22"/>
      <c r="IS70" s="22"/>
      <c r="IT70" s="22"/>
    </row>
    <row r="71" spans="1:254" s="48" customFormat="1" ht="12.75" x14ac:dyDescent="0.2">
      <c r="A71" s="107" t="s">
        <v>200</v>
      </c>
      <c r="B71" s="107"/>
      <c r="C71" s="107"/>
      <c r="D71" s="107"/>
      <c r="E71" s="107"/>
      <c r="F71" s="107"/>
      <c r="G71" s="107"/>
      <c r="H71" s="107"/>
      <c r="I71" s="107"/>
      <c r="J71" s="107"/>
      <c r="K71" s="26">
        <f>K15+K21+K70</f>
        <v>19029008.120000001</v>
      </c>
      <c r="L71" s="54">
        <f>K71-'(01.01.2016'!K59</f>
        <v>7867838.120000001</v>
      </c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  <c r="BH71" s="22"/>
      <c r="BI71" s="22"/>
      <c r="BJ71" s="22"/>
      <c r="BK71" s="22"/>
      <c r="BL71" s="22"/>
      <c r="BM71" s="22"/>
      <c r="BN71" s="22"/>
      <c r="BO71" s="22"/>
      <c r="BP71" s="22"/>
      <c r="BQ71" s="22"/>
      <c r="BR71" s="22"/>
      <c r="BS71" s="22"/>
      <c r="BT71" s="22"/>
      <c r="BU71" s="22"/>
      <c r="BV71" s="22"/>
      <c r="BW71" s="22"/>
      <c r="BX71" s="22"/>
      <c r="BY71" s="22"/>
      <c r="BZ71" s="22"/>
      <c r="CA71" s="22"/>
      <c r="CB71" s="22"/>
      <c r="CC71" s="22"/>
      <c r="CD71" s="22"/>
      <c r="CE71" s="22"/>
      <c r="CF71" s="22"/>
      <c r="CG71" s="22"/>
      <c r="CH71" s="22"/>
      <c r="CI71" s="22"/>
      <c r="CJ71" s="22"/>
      <c r="CK71" s="22"/>
      <c r="CL71" s="22"/>
      <c r="CM71" s="22"/>
      <c r="CN71" s="22"/>
      <c r="CO71" s="22"/>
      <c r="CP71" s="22"/>
      <c r="CQ71" s="22"/>
      <c r="CR71" s="22"/>
      <c r="CS71" s="22"/>
      <c r="CT71" s="22"/>
      <c r="CU71" s="22"/>
      <c r="CV71" s="22"/>
      <c r="CW71" s="22"/>
      <c r="CX71" s="22"/>
      <c r="CY71" s="22"/>
      <c r="CZ71" s="22"/>
      <c r="DA71" s="22"/>
      <c r="DB71" s="22"/>
      <c r="DC71" s="22"/>
      <c r="DD71" s="22"/>
      <c r="DE71" s="22"/>
      <c r="DF71" s="22"/>
      <c r="DG71" s="22"/>
      <c r="DH71" s="22"/>
      <c r="DI71" s="22"/>
      <c r="DJ71" s="22"/>
      <c r="DK71" s="22"/>
      <c r="DL71" s="22"/>
      <c r="DM71" s="22"/>
      <c r="DN71" s="22"/>
      <c r="DO71" s="22"/>
      <c r="DP71" s="22"/>
      <c r="DQ71" s="22"/>
      <c r="DR71" s="22"/>
      <c r="DS71" s="22"/>
      <c r="DT71" s="22"/>
      <c r="DU71" s="22"/>
      <c r="DV71" s="22"/>
      <c r="DW71" s="22"/>
      <c r="DX71" s="22"/>
      <c r="DY71" s="22"/>
      <c r="DZ71" s="22"/>
      <c r="EA71" s="22"/>
      <c r="EB71" s="22"/>
      <c r="EC71" s="22"/>
      <c r="ED71" s="22"/>
      <c r="EE71" s="22"/>
      <c r="EF71" s="22"/>
      <c r="EG71" s="22"/>
      <c r="EH71" s="22"/>
      <c r="EI71" s="22"/>
      <c r="EJ71" s="22"/>
      <c r="EK71" s="22"/>
      <c r="EL71" s="22"/>
      <c r="EM71" s="22"/>
      <c r="EN71" s="22"/>
      <c r="EO71" s="22"/>
      <c r="EP71" s="22"/>
      <c r="EQ71" s="22"/>
      <c r="ER71" s="22"/>
      <c r="ES71" s="22"/>
      <c r="ET71" s="22"/>
      <c r="EU71" s="22"/>
      <c r="EV71" s="22"/>
      <c r="EW71" s="22"/>
      <c r="EX71" s="22"/>
      <c r="EY71" s="22"/>
      <c r="EZ71" s="22"/>
      <c r="FA71" s="22"/>
      <c r="FB71" s="22"/>
      <c r="FC71" s="22"/>
      <c r="FD71" s="22"/>
      <c r="FE71" s="22"/>
      <c r="FF71" s="22"/>
      <c r="FG71" s="22"/>
      <c r="FH71" s="22"/>
      <c r="FI71" s="22"/>
      <c r="FJ71" s="22"/>
      <c r="FK71" s="22"/>
      <c r="FL71" s="22"/>
      <c r="FM71" s="22"/>
      <c r="FN71" s="22"/>
      <c r="FO71" s="22"/>
      <c r="FP71" s="22"/>
      <c r="FQ71" s="22"/>
      <c r="FR71" s="22"/>
      <c r="FS71" s="22"/>
      <c r="FT71" s="22"/>
      <c r="FU71" s="22"/>
      <c r="FV71" s="22"/>
      <c r="FW71" s="22"/>
      <c r="FX71" s="22"/>
      <c r="FY71" s="22"/>
      <c r="FZ71" s="22"/>
      <c r="GA71" s="22"/>
      <c r="GB71" s="22"/>
      <c r="GC71" s="22"/>
      <c r="GD71" s="22"/>
      <c r="GE71" s="22"/>
      <c r="GF71" s="22"/>
      <c r="GG71" s="22"/>
      <c r="GH71" s="22"/>
      <c r="GI71" s="22"/>
      <c r="GJ71" s="22"/>
      <c r="GK71" s="22"/>
      <c r="GL71" s="22"/>
      <c r="GM71" s="22"/>
      <c r="GN71" s="22"/>
      <c r="GO71" s="22"/>
      <c r="GP71" s="22"/>
      <c r="GQ71" s="22"/>
      <c r="GR71" s="22"/>
      <c r="GS71" s="22"/>
      <c r="GT71" s="22"/>
      <c r="GU71" s="22"/>
      <c r="GV71" s="22"/>
      <c r="GW71" s="22"/>
      <c r="GX71" s="22"/>
      <c r="GY71" s="22"/>
      <c r="GZ71" s="22"/>
      <c r="HA71" s="22"/>
      <c r="HB71" s="22"/>
      <c r="HC71" s="22"/>
      <c r="HD71" s="22"/>
      <c r="HE71" s="22"/>
      <c r="HF71" s="22"/>
      <c r="HG71" s="22"/>
      <c r="HH71" s="22"/>
      <c r="HI71" s="22"/>
      <c r="HJ71" s="22"/>
      <c r="HK71" s="22"/>
      <c r="HL71" s="22"/>
      <c r="HM71" s="22"/>
      <c r="HN71" s="22"/>
      <c r="HO71" s="22"/>
      <c r="HP71" s="22"/>
      <c r="HQ71" s="22"/>
      <c r="HR71" s="22"/>
      <c r="HS71" s="22"/>
      <c r="HT71" s="22"/>
      <c r="HU71" s="22"/>
      <c r="HV71" s="22"/>
      <c r="HW71" s="22"/>
      <c r="HX71" s="22"/>
      <c r="HY71" s="22"/>
      <c r="HZ71" s="22"/>
      <c r="IA71" s="22"/>
      <c r="IB71" s="22"/>
      <c r="IC71" s="22"/>
      <c r="ID71" s="22"/>
      <c r="IE71" s="22"/>
      <c r="IF71" s="22"/>
      <c r="IG71" s="22"/>
      <c r="IH71" s="22"/>
      <c r="II71" s="22"/>
      <c r="IJ71" s="22"/>
      <c r="IK71" s="22"/>
      <c r="IL71" s="22"/>
      <c r="IM71" s="22"/>
      <c r="IN71" s="22"/>
      <c r="IO71" s="22"/>
      <c r="IP71" s="22"/>
      <c r="IQ71" s="22"/>
      <c r="IR71" s="22"/>
      <c r="IS71" s="22"/>
      <c r="IT71" s="22"/>
    </row>
    <row r="72" spans="1:254" x14ac:dyDescent="0.25">
      <c r="D72" s="29"/>
      <c r="E72" s="30"/>
      <c r="F72" s="30"/>
      <c r="G72" s="30"/>
      <c r="H72" s="30"/>
      <c r="K72" s="53">
        <f>14430920+4598080</f>
        <v>19029000</v>
      </c>
    </row>
    <row r="73" spans="1:254" s="21" customFormat="1" ht="12.75" x14ac:dyDescent="0.25">
      <c r="E73" s="30"/>
      <c r="F73" s="30"/>
      <c r="G73" s="30"/>
      <c r="H73" s="30"/>
      <c r="K73" s="53">
        <f>K71-K72</f>
        <v>8.1200000010430813</v>
      </c>
    </row>
    <row r="74" spans="1:254" s="21" customFormat="1" ht="12.75" x14ac:dyDescent="0.25">
      <c r="E74" s="30"/>
      <c r="F74" s="30"/>
      <c r="G74" s="30"/>
      <c r="H74" s="30"/>
    </row>
    <row r="75" spans="1:254" s="21" customFormat="1" ht="12.75" customHeight="1" x14ac:dyDescent="0.25">
      <c r="E75" s="30"/>
      <c r="F75" s="30"/>
      <c r="G75" s="30"/>
      <c r="H75" s="106" t="s">
        <v>67</v>
      </c>
      <c r="I75" s="106"/>
      <c r="J75" s="106"/>
      <c r="K75" s="55">
        <f>SUM(K23:K32)</f>
        <v>2462098.92</v>
      </c>
      <c r="L75" s="45">
        <f>'(01.03.2016'!K75-'(01.01.2016'!K63</f>
        <v>1069960</v>
      </c>
    </row>
    <row r="76" spans="1:254" s="21" customFormat="1" ht="12.75" customHeight="1" x14ac:dyDescent="0.25">
      <c r="E76" s="30"/>
      <c r="F76" s="30"/>
      <c r="G76" s="30"/>
      <c r="H76" s="106" t="s">
        <v>68</v>
      </c>
      <c r="I76" s="106"/>
      <c r="J76" s="106"/>
      <c r="K76" s="55">
        <f>SUM(K33)</f>
        <v>0</v>
      </c>
      <c r="L76" s="45">
        <f>'(01.03.2016'!K76-'(01.01.2016'!K64</f>
        <v>0</v>
      </c>
    </row>
    <row r="77" spans="1:254" s="21" customFormat="1" ht="12.75" customHeight="1" x14ac:dyDescent="0.25">
      <c r="E77" s="30"/>
      <c r="F77" s="30"/>
      <c r="G77" s="30"/>
      <c r="H77" s="106" t="s">
        <v>33</v>
      </c>
      <c r="I77" s="106"/>
      <c r="J77" s="106"/>
      <c r="K77" s="55">
        <f>SUM(K34:K35)</f>
        <v>401798</v>
      </c>
      <c r="L77" s="45">
        <f>'(01.03.2016'!K77-'(01.01.2016'!K65</f>
        <v>303070</v>
      </c>
    </row>
    <row r="78" spans="1:254" s="21" customFormat="1" ht="12.75" customHeight="1" x14ac:dyDescent="0.25">
      <c r="E78" s="30"/>
      <c r="F78" s="30"/>
      <c r="G78" s="30"/>
      <c r="H78" s="106" t="s">
        <v>34</v>
      </c>
      <c r="I78" s="106"/>
      <c r="J78" s="106"/>
      <c r="K78" s="55">
        <f>SUM(K36)</f>
        <v>144530</v>
      </c>
      <c r="L78" s="45">
        <f>'(01.03.2016'!K78-'(01.01.2016'!K66</f>
        <v>0</v>
      </c>
    </row>
    <row r="79" spans="1:254" s="21" customFormat="1" ht="12.75" customHeight="1" x14ac:dyDescent="0.25">
      <c r="E79" s="30"/>
      <c r="F79" s="30"/>
      <c r="G79" s="30"/>
      <c r="H79" s="106" t="s">
        <v>35</v>
      </c>
      <c r="I79" s="106"/>
      <c r="J79" s="106"/>
      <c r="K79" s="55">
        <f>SUM(K37:K47)</f>
        <v>4535077.32</v>
      </c>
      <c r="L79" s="45">
        <f>'(01.03.2016'!K79-'(01.01.2016'!K67</f>
        <v>356990</v>
      </c>
    </row>
    <row r="80" spans="1:254" s="21" customFormat="1" ht="12.75" customHeight="1" x14ac:dyDescent="0.25">
      <c r="E80" s="30"/>
      <c r="F80" s="30"/>
      <c r="G80" s="30"/>
      <c r="H80" s="106" t="s">
        <v>36</v>
      </c>
      <c r="I80" s="106"/>
      <c r="J80" s="106"/>
      <c r="K80" s="55"/>
      <c r="L80" s="45">
        <f>'(01.03.2016'!K80-'(01.01.2016'!K68</f>
        <v>0</v>
      </c>
    </row>
    <row r="81" spans="5:12" s="21" customFormat="1" ht="12.75" customHeight="1" x14ac:dyDescent="0.25">
      <c r="E81" s="30"/>
      <c r="F81" s="30"/>
      <c r="G81" s="30"/>
      <c r="H81" s="106" t="s">
        <v>37</v>
      </c>
      <c r="I81" s="106"/>
      <c r="J81" s="106"/>
      <c r="K81" s="55">
        <f>SUM(K49:K50)</f>
        <v>122227</v>
      </c>
      <c r="L81" s="45">
        <f>'(01.03.2016'!K81-'(01.01.2016'!K69</f>
        <v>28970</v>
      </c>
    </row>
    <row r="82" spans="5:12" s="21" customFormat="1" ht="12.75" customHeight="1" x14ac:dyDescent="0.25">
      <c r="E82" s="30"/>
      <c r="F82" s="30"/>
      <c r="G82" s="30"/>
      <c r="H82" s="106" t="s">
        <v>38</v>
      </c>
      <c r="I82" s="106"/>
      <c r="J82" s="106"/>
      <c r="K82" s="55">
        <f>SUM(K51)</f>
        <v>0</v>
      </c>
      <c r="L82" s="45">
        <f>'(01.03.2016'!K82-'(01.01.2016'!K70</f>
        <v>0</v>
      </c>
    </row>
    <row r="83" spans="5:12" s="21" customFormat="1" ht="12.75" customHeight="1" x14ac:dyDescent="0.25">
      <c r="E83" s="30"/>
      <c r="F83" s="30"/>
      <c r="G83" s="30"/>
      <c r="H83" s="106" t="s">
        <v>69</v>
      </c>
      <c r="I83" s="106"/>
      <c r="J83" s="106"/>
      <c r="K83" s="55">
        <f>SUM(K52)</f>
        <v>0</v>
      </c>
      <c r="L83" s="45">
        <f>'(01.03.2016'!K83-'(01.01.2016'!K71</f>
        <v>0</v>
      </c>
    </row>
    <row r="84" spans="5:12" s="21" customFormat="1" ht="12.75" x14ac:dyDescent="0.25">
      <c r="E84" s="30"/>
      <c r="F84" s="30"/>
      <c r="G84" s="30"/>
      <c r="H84" s="106" t="s">
        <v>39</v>
      </c>
      <c r="I84" s="106"/>
      <c r="J84" s="106"/>
      <c r="K84" s="55">
        <f>SUM(K53)</f>
        <v>0</v>
      </c>
      <c r="L84" s="45">
        <f>'(01.03.2016'!K84-'(01.01.2016'!K72</f>
        <v>0</v>
      </c>
    </row>
    <row r="85" spans="5:12" s="21" customFormat="1" ht="12.75" customHeight="1" x14ac:dyDescent="0.25">
      <c r="E85" s="30"/>
      <c r="F85" s="30"/>
      <c r="G85" s="30"/>
      <c r="H85" s="106" t="s">
        <v>40</v>
      </c>
      <c r="I85" s="106"/>
      <c r="J85" s="106"/>
      <c r="K85" s="55">
        <f>SUM(K54)</f>
        <v>384902</v>
      </c>
      <c r="L85" s="45">
        <f>'(01.03.2016'!K85-'(01.01.2016'!K73</f>
        <v>0</v>
      </c>
    </row>
    <row r="86" spans="5:12" s="21" customFormat="1" ht="12.75" customHeight="1" x14ac:dyDescent="0.25">
      <c r="E86" s="30"/>
      <c r="F86" s="30"/>
      <c r="G86" s="30"/>
      <c r="H86" s="106" t="s">
        <v>126</v>
      </c>
      <c r="I86" s="106"/>
      <c r="J86" s="106"/>
      <c r="K86" s="55">
        <f>SUM(K55)</f>
        <v>102665.4</v>
      </c>
      <c r="L86" s="45">
        <f>'(01.03.2016'!K86-'(01.01.2016'!K74</f>
        <v>0</v>
      </c>
    </row>
    <row r="87" spans="5:12" s="21" customFormat="1" ht="12.75" customHeight="1" x14ac:dyDescent="0.25">
      <c r="E87" s="30"/>
      <c r="F87" s="30"/>
      <c r="G87" s="30"/>
      <c r="H87" s="106" t="s">
        <v>127</v>
      </c>
      <c r="I87" s="106"/>
      <c r="J87" s="106"/>
      <c r="K87" s="55">
        <f>SUM(K56:K60)</f>
        <v>918405</v>
      </c>
      <c r="L87" s="45">
        <f>'(01.03.2016'!K87-'(01.01.2016'!K75</f>
        <v>628065</v>
      </c>
    </row>
    <row r="88" spans="5:12" s="21" customFormat="1" ht="12.75" customHeight="1" x14ac:dyDescent="0.25">
      <c r="E88" s="30"/>
      <c r="F88" s="30"/>
      <c r="G88" s="30"/>
      <c r="H88" s="106" t="s">
        <v>70</v>
      </c>
      <c r="I88" s="106"/>
      <c r="J88" s="106"/>
      <c r="K88" s="55">
        <f>SUM(K61)</f>
        <v>0</v>
      </c>
      <c r="L88" s="45">
        <f>'(01.03.2016'!K88-'(01.01.2016'!K76</f>
        <v>0</v>
      </c>
    </row>
    <row r="89" spans="5:12" s="21" customFormat="1" ht="12.75" customHeight="1" x14ac:dyDescent="0.25">
      <c r="E89" s="30"/>
      <c r="F89" s="30"/>
      <c r="G89" s="30"/>
      <c r="H89" s="106" t="s">
        <v>41</v>
      </c>
      <c r="I89" s="106"/>
      <c r="J89" s="106"/>
      <c r="K89" s="55">
        <f>SUM(K62)</f>
        <v>0</v>
      </c>
      <c r="L89" s="45">
        <f>'(01.03.2016'!K89-'(01.01.2016'!K77</f>
        <v>0</v>
      </c>
    </row>
    <row r="90" spans="5:12" s="21" customFormat="1" ht="12.75" customHeight="1" x14ac:dyDescent="0.25">
      <c r="E90" s="30"/>
      <c r="F90" s="30"/>
      <c r="G90" s="30"/>
      <c r="H90" s="106" t="s">
        <v>42</v>
      </c>
      <c r="I90" s="106"/>
      <c r="J90" s="106"/>
      <c r="K90" s="55">
        <f>SUM(K63:K67)</f>
        <v>5082844.4800000004</v>
      </c>
      <c r="L90" s="45">
        <f>'(01.03.2016'!K90-'(01.01.2016'!K78</f>
        <v>4569123.12</v>
      </c>
    </row>
    <row r="91" spans="5:12" s="21" customFormat="1" ht="12.75" customHeight="1" x14ac:dyDescent="0.25">
      <c r="E91" s="30"/>
      <c r="F91" s="30"/>
      <c r="G91" s="30"/>
      <c r="H91" s="106" t="s">
        <v>43</v>
      </c>
      <c r="I91" s="106"/>
      <c r="J91" s="106"/>
      <c r="K91" s="55">
        <f>SUM(K68:K69)</f>
        <v>911660</v>
      </c>
      <c r="L91" s="45">
        <f>'(01.03.2016'!K91-'(01.01.2016'!K79</f>
        <v>911660</v>
      </c>
    </row>
    <row r="92" spans="5:12" s="21" customFormat="1" ht="15" customHeight="1" x14ac:dyDescent="0.25">
      <c r="E92" s="30"/>
      <c r="F92" s="30"/>
      <c r="G92" s="30"/>
      <c r="H92" s="30"/>
      <c r="K92" s="44">
        <f>SUM(K75:K91)</f>
        <v>15066208.120000001</v>
      </c>
    </row>
    <row r="93" spans="5:12" s="21" customFormat="1" ht="15" customHeight="1" x14ac:dyDescent="0.25">
      <c r="E93" s="30"/>
      <c r="F93" s="30"/>
      <c r="G93" s="30"/>
      <c r="H93" s="30"/>
      <c r="K93" s="44">
        <f>K92-K70</f>
        <v>0</v>
      </c>
    </row>
    <row r="94" spans="5:12" s="21" customFormat="1" ht="12.75" x14ac:dyDescent="0.25">
      <c r="E94" s="30"/>
      <c r="F94" s="30"/>
      <c r="G94" s="30"/>
      <c r="H94" s="30"/>
    </row>
    <row r="95" spans="5:12" s="21" customFormat="1" ht="12.75" x14ac:dyDescent="0.25">
      <c r="E95" s="30"/>
      <c r="F95" s="30"/>
      <c r="G95" s="30"/>
      <c r="H95" s="30"/>
    </row>
    <row r="96" spans="5:12" s="21" customFormat="1" ht="12.75" x14ac:dyDescent="0.25">
      <c r="E96" s="30"/>
      <c r="F96" s="30"/>
      <c r="G96" s="30"/>
      <c r="H96" s="30"/>
    </row>
    <row r="97" spans="5:8" s="21" customFormat="1" ht="12.75" x14ac:dyDescent="0.25">
      <c r="E97" s="30"/>
      <c r="F97" s="30"/>
      <c r="G97" s="30"/>
      <c r="H97" s="30"/>
    </row>
    <row r="98" spans="5:8" s="21" customFormat="1" ht="12.75" x14ac:dyDescent="0.25">
      <c r="E98" s="30"/>
      <c r="F98" s="30"/>
      <c r="G98" s="30"/>
      <c r="H98" s="30"/>
    </row>
    <row r="99" spans="5:8" s="21" customFormat="1" ht="12.75" x14ac:dyDescent="0.25">
      <c r="E99" s="30"/>
      <c r="F99" s="30"/>
      <c r="G99" s="30"/>
      <c r="H99" s="30"/>
    </row>
    <row r="100" spans="5:8" s="21" customFormat="1" ht="12.75" x14ac:dyDescent="0.25">
      <c r="E100" s="30"/>
      <c r="F100" s="30"/>
      <c r="G100" s="30"/>
      <c r="H100" s="30"/>
    </row>
    <row r="101" spans="5:8" s="21" customFormat="1" ht="12.75" x14ac:dyDescent="0.25">
      <c r="E101" s="30"/>
      <c r="F101" s="30"/>
      <c r="G101" s="30"/>
      <c r="H101" s="30"/>
    </row>
    <row r="102" spans="5:8" s="21" customFormat="1" ht="12.75" x14ac:dyDescent="0.25">
      <c r="E102" s="30"/>
      <c r="F102" s="30"/>
      <c r="G102" s="30"/>
      <c r="H102" s="30"/>
    </row>
    <row r="103" spans="5:8" s="21" customFormat="1" ht="12.75" x14ac:dyDescent="0.25">
      <c r="E103" s="30"/>
      <c r="F103" s="30"/>
      <c r="G103" s="30"/>
      <c r="H103" s="30"/>
    </row>
    <row r="104" spans="5:8" s="21" customFormat="1" ht="12.75" x14ac:dyDescent="0.25">
      <c r="E104" s="30"/>
      <c r="F104" s="30"/>
      <c r="G104" s="30"/>
      <c r="H104" s="30"/>
    </row>
    <row r="105" spans="5:8" s="21" customFormat="1" ht="12.75" x14ac:dyDescent="0.25">
      <c r="E105" s="30"/>
      <c r="F105" s="30"/>
      <c r="G105" s="30"/>
      <c r="H105" s="30"/>
    </row>
    <row r="106" spans="5:8" s="21" customFormat="1" ht="12.75" x14ac:dyDescent="0.25">
      <c r="E106" s="30"/>
      <c r="F106" s="30"/>
      <c r="G106" s="30"/>
      <c r="H106" s="30"/>
    </row>
    <row r="107" spans="5:8" s="21" customFormat="1" ht="12.75" x14ac:dyDescent="0.25">
      <c r="E107" s="30"/>
      <c r="F107" s="30"/>
      <c r="G107" s="30"/>
      <c r="H107" s="30"/>
    </row>
    <row r="108" spans="5:8" s="21" customFormat="1" ht="12.75" x14ac:dyDescent="0.25">
      <c r="E108" s="30"/>
      <c r="F108" s="30"/>
      <c r="G108" s="30"/>
      <c r="H108" s="30"/>
    </row>
    <row r="109" spans="5:8" s="21" customFormat="1" ht="12.75" x14ac:dyDescent="0.25">
      <c r="E109" s="30"/>
      <c r="F109" s="30"/>
      <c r="G109" s="30"/>
      <c r="H109" s="30"/>
    </row>
    <row r="110" spans="5:8" s="21" customFormat="1" ht="12.75" x14ac:dyDescent="0.25">
      <c r="E110" s="30"/>
      <c r="F110" s="30"/>
      <c r="G110" s="30"/>
      <c r="H110" s="30"/>
    </row>
    <row r="111" spans="5:8" s="21" customFormat="1" ht="12.75" x14ac:dyDescent="0.25">
      <c r="E111" s="30"/>
      <c r="F111" s="30"/>
      <c r="G111" s="30"/>
      <c r="H111" s="30"/>
    </row>
    <row r="112" spans="5:8" s="21" customFormat="1" ht="12.75" x14ac:dyDescent="0.25">
      <c r="E112" s="30"/>
      <c r="F112" s="30"/>
      <c r="G112" s="30"/>
      <c r="H112" s="30"/>
    </row>
    <row r="113" spans="5:8" s="21" customFormat="1" ht="12.75" x14ac:dyDescent="0.25">
      <c r="E113" s="30"/>
      <c r="F113" s="30"/>
      <c r="G113" s="30"/>
      <c r="H113" s="30"/>
    </row>
    <row r="114" spans="5:8" s="21" customFormat="1" ht="12.75" x14ac:dyDescent="0.25">
      <c r="E114" s="30"/>
      <c r="F114" s="30"/>
      <c r="G114" s="30"/>
      <c r="H114" s="30"/>
    </row>
    <row r="115" spans="5:8" s="21" customFormat="1" ht="12.75" x14ac:dyDescent="0.25">
      <c r="E115" s="30"/>
      <c r="F115" s="30"/>
      <c r="G115" s="30"/>
      <c r="H115" s="30"/>
    </row>
    <row r="116" spans="5:8" s="21" customFormat="1" ht="12.75" x14ac:dyDescent="0.25">
      <c r="E116" s="30"/>
      <c r="F116" s="30"/>
      <c r="G116" s="30"/>
      <c r="H116" s="30"/>
    </row>
    <row r="117" spans="5:8" s="21" customFormat="1" ht="12.75" x14ac:dyDescent="0.25">
      <c r="E117" s="30"/>
      <c r="F117" s="30"/>
      <c r="G117" s="30"/>
      <c r="H117" s="30"/>
    </row>
    <row r="118" spans="5:8" s="21" customFormat="1" ht="12.75" x14ac:dyDescent="0.25">
      <c r="E118" s="30"/>
      <c r="F118" s="30"/>
      <c r="G118" s="30"/>
      <c r="H118" s="30"/>
    </row>
    <row r="119" spans="5:8" s="21" customFormat="1" ht="12.75" x14ac:dyDescent="0.25">
      <c r="E119" s="30"/>
      <c r="F119" s="30"/>
      <c r="G119" s="30"/>
      <c r="H119" s="30"/>
    </row>
    <row r="120" spans="5:8" s="21" customFormat="1" ht="12.75" x14ac:dyDescent="0.25">
      <c r="E120" s="30"/>
      <c r="F120" s="30"/>
      <c r="G120" s="30"/>
      <c r="H120" s="30"/>
    </row>
    <row r="121" spans="5:8" s="21" customFormat="1" ht="12.75" x14ac:dyDescent="0.25">
      <c r="E121" s="30"/>
      <c r="F121" s="30"/>
      <c r="G121" s="30"/>
      <c r="H121" s="30"/>
    </row>
    <row r="122" spans="5:8" s="21" customFormat="1" ht="12.75" x14ac:dyDescent="0.25">
      <c r="E122" s="30"/>
      <c r="F122" s="30"/>
      <c r="G122" s="30"/>
      <c r="H122" s="30"/>
    </row>
    <row r="123" spans="5:8" s="21" customFormat="1" ht="12.75" x14ac:dyDescent="0.25">
      <c r="E123" s="30"/>
      <c r="F123" s="30"/>
      <c r="G123" s="30"/>
      <c r="H123" s="30"/>
    </row>
    <row r="124" spans="5:8" s="21" customFormat="1" ht="12.75" x14ac:dyDescent="0.25">
      <c r="E124" s="30"/>
      <c r="F124" s="30"/>
      <c r="G124" s="30"/>
      <c r="H124" s="30"/>
    </row>
    <row r="125" spans="5:8" s="21" customFormat="1" ht="12.75" x14ac:dyDescent="0.25">
      <c r="E125" s="30"/>
      <c r="F125" s="30"/>
      <c r="G125" s="30"/>
      <c r="H125" s="30"/>
    </row>
    <row r="126" spans="5:8" s="21" customFormat="1" ht="12.75" x14ac:dyDescent="0.25">
      <c r="E126" s="30"/>
      <c r="F126" s="30"/>
      <c r="G126" s="30"/>
      <c r="H126" s="30"/>
    </row>
    <row r="127" spans="5:8" s="21" customFormat="1" ht="12.75" x14ac:dyDescent="0.25">
      <c r="E127" s="30"/>
      <c r="F127" s="30"/>
      <c r="G127" s="30"/>
      <c r="H127" s="30"/>
    </row>
    <row r="128" spans="5:8" s="21" customFormat="1" ht="12.75" x14ac:dyDescent="0.25">
      <c r="E128" s="30"/>
      <c r="F128" s="30"/>
      <c r="G128" s="30"/>
      <c r="H128" s="30"/>
    </row>
    <row r="129" spans="5:8" s="21" customFormat="1" ht="12.75" x14ac:dyDescent="0.25">
      <c r="E129" s="30"/>
      <c r="F129" s="30"/>
      <c r="G129" s="30"/>
      <c r="H129" s="30"/>
    </row>
    <row r="130" spans="5:8" s="21" customFormat="1" ht="12.75" x14ac:dyDescent="0.25">
      <c r="E130" s="30"/>
      <c r="F130" s="30"/>
      <c r="G130" s="30"/>
      <c r="H130" s="30"/>
    </row>
    <row r="131" spans="5:8" s="21" customFormat="1" ht="12.75" x14ac:dyDescent="0.25">
      <c r="E131" s="30"/>
      <c r="F131" s="30"/>
      <c r="G131" s="30"/>
      <c r="H131" s="30"/>
    </row>
    <row r="132" spans="5:8" s="21" customFormat="1" ht="12.75" x14ac:dyDescent="0.25">
      <c r="E132" s="30"/>
      <c r="F132" s="30"/>
      <c r="G132" s="30"/>
      <c r="H132" s="30"/>
    </row>
    <row r="133" spans="5:8" s="21" customFormat="1" ht="12.75" x14ac:dyDescent="0.25">
      <c r="E133" s="30"/>
      <c r="F133" s="30"/>
      <c r="G133" s="30"/>
      <c r="H133" s="30"/>
    </row>
    <row r="134" spans="5:8" s="21" customFormat="1" ht="12.75" x14ac:dyDescent="0.25">
      <c r="E134" s="30"/>
      <c r="F134" s="30"/>
      <c r="G134" s="30"/>
      <c r="H134" s="30"/>
    </row>
    <row r="135" spans="5:8" s="21" customFormat="1" ht="12.75" x14ac:dyDescent="0.25">
      <c r="E135" s="30"/>
      <c r="F135" s="30"/>
      <c r="G135" s="30"/>
      <c r="H135" s="30"/>
    </row>
    <row r="136" spans="5:8" s="21" customFormat="1" ht="12.75" x14ac:dyDescent="0.25">
      <c r="E136" s="30"/>
      <c r="F136" s="30"/>
      <c r="G136" s="30"/>
      <c r="H136" s="30"/>
    </row>
    <row r="137" spans="5:8" s="21" customFormat="1" ht="12.75" x14ac:dyDescent="0.25">
      <c r="E137" s="30"/>
      <c r="F137" s="30"/>
      <c r="G137" s="30"/>
      <c r="H137" s="30"/>
    </row>
    <row r="138" spans="5:8" s="21" customFormat="1" ht="12.75" x14ac:dyDescent="0.25">
      <c r="E138" s="30"/>
      <c r="F138" s="30"/>
      <c r="G138" s="30"/>
      <c r="H138" s="30"/>
    </row>
    <row r="139" spans="5:8" s="21" customFormat="1" ht="12.75" x14ac:dyDescent="0.25">
      <c r="E139" s="30"/>
      <c r="F139" s="30"/>
      <c r="G139" s="30"/>
      <c r="H139" s="30"/>
    </row>
    <row r="140" spans="5:8" s="21" customFormat="1" ht="12.75" x14ac:dyDescent="0.25">
      <c r="E140" s="30"/>
      <c r="F140" s="30"/>
      <c r="G140" s="30"/>
      <c r="H140" s="30"/>
    </row>
    <row r="141" spans="5:8" s="21" customFormat="1" ht="12.75" x14ac:dyDescent="0.25">
      <c r="E141" s="30"/>
      <c r="F141" s="30"/>
      <c r="G141" s="30"/>
      <c r="H141" s="30"/>
    </row>
    <row r="142" spans="5:8" s="21" customFormat="1" ht="12.75" x14ac:dyDescent="0.25">
      <c r="E142" s="30"/>
      <c r="F142" s="30"/>
      <c r="G142" s="30"/>
      <c r="H142" s="30"/>
    </row>
    <row r="143" spans="5:8" s="21" customFormat="1" ht="12.75" x14ac:dyDescent="0.25">
      <c r="E143" s="30"/>
      <c r="F143" s="30"/>
      <c r="G143" s="30"/>
      <c r="H143" s="30"/>
    </row>
    <row r="144" spans="5:8" s="21" customFormat="1" ht="12.75" x14ac:dyDescent="0.25">
      <c r="E144" s="30"/>
      <c r="F144" s="30"/>
      <c r="G144" s="30"/>
      <c r="H144" s="30"/>
    </row>
    <row r="145" spans="5:8" s="21" customFormat="1" ht="12.75" x14ac:dyDescent="0.25">
      <c r="E145" s="30"/>
      <c r="F145" s="30"/>
      <c r="G145" s="30"/>
      <c r="H145" s="30"/>
    </row>
    <row r="146" spans="5:8" s="21" customFormat="1" ht="12.75" x14ac:dyDescent="0.25">
      <c r="E146" s="30"/>
      <c r="F146" s="30"/>
      <c r="G146" s="30"/>
      <c r="H146" s="30"/>
    </row>
    <row r="147" spans="5:8" s="21" customFormat="1" ht="12.75" x14ac:dyDescent="0.25">
      <c r="E147" s="30"/>
      <c r="F147" s="30"/>
      <c r="G147" s="30"/>
      <c r="H147" s="30"/>
    </row>
    <row r="148" spans="5:8" s="21" customFormat="1" ht="12.75" x14ac:dyDescent="0.25">
      <c r="E148" s="30"/>
      <c r="F148" s="30"/>
      <c r="G148" s="30"/>
      <c r="H148" s="30"/>
    </row>
    <row r="149" spans="5:8" s="21" customFormat="1" ht="12.75" x14ac:dyDescent="0.25">
      <c r="E149" s="30"/>
      <c r="F149" s="30"/>
      <c r="G149" s="30"/>
      <c r="H149" s="30"/>
    </row>
    <row r="150" spans="5:8" s="21" customFormat="1" ht="12.75" x14ac:dyDescent="0.25">
      <c r="E150" s="30"/>
      <c r="F150" s="30"/>
      <c r="G150" s="30"/>
      <c r="H150" s="30"/>
    </row>
    <row r="151" spans="5:8" s="21" customFormat="1" ht="12.75" x14ac:dyDescent="0.25">
      <c r="E151" s="30"/>
      <c r="F151" s="30"/>
      <c r="G151" s="30"/>
      <c r="H151" s="30"/>
    </row>
    <row r="152" spans="5:8" s="21" customFormat="1" ht="12.75" x14ac:dyDescent="0.25">
      <c r="E152" s="30"/>
      <c r="F152" s="30"/>
      <c r="G152" s="30"/>
      <c r="H152" s="30"/>
    </row>
    <row r="153" spans="5:8" s="21" customFormat="1" ht="12.75" x14ac:dyDescent="0.25">
      <c r="E153" s="30"/>
      <c r="F153" s="30"/>
      <c r="G153" s="30"/>
      <c r="H153" s="30"/>
    </row>
    <row r="154" spans="5:8" s="21" customFormat="1" ht="12.75" x14ac:dyDescent="0.25">
      <c r="E154" s="30"/>
      <c r="F154" s="30"/>
      <c r="G154" s="30"/>
      <c r="H154" s="30"/>
    </row>
    <row r="155" spans="5:8" s="21" customFormat="1" ht="12.75" x14ac:dyDescent="0.25">
      <c r="E155" s="30"/>
      <c r="F155" s="30"/>
      <c r="G155" s="30"/>
      <c r="H155" s="30"/>
    </row>
    <row r="156" spans="5:8" s="21" customFormat="1" ht="12.75" x14ac:dyDescent="0.25">
      <c r="E156" s="30"/>
      <c r="F156" s="30"/>
      <c r="G156" s="30"/>
      <c r="H156" s="30"/>
    </row>
    <row r="157" spans="5:8" s="21" customFormat="1" ht="12.75" x14ac:dyDescent="0.25">
      <c r="E157" s="30"/>
      <c r="F157" s="30"/>
      <c r="G157" s="30"/>
      <c r="H157" s="30"/>
    </row>
    <row r="158" spans="5:8" s="21" customFormat="1" ht="12.75" x14ac:dyDescent="0.25">
      <c r="E158" s="30"/>
      <c r="F158" s="30"/>
      <c r="G158" s="30"/>
      <c r="H158" s="30"/>
    </row>
    <row r="159" spans="5:8" s="21" customFormat="1" ht="12.75" x14ac:dyDescent="0.25">
      <c r="E159" s="30"/>
      <c r="F159" s="30"/>
      <c r="G159" s="30"/>
      <c r="H159" s="30"/>
    </row>
    <row r="160" spans="5:8" s="21" customFormat="1" ht="12.75" x14ac:dyDescent="0.25">
      <c r="E160" s="30"/>
      <c r="F160" s="30"/>
      <c r="G160" s="30"/>
      <c r="H160" s="30"/>
    </row>
    <row r="161" spans="5:8" s="21" customFormat="1" ht="12.75" x14ac:dyDescent="0.25">
      <c r="E161" s="30"/>
      <c r="F161" s="30"/>
      <c r="G161" s="30"/>
      <c r="H161" s="30"/>
    </row>
    <row r="162" spans="5:8" s="21" customFormat="1" ht="12.75" x14ac:dyDescent="0.25">
      <c r="E162" s="30"/>
      <c r="F162" s="30"/>
      <c r="G162" s="30"/>
      <c r="H162" s="30"/>
    </row>
    <row r="163" spans="5:8" s="21" customFormat="1" ht="12.75" x14ac:dyDescent="0.25">
      <c r="E163" s="30"/>
      <c r="F163" s="30"/>
      <c r="G163" s="30"/>
      <c r="H163" s="30"/>
    </row>
    <row r="164" spans="5:8" s="21" customFormat="1" ht="12.75" x14ac:dyDescent="0.25">
      <c r="E164" s="30"/>
      <c r="F164" s="30"/>
      <c r="G164" s="30"/>
      <c r="H164" s="30"/>
    </row>
    <row r="165" spans="5:8" s="21" customFormat="1" ht="12.75" x14ac:dyDescent="0.25">
      <c r="E165" s="30"/>
      <c r="F165" s="30"/>
      <c r="G165" s="30"/>
      <c r="H165" s="30"/>
    </row>
    <row r="166" spans="5:8" s="21" customFormat="1" ht="12.75" x14ac:dyDescent="0.25">
      <c r="E166" s="30"/>
      <c r="F166" s="30"/>
      <c r="G166" s="30"/>
      <c r="H166" s="30"/>
    </row>
    <row r="167" spans="5:8" s="21" customFormat="1" ht="12.75" x14ac:dyDescent="0.25">
      <c r="E167" s="30"/>
      <c r="F167" s="30"/>
      <c r="G167" s="30"/>
      <c r="H167" s="30"/>
    </row>
    <row r="168" spans="5:8" s="21" customFormat="1" ht="12.75" x14ac:dyDescent="0.25">
      <c r="E168" s="30"/>
      <c r="F168" s="30"/>
      <c r="G168" s="30"/>
      <c r="H168" s="30"/>
    </row>
    <row r="169" spans="5:8" s="21" customFormat="1" ht="12.75" x14ac:dyDescent="0.25">
      <c r="E169" s="30"/>
      <c r="F169" s="30"/>
      <c r="G169" s="30"/>
      <c r="H169" s="30"/>
    </row>
    <row r="170" spans="5:8" s="21" customFormat="1" ht="12.75" x14ac:dyDescent="0.25">
      <c r="E170" s="30"/>
      <c r="F170" s="30"/>
      <c r="G170" s="30"/>
      <c r="H170" s="30"/>
    </row>
    <row r="171" spans="5:8" s="21" customFormat="1" ht="12.75" x14ac:dyDescent="0.25">
      <c r="E171" s="30"/>
      <c r="F171" s="30"/>
      <c r="G171" s="30"/>
      <c r="H171" s="30"/>
    </row>
    <row r="172" spans="5:8" s="21" customFormat="1" ht="12.75" x14ac:dyDescent="0.25">
      <c r="E172" s="30"/>
      <c r="F172" s="30"/>
      <c r="G172" s="30"/>
      <c r="H172" s="30"/>
    </row>
    <row r="173" spans="5:8" s="21" customFormat="1" ht="12.75" x14ac:dyDescent="0.25">
      <c r="E173" s="30"/>
      <c r="F173" s="30"/>
      <c r="G173" s="30"/>
      <c r="H173" s="30"/>
    </row>
    <row r="174" spans="5:8" s="21" customFormat="1" ht="12.75" x14ac:dyDescent="0.25">
      <c r="E174" s="30"/>
      <c r="F174" s="30"/>
      <c r="G174" s="30"/>
      <c r="H174" s="30"/>
    </row>
    <row r="175" spans="5:8" s="21" customFormat="1" ht="12.75" x14ac:dyDescent="0.25">
      <c r="E175" s="30"/>
      <c r="F175" s="30"/>
      <c r="G175" s="30"/>
      <c r="H175" s="30"/>
    </row>
    <row r="176" spans="5:8" s="21" customFormat="1" ht="12.75" x14ac:dyDescent="0.25">
      <c r="E176" s="30"/>
      <c r="F176" s="30"/>
      <c r="G176" s="30"/>
      <c r="H176" s="30"/>
    </row>
    <row r="177" spans="5:8" s="21" customFormat="1" ht="12.75" x14ac:dyDescent="0.25">
      <c r="E177" s="30"/>
      <c r="F177" s="30"/>
      <c r="G177" s="30"/>
      <c r="H177" s="30"/>
    </row>
    <row r="178" spans="5:8" s="21" customFormat="1" ht="12.75" x14ac:dyDescent="0.25">
      <c r="E178" s="30"/>
      <c r="F178" s="30"/>
      <c r="G178" s="30"/>
      <c r="H178" s="30"/>
    </row>
    <row r="179" spans="5:8" s="21" customFormat="1" ht="12.75" x14ac:dyDescent="0.25">
      <c r="E179" s="30"/>
      <c r="F179" s="30"/>
      <c r="G179" s="30"/>
      <c r="H179" s="30"/>
    </row>
    <row r="180" spans="5:8" s="21" customFormat="1" ht="12.75" x14ac:dyDescent="0.25">
      <c r="E180" s="30"/>
      <c r="F180" s="30"/>
      <c r="G180" s="30"/>
      <c r="H180" s="30"/>
    </row>
    <row r="181" spans="5:8" s="21" customFormat="1" ht="12.75" x14ac:dyDescent="0.25">
      <c r="E181" s="30"/>
      <c r="F181" s="30"/>
      <c r="G181" s="30"/>
      <c r="H181" s="30"/>
    </row>
    <row r="182" spans="5:8" s="21" customFormat="1" ht="12.75" x14ac:dyDescent="0.25">
      <c r="E182" s="30"/>
      <c r="F182" s="30"/>
      <c r="G182" s="30"/>
      <c r="H182" s="30"/>
    </row>
    <row r="183" spans="5:8" s="21" customFormat="1" ht="12.75" x14ac:dyDescent="0.25">
      <c r="E183" s="30"/>
      <c r="F183" s="30"/>
      <c r="G183" s="30"/>
      <c r="H183" s="30"/>
    </row>
    <row r="184" spans="5:8" s="21" customFormat="1" ht="12.75" x14ac:dyDescent="0.25">
      <c r="E184" s="30"/>
      <c r="F184" s="30"/>
      <c r="G184" s="30"/>
      <c r="H184" s="30"/>
    </row>
    <row r="185" spans="5:8" s="21" customFormat="1" ht="12.75" x14ac:dyDescent="0.25">
      <c r="E185" s="30"/>
      <c r="F185" s="30"/>
      <c r="G185" s="30"/>
      <c r="H185" s="30"/>
    </row>
    <row r="186" spans="5:8" s="21" customFormat="1" ht="12.75" x14ac:dyDescent="0.25">
      <c r="E186" s="30"/>
      <c r="F186" s="30"/>
      <c r="G186" s="30"/>
      <c r="H186" s="30"/>
    </row>
    <row r="187" spans="5:8" s="21" customFormat="1" ht="12.75" x14ac:dyDescent="0.25">
      <c r="E187" s="30"/>
      <c r="F187" s="30"/>
      <c r="G187" s="30"/>
      <c r="H187" s="30"/>
    </row>
    <row r="188" spans="5:8" s="21" customFormat="1" ht="12.75" x14ac:dyDescent="0.25">
      <c r="E188" s="30"/>
      <c r="F188" s="30"/>
      <c r="G188" s="30"/>
      <c r="H188" s="30"/>
    </row>
    <row r="189" spans="5:8" s="21" customFormat="1" ht="12.75" x14ac:dyDescent="0.25">
      <c r="E189" s="30"/>
      <c r="F189" s="30"/>
      <c r="G189" s="30"/>
      <c r="H189" s="30"/>
    </row>
    <row r="190" spans="5:8" s="21" customFormat="1" ht="12.75" x14ac:dyDescent="0.25">
      <c r="E190" s="30"/>
      <c r="F190" s="30"/>
      <c r="G190" s="30"/>
      <c r="H190" s="30"/>
    </row>
    <row r="191" spans="5:8" s="21" customFormat="1" ht="12.75" x14ac:dyDescent="0.25">
      <c r="E191" s="30"/>
      <c r="F191" s="30"/>
      <c r="G191" s="30"/>
      <c r="H191" s="30"/>
    </row>
    <row r="192" spans="5:8" s="21" customFormat="1" ht="12.75" x14ac:dyDescent="0.25">
      <c r="E192" s="30"/>
      <c r="F192" s="30"/>
      <c r="G192" s="30"/>
      <c r="H192" s="30"/>
    </row>
    <row r="193" spans="5:8" s="21" customFormat="1" ht="12.75" x14ac:dyDescent="0.25">
      <c r="E193" s="30"/>
      <c r="F193" s="30"/>
      <c r="G193" s="30"/>
      <c r="H193" s="30"/>
    </row>
    <row r="194" spans="5:8" s="21" customFormat="1" ht="12.75" x14ac:dyDescent="0.25">
      <c r="E194" s="30"/>
      <c r="F194" s="30"/>
      <c r="G194" s="30"/>
      <c r="H194" s="30"/>
    </row>
    <row r="195" spans="5:8" s="21" customFormat="1" ht="12.75" x14ac:dyDescent="0.25">
      <c r="E195" s="30"/>
      <c r="F195" s="30"/>
      <c r="G195" s="30"/>
      <c r="H195" s="30"/>
    </row>
    <row r="196" spans="5:8" s="21" customFormat="1" ht="12.75" x14ac:dyDescent="0.25">
      <c r="E196" s="30"/>
      <c r="F196" s="30"/>
      <c r="G196" s="30"/>
      <c r="H196" s="30"/>
    </row>
    <row r="197" spans="5:8" s="21" customFormat="1" ht="12.75" x14ac:dyDescent="0.25">
      <c r="E197" s="30"/>
      <c r="F197" s="30"/>
      <c r="G197" s="30"/>
      <c r="H197" s="30"/>
    </row>
    <row r="198" spans="5:8" s="21" customFormat="1" ht="12.75" x14ac:dyDescent="0.25">
      <c r="E198" s="30"/>
      <c r="F198" s="30"/>
      <c r="G198" s="30"/>
      <c r="H198" s="30"/>
    </row>
    <row r="199" spans="5:8" s="21" customFormat="1" ht="12.75" x14ac:dyDescent="0.25">
      <c r="E199" s="30"/>
      <c r="F199" s="30"/>
      <c r="G199" s="30"/>
      <c r="H199" s="30"/>
    </row>
    <row r="200" spans="5:8" s="21" customFormat="1" ht="12.75" x14ac:dyDescent="0.25">
      <c r="E200" s="30"/>
      <c r="F200" s="30"/>
      <c r="G200" s="30"/>
      <c r="H200" s="30"/>
    </row>
    <row r="201" spans="5:8" s="21" customFormat="1" ht="12.75" x14ac:dyDescent="0.25">
      <c r="E201" s="30"/>
      <c r="F201" s="30"/>
      <c r="G201" s="30"/>
      <c r="H201" s="30"/>
    </row>
    <row r="202" spans="5:8" s="21" customFormat="1" ht="12.75" x14ac:dyDescent="0.25">
      <c r="E202" s="30"/>
      <c r="F202" s="30"/>
      <c r="G202" s="30"/>
      <c r="H202" s="30"/>
    </row>
    <row r="203" spans="5:8" s="21" customFormat="1" ht="12.75" x14ac:dyDescent="0.25">
      <c r="E203" s="30"/>
      <c r="F203" s="30"/>
      <c r="G203" s="30"/>
      <c r="H203" s="30"/>
    </row>
    <row r="204" spans="5:8" s="21" customFormat="1" ht="12.75" x14ac:dyDescent="0.25">
      <c r="E204" s="30"/>
      <c r="F204" s="30"/>
      <c r="G204" s="30"/>
      <c r="H204" s="30"/>
    </row>
    <row r="205" spans="5:8" s="21" customFormat="1" ht="12.75" x14ac:dyDescent="0.25">
      <c r="E205" s="30"/>
      <c r="F205" s="30"/>
      <c r="G205" s="30"/>
      <c r="H205" s="30"/>
    </row>
    <row r="206" spans="5:8" s="21" customFormat="1" ht="12.75" x14ac:dyDescent="0.25">
      <c r="E206" s="30"/>
      <c r="F206" s="30"/>
      <c r="G206" s="30"/>
      <c r="H206" s="30"/>
    </row>
    <row r="207" spans="5:8" s="21" customFormat="1" ht="12.75" x14ac:dyDescent="0.25">
      <c r="E207" s="30"/>
      <c r="F207" s="30"/>
      <c r="G207" s="30"/>
      <c r="H207" s="30"/>
    </row>
    <row r="208" spans="5:8" s="21" customFormat="1" ht="12.75" x14ac:dyDescent="0.25">
      <c r="E208" s="30"/>
      <c r="F208" s="30"/>
      <c r="G208" s="30"/>
      <c r="H208" s="30"/>
    </row>
    <row r="209" spans="5:8" s="21" customFormat="1" ht="12.75" x14ac:dyDescent="0.25">
      <c r="E209" s="30"/>
      <c r="F209" s="30"/>
      <c r="G209" s="30"/>
      <c r="H209" s="30"/>
    </row>
    <row r="210" spans="5:8" s="21" customFormat="1" ht="12.75" x14ac:dyDescent="0.25">
      <c r="E210" s="30"/>
      <c r="F210" s="30"/>
      <c r="G210" s="30"/>
      <c r="H210" s="30"/>
    </row>
    <row r="211" spans="5:8" s="21" customFormat="1" ht="12.75" x14ac:dyDescent="0.25">
      <c r="E211" s="30"/>
      <c r="F211" s="30"/>
      <c r="G211" s="30"/>
      <c r="H211" s="30"/>
    </row>
    <row r="212" spans="5:8" s="21" customFormat="1" ht="12.75" x14ac:dyDescent="0.25">
      <c r="E212" s="30"/>
      <c r="F212" s="30"/>
      <c r="G212" s="30"/>
      <c r="H212" s="30"/>
    </row>
    <row r="213" spans="5:8" s="21" customFormat="1" ht="12.75" x14ac:dyDescent="0.25">
      <c r="E213" s="30"/>
      <c r="F213" s="30"/>
      <c r="G213" s="30"/>
      <c r="H213" s="30"/>
    </row>
    <row r="214" spans="5:8" s="21" customFormat="1" ht="12.75" x14ac:dyDescent="0.25">
      <c r="E214" s="30"/>
      <c r="F214" s="30"/>
      <c r="G214" s="30"/>
      <c r="H214" s="30"/>
    </row>
    <row r="215" spans="5:8" s="21" customFormat="1" ht="12.75" x14ac:dyDescent="0.25">
      <c r="E215" s="30"/>
      <c r="F215" s="30"/>
      <c r="G215" s="30"/>
      <c r="H215" s="30"/>
    </row>
    <row r="216" spans="5:8" s="21" customFormat="1" ht="12.75" x14ac:dyDescent="0.25">
      <c r="E216" s="30"/>
      <c r="F216" s="30"/>
      <c r="G216" s="30"/>
      <c r="H216" s="30"/>
    </row>
    <row r="217" spans="5:8" s="21" customFormat="1" ht="12.75" x14ac:dyDescent="0.25">
      <c r="E217" s="30"/>
      <c r="F217" s="30"/>
      <c r="G217" s="30"/>
      <c r="H217" s="30"/>
    </row>
    <row r="218" spans="5:8" s="21" customFormat="1" ht="12.75" x14ac:dyDescent="0.25">
      <c r="E218" s="30"/>
      <c r="F218" s="30"/>
      <c r="G218" s="30"/>
      <c r="H218" s="30"/>
    </row>
    <row r="219" spans="5:8" s="21" customFormat="1" ht="12.75" x14ac:dyDescent="0.25">
      <c r="E219" s="30"/>
      <c r="F219" s="30"/>
      <c r="G219" s="30"/>
      <c r="H219" s="30"/>
    </row>
    <row r="220" spans="5:8" s="21" customFormat="1" ht="12.75" x14ac:dyDescent="0.25">
      <c r="E220" s="30"/>
      <c r="F220" s="30"/>
      <c r="G220" s="30"/>
      <c r="H220" s="30"/>
    </row>
    <row r="221" spans="5:8" s="21" customFormat="1" ht="12.75" x14ac:dyDescent="0.25">
      <c r="E221" s="30"/>
      <c r="F221" s="30"/>
      <c r="G221" s="30"/>
      <c r="H221" s="30"/>
    </row>
    <row r="222" spans="5:8" s="21" customFormat="1" ht="12.75" x14ac:dyDescent="0.25">
      <c r="E222" s="30"/>
      <c r="F222" s="30"/>
      <c r="G222" s="30"/>
      <c r="H222" s="30"/>
    </row>
    <row r="223" spans="5:8" s="21" customFormat="1" ht="12.75" x14ac:dyDescent="0.25">
      <c r="E223" s="30"/>
      <c r="F223" s="30"/>
      <c r="G223" s="30"/>
      <c r="H223" s="30"/>
    </row>
    <row r="224" spans="5:8" s="21" customFormat="1" ht="12.75" x14ac:dyDescent="0.25">
      <c r="E224" s="30"/>
      <c r="F224" s="30"/>
      <c r="G224" s="30"/>
      <c r="H224" s="30"/>
    </row>
    <row r="225" spans="5:8" s="21" customFormat="1" ht="12.75" x14ac:dyDescent="0.25">
      <c r="E225" s="30"/>
      <c r="F225" s="30"/>
      <c r="G225" s="30"/>
      <c r="H225" s="30"/>
    </row>
    <row r="226" spans="5:8" s="21" customFormat="1" ht="12.75" x14ac:dyDescent="0.25">
      <c r="E226" s="30"/>
      <c r="F226" s="30"/>
      <c r="G226" s="30"/>
      <c r="H226" s="30"/>
    </row>
    <row r="227" spans="5:8" s="21" customFormat="1" ht="12.75" x14ac:dyDescent="0.25">
      <c r="E227" s="30"/>
      <c r="F227" s="30"/>
      <c r="G227" s="30"/>
      <c r="H227" s="30"/>
    </row>
    <row r="228" spans="5:8" s="21" customFormat="1" ht="12.75" x14ac:dyDescent="0.25">
      <c r="E228" s="30"/>
      <c r="F228" s="30"/>
      <c r="G228" s="30"/>
      <c r="H228" s="30"/>
    </row>
    <row r="229" spans="5:8" s="21" customFormat="1" ht="12.75" x14ac:dyDescent="0.25">
      <c r="E229" s="30"/>
      <c r="F229" s="30"/>
      <c r="G229" s="30"/>
      <c r="H229" s="30"/>
    </row>
    <row r="230" spans="5:8" s="21" customFormat="1" ht="12.75" x14ac:dyDescent="0.25">
      <c r="E230" s="30"/>
      <c r="F230" s="30"/>
      <c r="G230" s="30"/>
      <c r="H230" s="30"/>
    </row>
    <row r="231" spans="5:8" s="21" customFormat="1" ht="12.75" x14ac:dyDescent="0.25">
      <c r="E231" s="30"/>
      <c r="F231" s="30"/>
      <c r="G231" s="30"/>
      <c r="H231" s="30"/>
    </row>
    <row r="232" spans="5:8" s="21" customFormat="1" ht="12.75" x14ac:dyDescent="0.25">
      <c r="E232" s="30"/>
      <c r="F232" s="30"/>
      <c r="G232" s="30"/>
      <c r="H232" s="30"/>
    </row>
    <row r="233" spans="5:8" s="21" customFormat="1" ht="12.75" x14ac:dyDescent="0.25">
      <c r="E233" s="30"/>
      <c r="F233" s="30"/>
      <c r="G233" s="30"/>
      <c r="H233" s="30"/>
    </row>
    <row r="234" spans="5:8" s="21" customFormat="1" ht="12.75" x14ac:dyDescent="0.25">
      <c r="E234" s="30"/>
      <c r="F234" s="30"/>
      <c r="G234" s="30"/>
      <c r="H234" s="30"/>
    </row>
    <row r="235" spans="5:8" s="21" customFormat="1" ht="12.75" x14ac:dyDescent="0.25">
      <c r="E235" s="30"/>
      <c r="F235" s="30"/>
      <c r="G235" s="30"/>
      <c r="H235" s="30"/>
    </row>
    <row r="236" spans="5:8" s="21" customFormat="1" ht="12.75" x14ac:dyDescent="0.25">
      <c r="E236" s="30"/>
      <c r="F236" s="30"/>
      <c r="G236" s="30"/>
      <c r="H236" s="30"/>
    </row>
  </sheetData>
  <mergeCells count="55">
    <mergeCell ref="H86:J86"/>
    <mergeCell ref="H87:J87"/>
    <mergeCell ref="H88:J88"/>
    <mergeCell ref="H89:J89"/>
    <mergeCell ref="H90:J90"/>
    <mergeCell ref="H91:J91"/>
    <mergeCell ref="H80:J80"/>
    <mergeCell ref="H81:J81"/>
    <mergeCell ref="H82:J82"/>
    <mergeCell ref="H83:J83"/>
    <mergeCell ref="H84:J84"/>
    <mergeCell ref="H85:J85"/>
    <mergeCell ref="A37:A47"/>
    <mergeCell ref="H75:J75"/>
    <mergeCell ref="H76:J76"/>
    <mergeCell ref="H77:J77"/>
    <mergeCell ref="H78:J78"/>
    <mergeCell ref="H79:J79"/>
    <mergeCell ref="A63:A67"/>
    <mergeCell ref="B63:B67"/>
    <mergeCell ref="A70:J70"/>
    <mergeCell ref="A71:J71"/>
    <mergeCell ref="B68:B69"/>
    <mergeCell ref="A68:A69"/>
    <mergeCell ref="A23:A32"/>
    <mergeCell ref="B23:B32"/>
    <mergeCell ref="B34:B35"/>
    <mergeCell ref="A34:A35"/>
    <mergeCell ref="B56:B60"/>
    <mergeCell ref="A56:A60"/>
    <mergeCell ref="B49:B50"/>
    <mergeCell ref="B37:B47"/>
    <mergeCell ref="A15:J15"/>
    <mergeCell ref="A16:K16"/>
    <mergeCell ref="A17:A19"/>
    <mergeCell ref="B17:B19"/>
    <mergeCell ref="A21:J21"/>
    <mergeCell ref="A22:K22"/>
    <mergeCell ref="G5:G6"/>
    <mergeCell ref="H5:J5"/>
    <mergeCell ref="A8:K8"/>
    <mergeCell ref="A10:A12"/>
    <mergeCell ref="B10:B12"/>
    <mergeCell ref="A13:A14"/>
    <mergeCell ref="B13:B14"/>
    <mergeCell ref="A1:K1"/>
    <mergeCell ref="A3:A6"/>
    <mergeCell ref="B3:B6"/>
    <mergeCell ref="C3:C6"/>
    <mergeCell ref="D3:D6"/>
    <mergeCell ref="E3:J3"/>
    <mergeCell ref="K3:K6"/>
    <mergeCell ref="E4:E6"/>
    <mergeCell ref="F4:J4"/>
    <mergeCell ref="F5:F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fitToPage="1"/>
  </sheetPr>
  <dimension ref="A1:M142"/>
  <sheetViews>
    <sheetView view="pageBreakPreview" topLeftCell="A3" zoomScale="85" zoomScaleNormal="85" zoomScaleSheetLayoutView="85" zoomScalePageLayoutView="115" workbookViewId="0">
      <pane ySplit="6" topLeftCell="A117" activePane="bottomLeft" state="frozen"/>
      <selection activeCell="A3" sqref="A3"/>
      <selection pane="bottomLeft" activeCell="E150" sqref="E150"/>
    </sheetView>
  </sheetViews>
  <sheetFormatPr defaultRowHeight="15" x14ac:dyDescent="0.25"/>
  <cols>
    <col min="1" max="1" width="8.85546875" style="14" customWidth="1"/>
    <col min="2" max="2" width="46" style="2" customWidth="1"/>
    <col min="3" max="3" width="13.7109375" style="2" customWidth="1"/>
    <col min="4" max="4" width="15.7109375" style="2" customWidth="1"/>
    <col min="5" max="5" width="11.28515625" style="2" customWidth="1"/>
    <col min="6" max="7" width="12.7109375" style="2" bestFit="1" customWidth="1"/>
    <col min="8" max="8" width="11.5703125" style="2" customWidth="1"/>
    <col min="9" max="9" width="35.7109375" style="2" customWidth="1"/>
    <col min="10" max="10" width="8.85546875" style="2" customWidth="1"/>
    <col min="11" max="12" width="9.42578125" style="2" bestFit="1" customWidth="1"/>
    <col min="13" max="13" width="12.140625" style="2" customWidth="1"/>
    <col min="14" max="16384" width="9.140625" style="2"/>
  </cols>
  <sheetData>
    <row r="1" spans="1:13" ht="53.25" hidden="1" customHeight="1" x14ac:dyDescent="0.25">
      <c r="I1" s="13"/>
      <c r="J1" s="157" t="s">
        <v>125</v>
      </c>
      <c r="K1" s="158"/>
      <c r="L1" s="158"/>
      <c r="M1" s="159"/>
    </row>
    <row r="2" spans="1:13" ht="9" hidden="1" customHeight="1" x14ac:dyDescent="0.25">
      <c r="J2" s="13"/>
      <c r="K2" s="13"/>
      <c r="L2" s="13"/>
      <c r="M2" s="13"/>
    </row>
    <row r="3" spans="1:13" s="6" customFormat="1" ht="16.5" customHeight="1" x14ac:dyDescent="0.3">
      <c r="A3" s="160" t="s">
        <v>45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</row>
    <row r="4" spans="1:13" ht="9" customHeight="1" x14ac:dyDescent="0.25"/>
    <row r="5" spans="1:13" ht="15.75" customHeight="1" x14ac:dyDescent="0.25">
      <c r="A5" s="162" t="s">
        <v>0</v>
      </c>
      <c r="B5" s="161" t="s">
        <v>46</v>
      </c>
      <c r="C5" s="161" t="s">
        <v>2</v>
      </c>
      <c r="D5" s="161" t="s">
        <v>3</v>
      </c>
      <c r="E5" s="161" t="s">
        <v>4</v>
      </c>
      <c r="F5" s="161"/>
      <c r="G5" s="161"/>
      <c r="H5" s="161"/>
      <c r="I5" s="161" t="s">
        <v>5</v>
      </c>
      <c r="J5" s="161"/>
      <c r="K5" s="161"/>
      <c r="L5" s="161"/>
      <c r="M5" s="161"/>
    </row>
    <row r="6" spans="1:13" x14ac:dyDescent="0.25">
      <c r="A6" s="162"/>
      <c r="B6" s="161"/>
      <c r="C6" s="161"/>
      <c r="D6" s="161"/>
      <c r="E6" s="161" t="s">
        <v>6</v>
      </c>
      <c r="F6" s="161" t="s">
        <v>7</v>
      </c>
      <c r="G6" s="161"/>
      <c r="H6" s="161"/>
      <c r="I6" s="161"/>
      <c r="J6" s="161"/>
      <c r="K6" s="161"/>
      <c r="L6" s="161"/>
      <c r="M6" s="161"/>
    </row>
    <row r="7" spans="1:13" x14ac:dyDescent="0.25">
      <c r="A7" s="162"/>
      <c r="B7" s="161"/>
      <c r="C7" s="161"/>
      <c r="D7" s="161"/>
      <c r="E7" s="161"/>
      <c r="F7" s="1">
        <v>2014</v>
      </c>
      <c r="G7" s="1">
        <v>2015</v>
      </c>
      <c r="H7" s="1">
        <v>2016</v>
      </c>
      <c r="I7" s="1" t="s">
        <v>1</v>
      </c>
      <c r="J7" s="1" t="s">
        <v>8</v>
      </c>
      <c r="K7" s="1">
        <v>2014</v>
      </c>
      <c r="L7" s="1">
        <v>2015</v>
      </c>
      <c r="M7" s="1">
        <v>2016</v>
      </c>
    </row>
    <row r="8" spans="1:13" ht="12" customHeight="1" x14ac:dyDescent="0.25">
      <c r="A8" s="15">
        <v>1</v>
      </c>
      <c r="B8" s="1">
        <v>2</v>
      </c>
      <c r="C8" s="1">
        <v>3</v>
      </c>
      <c r="D8" s="1"/>
      <c r="E8" s="1">
        <v>4</v>
      </c>
      <c r="F8" s="1">
        <v>5</v>
      </c>
      <c r="G8" s="1">
        <v>6</v>
      </c>
      <c r="H8" s="1">
        <v>7</v>
      </c>
      <c r="I8" s="1">
        <v>8</v>
      </c>
      <c r="J8" s="1">
        <v>9</v>
      </c>
      <c r="K8" s="1">
        <v>10</v>
      </c>
      <c r="L8" s="1">
        <v>11</v>
      </c>
      <c r="M8" s="1">
        <v>12</v>
      </c>
    </row>
    <row r="9" spans="1:13" ht="27" customHeight="1" x14ac:dyDescent="0.25">
      <c r="A9" s="146" t="s">
        <v>47</v>
      </c>
      <c r="B9" s="146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</row>
    <row r="10" spans="1:13" x14ac:dyDescent="0.25">
      <c r="A10" s="16"/>
      <c r="B10" s="146" t="s">
        <v>131</v>
      </c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</row>
    <row r="11" spans="1:13" s="6" customFormat="1" ht="14.25" customHeight="1" x14ac:dyDescent="0.2">
      <c r="A11" s="117" t="s">
        <v>132</v>
      </c>
      <c r="B11" s="120" t="s">
        <v>130</v>
      </c>
      <c r="C11" s="146"/>
      <c r="D11" s="3" t="s">
        <v>6</v>
      </c>
      <c r="E11" s="7">
        <f>SUM(F11:H11)</f>
        <v>2841925</v>
      </c>
      <c r="F11" s="7">
        <f>SUM(F12:F13)</f>
        <v>1256095</v>
      </c>
      <c r="G11" s="7">
        <f>SUM(G12:G13)</f>
        <v>785830</v>
      </c>
      <c r="H11" s="7">
        <f>SUM(H12:H13)</f>
        <v>800000</v>
      </c>
      <c r="I11" s="132" t="s">
        <v>100</v>
      </c>
      <c r="J11" s="129" t="s">
        <v>9</v>
      </c>
      <c r="K11" s="129" t="s">
        <v>101</v>
      </c>
      <c r="L11" s="129" t="s">
        <v>102</v>
      </c>
      <c r="M11" s="114" t="s">
        <v>102</v>
      </c>
    </row>
    <row r="12" spans="1:13" s="6" customFormat="1" ht="14.25" customHeight="1" x14ac:dyDescent="0.2">
      <c r="A12" s="140"/>
      <c r="B12" s="138"/>
      <c r="C12" s="146"/>
      <c r="D12" s="3" t="s">
        <v>10</v>
      </c>
      <c r="E12" s="7">
        <f t="shared" ref="E12:E49" si="0">SUM(F12:H12)</f>
        <v>0</v>
      </c>
      <c r="F12" s="7">
        <f t="shared" ref="F12:H13" si="1">F18+F21</f>
        <v>0</v>
      </c>
      <c r="G12" s="7">
        <f t="shared" si="1"/>
        <v>0</v>
      </c>
      <c r="H12" s="7">
        <f t="shared" si="1"/>
        <v>0</v>
      </c>
      <c r="I12" s="133"/>
      <c r="J12" s="130"/>
      <c r="K12" s="130"/>
      <c r="L12" s="130"/>
      <c r="M12" s="115"/>
    </row>
    <row r="13" spans="1:13" s="6" customFormat="1" ht="14.25" customHeight="1" x14ac:dyDescent="0.2">
      <c r="A13" s="141"/>
      <c r="B13" s="139"/>
      <c r="C13" s="146"/>
      <c r="D13" s="3" t="s">
        <v>11</v>
      </c>
      <c r="E13" s="7">
        <f t="shared" si="0"/>
        <v>2841925</v>
      </c>
      <c r="F13" s="7">
        <f t="shared" si="1"/>
        <v>1256095</v>
      </c>
      <c r="G13" s="7">
        <f t="shared" si="1"/>
        <v>785830</v>
      </c>
      <c r="H13" s="7">
        <f t="shared" si="1"/>
        <v>800000</v>
      </c>
      <c r="I13" s="134"/>
      <c r="J13" s="131"/>
      <c r="K13" s="131"/>
      <c r="L13" s="131"/>
      <c r="M13" s="116"/>
    </row>
    <row r="14" spans="1:13" s="6" customFormat="1" ht="14.25" customHeight="1" x14ac:dyDescent="0.2">
      <c r="A14" s="117" t="s">
        <v>104</v>
      </c>
      <c r="B14" s="120" t="s">
        <v>61</v>
      </c>
      <c r="C14" s="123"/>
      <c r="D14" s="3" t="s">
        <v>6</v>
      </c>
      <c r="E14" s="7">
        <v>2841925</v>
      </c>
      <c r="F14" s="7">
        <v>1256095</v>
      </c>
      <c r="G14" s="7">
        <v>785830</v>
      </c>
      <c r="H14" s="7">
        <v>800000</v>
      </c>
      <c r="I14" s="126" t="s">
        <v>100</v>
      </c>
      <c r="J14" s="129" t="s">
        <v>9</v>
      </c>
      <c r="K14" s="129" t="s">
        <v>101</v>
      </c>
      <c r="L14" s="129" t="s">
        <v>102</v>
      </c>
      <c r="M14" s="114" t="s">
        <v>102</v>
      </c>
    </row>
    <row r="15" spans="1:13" s="6" customFormat="1" ht="14.25" customHeight="1" x14ac:dyDescent="0.2">
      <c r="A15" s="118"/>
      <c r="B15" s="121"/>
      <c r="C15" s="124"/>
      <c r="D15" s="3" t="s">
        <v>10</v>
      </c>
      <c r="E15" s="7">
        <v>0</v>
      </c>
      <c r="F15" s="7">
        <v>0</v>
      </c>
      <c r="G15" s="7">
        <v>0</v>
      </c>
      <c r="H15" s="7">
        <v>0</v>
      </c>
      <c r="I15" s="127"/>
      <c r="J15" s="130"/>
      <c r="K15" s="130"/>
      <c r="L15" s="130"/>
      <c r="M15" s="115"/>
    </row>
    <row r="16" spans="1:13" s="6" customFormat="1" ht="14.25" customHeight="1" x14ac:dyDescent="0.2">
      <c r="A16" s="119"/>
      <c r="B16" s="122"/>
      <c r="C16" s="125"/>
      <c r="D16" s="3" t="s">
        <v>11</v>
      </c>
      <c r="E16" s="7">
        <v>2841925</v>
      </c>
      <c r="F16" s="7">
        <v>1256095</v>
      </c>
      <c r="G16" s="7">
        <v>785830</v>
      </c>
      <c r="H16" s="7">
        <v>800000</v>
      </c>
      <c r="I16" s="128"/>
      <c r="J16" s="131"/>
      <c r="K16" s="131"/>
      <c r="L16" s="131"/>
      <c r="M16" s="116"/>
    </row>
    <row r="17" spans="1:13" ht="25.5" customHeight="1" x14ac:dyDescent="0.25">
      <c r="A17" s="135" t="s">
        <v>48</v>
      </c>
      <c r="B17" s="163" t="s">
        <v>12</v>
      </c>
      <c r="C17" s="145" t="s">
        <v>75</v>
      </c>
      <c r="D17" s="3" t="s">
        <v>6</v>
      </c>
      <c r="E17" s="7">
        <f>SUM(F17:H17)</f>
        <v>480000</v>
      </c>
      <c r="F17" s="7">
        <f>SUM(F18:F19)</f>
        <v>200000</v>
      </c>
      <c r="G17" s="7">
        <f>SUM(G18:G19)</f>
        <v>100000</v>
      </c>
      <c r="H17" s="19">
        <v>180000</v>
      </c>
      <c r="I17" s="132" t="s">
        <v>13</v>
      </c>
      <c r="J17" s="129" t="s">
        <v>9</v>
      </c>
      <c r="K17" s="129">
        <v>100</v>
      </c>
      <c r="L17" s="129">
        <v>100</v>
      </c>
      <c r="M17" s="129">
        <v>100</v>
      </c>
    </row>
    <row r="18" spans="1:13" ht="25.5" customHeight="1" x14ac:dyDescent="0.25">
      <c r="A18" s="136"/>
      <c r="B18" s="163"/>
      <c r="C18" s="145"/>
      <c r="D18" s="4" t="s">
        <v>10</v>
      </c>
      <c r="E18" s="5">
        <f t="shared" si="0"/>
        <v>0</v>
      </c>
      <c r="F18" s="5">
        <v>0</v>
      </c>
      <c r="G18" s="5">
        <v>0</v>
      </c>
      <c r="H18" s="5">
        <v>0</v>
      </c>
      <c r="I18" s="133"/>
      <c r="J18" s="130"/>
      <c r="K18" s="130"/>
      <c r="L18" s="130"/>
      <c r="M18" s="130"/>
    </row>
    <row r="19" spans="1:13" ht="25.5" customHeight="1" x14ac:dyDescent="0.25">
      <c r="A19" s="137"/>
      <c r="B19" s="163"/>
      <c r="C19" s="145"/>
      <c r="D19" s="4" t="s">
        <v>11</v>
      </c>
      <c r="E19" s="5">
        <f t="shared" si="0"/>
        <v>480000</v>
      </c>
      <c r="F19" s="5">
        <v>200000</v>
      </c>
      <c r="G19" s="5">
        <v>100000</v>
      </c>
      <c r="H19" s="18">
        <v>180000</v>
      </c>
      <c r="I19" s="134"/>
      <c r="J19" s="131"/>
      <c r="K19" s="131"/>
      <c r="L19" s="131"/>
      <c r="M19" s="131"/>
    </row>
    <row r="20" spans="1:13" ht="30" customHeight="1" x14ac:dyDescent="0.25">
      <c r="A20" s="135" t="s">
        <v>49</v>
      </c>
      <c r="B20" s="163" t="s">
        <v>14</v>
      </c>
      <c r="C20" s="145" t="s">
        <v>75</v>
      </c>
      <c r="D20" s="3" t="s">
        <v>6</v>
      </c>
      <c r="E20" s="7">
        <f>SUM(F20:H20)</f>
        <v>2361925</v>
      </c>
      <c r="F20" s="7">
        <f>SUM(F21:F22)</f>
        <v>1056095</v>
      </c>
      <c r="G20" s="7">
        <f>SUM(G21:G22)</f>
        <v>685830</v>
      </c>
      <c r="H20" s="7">
        <v>620000</v>
      </c>
      <c r="I20" s="132" t="s">
        <v>16</v>
      </c>
      <c r="J20" s="129" t="s">
        <v>77</v>
      </c>
      <c r="K20" s="129">
        <v>12</v>
      </c>
      <c r="L20" s="129">
        <v>16</v>
      </c>
      <c r="M20" s="129">
        <v>18</v>
      </c>
    </row>
    <row r="21" spans="1:13" ht="30" customHeight="1" x14ac:dyDescent="0.25">
      <c r="A21" s="136"/>
      <c r="B21" s="163"/>
      <c r="C21" s="145"/>
      <c r="D21" s="4" t="s">
        <v>10</v>
      </c>
      <c r="E21" s="5">
        <f t="shared" si="0"/>
        <v>0</v>
      </c>
      <c r="F21" s="5">
        <v>0</v>
      </c>
      <c r="G21" s="5">
        <v>0</v>
      </c>
      <c r="H21" s="5">
        <v>0</v>
      </c>
      <c r="I21" s="133"/>
      <c r="J21" s="130"/>
      <c r="K21" s="130"/>
      <c r="L21" s="130"/>
      <c r="M21" s="130"/>
    </row>
    <row r="22" spans="1:13" ht="30" customHeight="1" x14ac:dyDescent="0.25">
      <c r="A22" s="137"/>
      <c r="B22" s="163"/>
      <c r="C22" s="145"/>
      <c r="D22" s="4" t="s">
        <v>11</v>
      </c>
      <c r="E22" s="5">
        <f t="shared" si="0"/>
        <v>2361925</v>
      </c>
      <c r="F22" s="5">
        <v>1056095</v>
      </c>
      <c r="G22" s="5">
        <f>667330+18500</f>
        <v>685830</v>
      </c>
      <c r="H22" s="5">
        <v>620000</v>
      </c>
      <c r="I22" s="134"/>
      <c r="J22" s="131"/>
      <c r="K22" s="131"/>
      <c r="L22" s="131"/>
      <c r="M22" s="131"/>
    </row>
    <row r="23" spans="1:13" s="6" customFormat="1" ht="15" customHeight="1" x14ac:dyDescent="0.2">
      <c r="A23" s="117" t="s">
        <v>50</v>
      </c>
      <c r="B23" s="166" t="s">
        <v>17</v>
      </c>
      <c r="C23" s="146"/>
      <c r="D23" s="3" t="s">
        <v>6</v>
      </c>
      <c r="E23" s="7">
        <f>SUM(F23:H23)</f>
        <v>4491092</v>
      </c>
      <c r="F23" s="7">
        <f>SUM(F24:F25)</f>
        <v>3495102</v>
      </c>
      <c r="G23" s="7">
        <f>SUM(G24:G25)</f>
        <v>195000</v>
      </c>
      <c r="H23" s="7">
        <f>SUM(H24:H25)</f>
        <v>800990</v>
      </c>
      <c r="I23" s="132" t="s">
        <v>100</v>
      </c>
      <c r="J23" s="129" t="s">
        <v>9</v>
      </c>
      <c r="K23" s="129" t="s">
        <v>101</v>
      </c>
      <c r="L23" s="129" t="s">
        <v>102</v>
      </c>
      <c r="M23" s="129" t="s">
        <v>102</v>
      </c>
    </row>
    <row r="24" spans="1:13" s="6" customFormat="1" ht="15" customHeight="1" x14ac:dyDescent="0.2">
      <c r="A24" s="140"/>
      <c r="B24" s="166"/>
      <c r="C24" s="146"/>
      <c r="D24" s="3" t="s">
        <v>10</v>
      </c>
      <c r="E24" s="7">
        <f t="shared" si="0"/>
        <v>625000</v>
      </c>
      <c r="F24" s="7">
        <f t="shared" ref="F24:H25" si="2">F27+F30+F33+F36</f>
        <v>625000</v>
      </c>
      <c r="G24" s="7">
        <f t="shared" si="2"/>
        <v>0</v>
      </c>
      <c r="H24" s="7">
        <f t="shared" si="2"/>
        <v>0</v>
      </c>
      <c r="I24" s="133"/>
      <c r="J24" s="130"/>
      <c r="K24" s="130"/>
      <c r="L24" s="130"/>
      <c r="M24" s="130"/>
    </row>
    <row r="25" spans="1:13" s="6" customFormat="1" ht="15" customHeight="1" x14ac:dyDescent="0.2">
      <c r="A25" s="141"/>
      <c r="B25" s="166"/>
      <c r="C25" s="146"/>
      <c r="D25" s="3" t="s">
        <v>11</v>
      </c>
      <c r="E25" s="7">
        <f t="shared" si="0"/>
        <v>3866092</v>
      </c>
      <c r="F25" s="7">
        <f t="shared" si="2"/>
        <v>2870102</v>
      </c>
      <c r="G25" s="7">
        <f t="shared" si="2"/>
        <v>195000</v>
      </c>
      <c r="H25" s="7">
        <f t="shared" si="2"/>
        <v>800990</v>
      </c>
      <c r="I25" s="134"/>
      <c r="J25" s="131"/>
      <c r="K25" s="131"/>
      <c r="L25" s="131"/>
      <c r="M25" s="131"/>
    </row>
    <row r="26" spans="1:13" ht="14.25" customHeight="1" x14ac:dyDescent="0.25">
      <c r="A26" s="135" t="s">
        <v>52</v>
      </c>
      <c r="B26" s="163" t="s">
        <v>19</v>
      </c>
      <c r="C26" s="145" t="s">
        <v>15</v>
      </c>
      <c r="D26" s="3" t="s">
        <v>6</v>
      </c>
      <c r="E26" s="7">
        <f>SUM(F26:H26)</f>
        <v>212600</v>
      </c>
      <c r="F26" s="7">
        <f>SUM(F27:F28)</f>
        <v>212600</v>
      </c>
      <c r="G26" s="7">
        <f>SUM(G27:G28)</f>
        <v>0</v>
      </c>
      <c r="H26" s="7">
        <f>SUM(H27:H28)</f>
        <v>0</v>
      </c>
      <c r="I26" s="132" t="s">
        <v>20</v>
      </c>
      <c r="J26" s="129" t="s">
        <v>9</v>
      </c>
      <c r="K26" s="129">
        <v>100</v>
      </c>
      <c r="L26" s="129">
        <v>100</v>
      </c>
      <c r="M26" s="129">
        <v>100</v>
      </c>
    </row>
    <row r="27" spans="1:13" ht="14.25" customHeight="1" x14ac:dyDescent="0.25">
      <c r="A27" s="136"/>
      <c r="B27" s="163"/>
      <c r="C27" s="145"/>
      <c r="D27" s="4" t="s">
        <v>10</v>
      </c>
      <c r="E27" s="5">
        <f t="shared" si="0"/>
        <v>0</v>
      </c>
      <c r="F27" s="5">
        <v>0</v>
      </c>
      <c r="G27" s="5">
        <v>0</v>
      </c>
      <c r="H27" s="5">
        <v>0</v>
      </c>
      <c r="I27" s="133"/>
      <c r="J27" s="130"/>
      <c r="K27" s="130"/>
      <c r="L27" s="130"/>
      <c r="M27" s="130"/>
    </row>
    <row r="28" spans="1:13" ht="14.25" customHeight="1" x14ac:dyDescent="0.25">
      <c r="A28" s="137"/>
      <c r="B28" s="163"/>
      <c r="C28" s="145"/>
      <c r="D28" s="4" t="s">
        <v>11</v>
      </c>
      <c r="E28" s="5">
        <f t="shared" si="0"/>
        <v>212600</v>
      </c>
      <c r="F28" s="5">
        <v>212600</v>
      </c>
      <c r="G28" s="5">
        <v>0</v>
      </c>
      <c r="H28" s="5">
        <v>0</v>
      </c>
      <c r="I28" s="134"/>
      <c r="J28" s="131"/>
      <c r="K28" s="131"/>
      <c r="L28" s="131"/>
      <c r="M28" s="131"/>
    </row>
    <row r="29" spans="1:13" ht="18" customHeight="1" x14ac:dyDescent="0.25">
      <c r="A29" s="135" t="s">
        <v>53</v>
      </c>
      <c r="B29" s="165" t="s">
        <v>51</v>
      </c>
      <c r="C29" s="145" t="s">
        <v>76</v>
      </c>
      <c r="D29" s="3" t="s">
        <v>6</v>
      </c>
      <c r="E29" s="7">
        <f>SUM(F29:H29)</f>
        <v>575000</v>
      </c>
      <c r="F29" s="7">
        <f>SUM(F30:F31)</f>
        <v>180000</v>
      </c>
      <c r="G29" s="7">
        <f>SUM(G30:G31)</f>
        <v>195000</v>
      </c>
      <c r="H29" s="7">
        <v>200000</v>
      </c>
      <c r="I29" s="132" t="s">
        <v>18</v>
      </c>
      <c r="J29" s="129" t="s">
        <v>9</v>
      </c>
      <c r="K29" s="129">
        <v>100</v>
      </c>
      <c r="L29" s="129">
        <v>100</v>
      </c>
      <c r="M29" s="129">
        <v>100</v>
      </c>
    </row>
    <row r="30" spans="1:13" ht="18" customHeight="1" x14ac:dyDescent="0.25">
      <c r="A30" s="136"/>
      <c r="B30" s="165"/>
      <c r="C30" s="145"/>
      <c r="D30" s="4" t="s">
        <v>10</v>
      </c>
      <c r="E30" s="5">
        <f t="shared" si="0"/>
        <v>0</v>
      </c>
      <c r="F30" s="5">
        <v>0</v>
      </c>
      <c r="G30" s="5">
        <v>0</v>
      </c>
      <c r="H30" s="5">
        <v>0</v>
      </c>
      <c r="I30" s="133"/>
      <c r="J30" s="130"/>
      <c r="K30" s="130"/>
      <c r="L30" s="130"/>
      <c r="M30" s="130"/>
    </row>
    <row r="31" spans="1:13" ht="18" customHeight="1" x14ac:dyDescent="0.25">
      <c r="A31" s="137"/>
      <c r="B31" s="165"/>
      <c r="C31" s="145"/>
      <c r="D31" s="4" t="s">
        <v>11</v>
      </c>
      <c r="E31" s="5">
        <f t="shared" si="0"/>
        <v>575000</v>
      </c>
      <c r="F31" s="5">
        <v>180000</v>
      </c>
      <c r="G31" s="5">
        <v>195000</v>
      </c>
      <c r="H31" s="5">
        <v>200000</v>
      </c>
      <c r="I31" s="134"/>
      <c r="J31" s="131"/>
      <c r="K31" s="131"/>
      <c r="L31" s="131"/>
      <c r="M31" s="131"/>
    </row>
    <row r="32" spans="1:13" ht="21" customHeight="1" x14ac:dyDescent="0.25">
      <c r="A32" s="135" t="s">
        <v>54</v>
      </c>
      <c r="B32" s="163" t="s">
        <v>62</v>
      </c>
      <c r="C32" s="145" t="s">
        <v>103</v>
      </c>
      <c r="D32" s="3" t="s">
        <v>6</v>
      </c>
      <c r="E32" s="7">
        <f>SUM(F32:H32)</f>
        <v>2968492</v>
      </c>
      <c r="F32" s="7">
        <f>SUM(F33:F34)</f>
        <v>2652502</v>
      </c>
      <c r="G32" s="7">
        <f>SUM(G33:G34)</f>
        <v>0</v>
      </c>
      <c r="H32" s="7">
        <v>315990</v>
      </c>
      <c r="I32" s="132" t="s">
        <v>95</v>
      </c>
      <c r="J32" s="129" t="s">
        <v>9</v>
      </c>
      <c r="K32" s="129">
        <v>100</v>
      </c>
      <c r="L32" s="129">
        <v>100</v>
      </c>
      <c r="M32" s="129">
        <v>100</v>
      </c>
    </row>
    <row r="33" spans="1:13" ht="21" customHeight="1" x14ac:dyDescent="0.25">
      <c r="A33" s="136"/>
      <c r="B33" s="163"/>
      <c r="C33" s="145"/>
      <c r="D33" s="4" t="s">
        <v>10</v>
      </c>
      <c r="E33" s="5">
        <f t="shared" si="0"/>
        <v>625000</v>
      </c>
      <c r="F33" s="5">
        <f>625000</f>
        <v>625000</v>
      </c>
      <c r="G33" s="5">
        <v>0</v>
      </c>
      <c r="H33" s="5">
        <v>0</v>
      </c>
      <c r="I33" s="133"/>
      <c r="J33" s="130"/>
      <c r="K33" s="130"/>
      <c r="L33" s="130"/>
      <c r="M33" s="130"/>
    </row>
    <row r="34" spans="1:13" ht="21" customHeight="1" x14ac:dyDescent="0.25">
      <c r="A34" s="137"/>
      <c r="B34" s="163"/>
      <c r="C34" s="145"/>
      <c r="D34" s="4" t="s">
        <v>11</v>
      </c>
      <c r="E34" s="5">
        <f t="shared" si="0"/>
        <v>2343492</v>
      </c>
      <c r="F34" s="5">
        <v>2027502</v>
      </c>
      <c r="G34" s="5">
        <v>0</v>
      </c>
      <c r="H34" s="5">
        <v>315990</v>
      </c>
      <c r="I34" s="134"/>
      <c r="J34" s="131"/>
      <c r="K34" s="131"/>
      <c r="L34" s="131"/>
      <c r="M34" s="131"/>
    </row>
    <row r="35" spans="1:13" ht="21" customHeight="1" x14ac:dyDescent="0.25">
      <c r="A35" s="135" t="s">
        <v>55</v>
      </c>
      <c r="B35" s="163" t="s">
        <v>63</v>
      </c>
      <c r="C35" s="145" t="s">
        <v>75</v>
      </c>
      <c r="D35" s="3" t="s">
        <v>6</v>
      </c>
      <c r="E35" s="7">
        <f>SUM(F35:H35)</f>
        <v>735000</v>
      </c>
      <c r="F35" s="7">
        <f>SUM(F36:F37)</f>
        <v>450000</v>
      </c>
      <c r="G35" s="7">
        <f>SUM(G36:G37)</f>
        <v>0</v>
      </c>
      <c r="H35" s="7">
        <v>285000</v>
      </c>
      <c r="I35" s="132" t="s">
        <v>95</v>
      </c>
      <c r="J35" s="129" t="s">
        <v>9</v>
      </c>
      <c r="K35" s="129">
        <v>100</v>
      </c>
      <c r="L35" s="129">
        <v>100</v>
      </c>
      <c r="M35" s="129">
        <v>100</v>
      </c>
    </row>
    <row r="36" spans="1:13" ht="21" customHeight="1" x14ac:dyDescent="0.25">
      <c r="A36" s="136"/>
      <c r="B36" s="163"/>
      <c r="C36" s="145"/>
      <c r="D36" s="4" t="s">
        <v>10</v>
      </c>
      <c r="E36" s="5">
        <f t="shared" si="0"/>
        <v>0</v>
      </c>
      <c r="F36" s="5">
        <v>0</v>
      </c>
      <c r="G36" s="5">
        <v>0</v>
      </c>
      <c r="H36" s="5">
        <v>0</v>
      </c>
      <c r="I36" s="133"/>
      <c r="J36" s="130"/>
      <c r="K36" s="130"/>
      <c r="L36" s="130"/>
      <c r="M36" s="130"/>
    </row>
    <row r="37" spans="1:13" ht="21" customHeight="1" x14ac:dyDescent="0.25">
      <c r="A37" s="137"/>
      <c r="B37" s="163"/>
      <c r="C37" s="145"/>
      <c r="D37" s="4" t="s">
        <v>11</v>
      </c>
      <c r="E37" s="5">
        <f t="shared" si="0"/>
        <v>735000</v>
      </c>
      <c r="F37" s="5">
        <v>450000</v>
      </c>
      <c r="G37" s="5">
        <v>0</v>
      </c>
      <c r="H37" s="5">
        <v>285000</v>
      </c>
      <c r="I37" s="134"/>
      <c r="J37" s="131"/>
      <c r="K37" s="131"/>
      <c r="L37" s="131"/>
      <c r="M37" s="131"/>
    </row>
    <row r="38" spans="1:13" s="6" customFormat="1" ht="13.5" customHeight="1" x14ac:dyDescent="0.2">
      <c r="A38" s="117" t="s">
        <v>56</v>
      </c>
      <c r="B38" s="166" t="s">
        <v>21</v>
      </c>
      <c r="C38" s="146"/>
      <c r="D38" s="3" t="s">
        <v>6</v>
      </c>
      <c r="E38" s="7">
        <f>SUM(F38:H38)</f>
        <v>2420000</v>
      </c>
      <c r="F38" s="7">
        <f>SUM(F39:F40)</f>
        <v>520000</v>
      </c>
      <c r="G38" s="7">
        <f>SUM(G39:G40)</f>
        <v>1600000</v>
      </c>
      <c r="H38" s="7">
        <f>SUM(H39:H40)</f>
        <v>300000</v>
      </c>
      <c r="I38" s="132" t="s">
        <v>100</v>
      </c>
      <c r="J38" s="129" t="s">
        <v>9</v>
      </c>
      <c r="K38" s="129" t="s">
        <v>101</v>
      </c>
      <c r="L38" s="129" t="s">
        <v>102</v>
      </c>
      <c r="M38" s="129" t="s">
        <v>102</v>
      </c>
    </row>
    <row r="39" spans="1:13" s="6" customFormat="1" ht="13.5" customHeight="1" x14ac:dyDescent="0.2">
      <c r="A39" s="140"/>
      <c r="B39" s="166"/>
      <c r="C39" s="146"/>
      <c r="D39" s="3" t="s">
        <v>10</v>
      </c>
      <c r="E39" s="5">
        <f t="shared" si="0"/>
        <v>0</v>
      </c>
      <c r="F39" s="5">
        <f t="shared" ref="F39:H40" si="3">F42</f>
        <v>0</v>
      </c>
      <c r="G39" s="5">
        <f t="shared" si="3"/>
        <v>0</v>
      </c>
      <c r="H39" s="5">
        <f t="shared" si="3"/>
        <v>0</v>
      </c>
      <c r="I39" s="133"/>
      <c r="J39" s="130"/>
      <c r="K39" s="130"/>
      <c r="L39" s="130"/>
      <c r="M39" s="130"/>
    </row>
    <row r="40" spans="1:13" s="6" customFormat="1" ht="13.5" customHeight="1" x14ac:dyDescent="0.2">
      <c r="A40" s="141"/>
      <c r="B40" s="166"/>
      <c r="C40" s="146"/>
      <c r="D40" s="3" t="s">
        <v>11</v>
      </c>
      <c r="E40" s="5">
        <f t="shared" si="0"/>
        <v>2420000</v>
      </c>
      <c r="F40" s="5">
        <f t="shared" si="3"/>
        <v>520000</v>
      </c>
      <c r="G40" s="5">
        <f t="shared" si="3"/>
        <v>1600000</v>
      </c>
      <c r="H40" s="5">
        <f t="shared" si="3"/>
        <v>300000</v>
      </c>
      <c r="I40" s="134"/>
      <c r="J40" s="131"/>
      <c r="K40" s="131"/>
      <c r="L40" s="131"/>
      <c r="M40" s="131"/>
    </row>
    <row r="41" spans="1:13" ht="21" customHeight="1" x14ac:dyDescent="0.25">
      <c r="A41" s="135" t="s">
        <v>57</v>
      </c>
      <c r="B41" s="165" t="s">
        <v>21</v>
      </c>
      <c r="C41" s="145" t="s">
        <v>75</v>
      </c>
      <c r="D41" s="3" t="s">
        <v>6</v>
      </c>
      <c r="E41" s="7">
        <f>SUM(F41:H41)</f>
        <v>2420000</v>
      </c>
      <c r="F41" s="7">
        <f>SUM(F42:F43)</f>
        <v>520000</v>
      </c>
      <c r="G41" s="7">
        <f>SUM(G42:G43)</f>
        <v>1600000</v>
      </c>
      <c r="H41" s="7">
        <f>SUM(H42:H43)</f>
        <v>300000</v>
      </c>
      <c r="I41" s="132" t="s">
        <v>95</v>
      </c>
      <c r="J41" s="129" t="s">
        <v>9</v>
      </c>
      <c r="K41" s="129">
        <v>100</v>
      </c>
      <c r="L41" s="129">
        <v>100</v>
      </c>
      <c r="M41" s="129">
        <v>100</v>
      </c>
    </row>
    <row r="42" spans="1:13" ht="21" customHeight="1" x14ac:dyDescent="0.25">
      <c r="A42" s="136"/>
      <c r="B42" s="165"/>
      <c r="C42" s="145"/>
      <c r="D42" s="4" t="s">
        <v>10</v>
      </c>
      <c r="E42" s="5">
        <f t="shared" si="0"/>
        <v>0</v>
      </c>
      <c r="F42" s="5">
        <v>0</v>
      </c>
      <c r="G42" s="5">
        <v>0</v>
      </c>
      <c r="H42" s="5">
        <v>0</v>
      </c>
      <c r="I42" s="133"/>
      <c r="J42" s="130"/>
      <c r="K42" s="130"/>
      <c r="L42" s="130"/>
      <c r="M42" s="130"/>
    </row>
    <row r="43" spans="1:13" ht="21" customHeight="1" x14ac:dyDescent="0.25">
      <c r="A43" s="137"/>
      <c r="B43" s="165"/>
      <c r="C43" s="145"/>
      <c r="D43" s="4" t="s">
        <v>11</v>
      </c>
      <c r="E43" s="5">
        <f t="shared" si="0"/>
        <v>2420000</v>
      </c>
      <c r="F43" s="5">
        <v>520000</v>
      </c>
      <c r="G43" s="5">
        <v>1600000</v>
      </c>
      <c r="H43" s="5">
        <v>300000</v>
      </c>
      <c r="I43" s="134"/>
      <c r="J43" s="131"/>
      <c r="K43" s="131"/>
      <c r="L43" s="131"/>
      <c r="M43" s="131"/>
    </row>
    <row r="44" spans="1:13" s="6" customFormat="1" ht="29.25" customHeight="1" x14ac:dyDescent="0.2">
      <c r="A44" s="117" t="s">
        <v>58</v>
      </c>
      <c r="B44" s="164" t="s">
        <v>22</v>
      </c>
      <c r="C44" s="146"/>
      <c r="D44" s="3" t="s">
        <v>6</v>
      </c>
      <c r="E44" s="7">
        <f>SUM(F44:H44)</f>
        <v>835100</v>
      </c>
      <c r="F44" s="7">
        <f>SUM(F45:F46)</f>
        <v>0</v>
      </c>
      <c r="G44" s="7">
        <f>SUM(G45:G46)</f>
        <v>835100</v>
      </c>
      <c r="H44" s="7">
        <f>SUM(H45:H46)</f>
        <v>0</v>
      </c>
      <c r="I44" s="132" t="s">
        <v>100</v>
      </c>
      <c r="J44" s="129" t="s">
        <v>9</v>
      </c>
      <c r="K44" s="129" t="s">
        <v>101</v>
      </c>
      <c r="L44" s="129" t="s">
        <v>102</v>
      </c>
      <c r="M44" s="129" t="s">
        <v>102</v>
      </c>
    </row>
    <row r="45" spans="1:13" s="6" customFormat="1" ht="29.25" customHeight="1" x14ac:dyDescent="0.2">
      <c r="A45" s="140"/>
      <c r="B45" s="164"/>
      <c r="C45" s="146"/>
      <c r="D45" s="3" t="s">
        <v>10</v>
      </c>
      <c r="E45" s="5">
        <f t="shared" si="0"/>
        <v>535100</v>
      </c>
      <c r="F45" s="5">
        <f t="shared" ref="F45:H46" si="4">F48</f>
        <v>0</v>
      </c>
      <c r="G45" s="5">
        <f t="shared" si="4"/>
        <v>535100</v>
      </c>
      <c r="H45" s="5">
        <f t="shared" si="4"/>
        <v>0</v>
      </c>
      <c r="I45" s="133"/>
      <c r="J45" s="130"/>
      <c r="K45" s="130"/>
      <c r="L45" s="130"/>
      <c r="M45" s="130"/>
    </row>
    <row r="46" spans="1:13" s="6" customFormat="1" ht="24.75" customHeight="1" x14ac:dyDescent="0.2">
      <c r="A46" s="141"/>
      <c r="B46" s="164"/>
      <c r="C46" s="146"/>
      <c r="D46" s="3" t="s">
        <v>11</v>
      </c>
      <c r="E46" s="5">
        <f t="shared" si="0"/>
        <v>300000</v>
      </c>
      <c r="F46" s="5">
        <f t="shared" si="4"/>
        <v>0</v>
      </c>
      <c r="G46" s="5">
        <f t="shared" si="4"/>
        <v>300000</v>
      </c>
      <c r="H46" s="5">
        <f t="shared" si="4"/>
        <v>0</v>
      </c>
      <c r="I46" s="134"/>
      <c r="J46" s="131"/>
      <c r="K46" s="131"/>
      <c r="L46" s="131"/>
      <c r="M46" s="131"/>
    </row>
    <row r="47" spans="1:13" ht="21.75" customHeight="1" x14ac:dyDescent="0.25">
      <c r="A47" s="135" t="s">
        <v>59</v>
      </c>
      <c r="B47" s="163" t="s">
        <v>22</v>
      </c>
      <c r="C47" s="145" t="s">
        <v>75</v>
      </c>
      <c r="D47" s="3" t="s">
        <v>6</v>
      </c>
      <c r="E47" s="7">
        <f>SUM(F47:H47)</f>
        <v>835100</v>
      </c>
      <c r="F47" s="7">
        <f>SUM(F48:F49)</f>
        <v>0</v>
      </c>
      <c r="G47" s="7">
        <f>SUM(G48:G49)</f>
        <v>835100</v>
      </c>
      <c r="H47" s="7">
        <f>SUM(H48:H49)</f>
        <v>0</v>
      </c>
      <c r="I47" s="132" t="s">
        <v>96</v>
      </c>
      <c r="J47" s="129" t="s">
        <v>9</v>
      </c>
      <c r="K47" s="129">
        <v>0</v>
      </c>
      <c r="L47" s="129">
        <v>50</v>
      </c>
      <c r="M47" s="129">
        <v>50</v>
      </c>
    </row>
    <row r="48" spans="1:13" ht="21.75" customHeight="1" x14ac:dyDescent="0.25">
      <c r="A48" s="136"/>
      <c r="B48" s="163"/>
      <c r="C48" s="145"/>
      <c r="D48" s="4" t="s">
        <v>10</v>
      </c>
      <c r="E48" s="5">
        <f t="shared" si="0"/>
        <v>535100</v>
      </c>
      <c r="F48" s="5">
        <v>0</v>
      </c>
      <c r="G48" s="5">
        <v>535100</v>
      </c>
      <c r="H48" s="5">
        <v>0</v>
      </c>
      <c r="I48" s="133"/>
      <c r="J48" s="130"/>
      <c r="K48" s="130"/>
      <c r="L48" s="130"/>
      <c r="M48" s="130"/>
    </row>
    <row r="49" spans="1:13" ht="21.75" customHeight="1" x14ac:dyDescent="0.25">
      <c r="A49" s="137"/>
      <c r="B49" s="163"/>
      <c r="C49" s="145"/>
      <c r="D49" s="4" t="s">
        <v>11</v>
      </c>
      <c r="E49" s="5">
        <f t="shared" si="0"/>
        <v>300000</v>
      </c>
      <c r="F49" s="5">
        <v>0</v>
      </c>
      <c r="G49" s="5">
        <v>300000</v>
      </c>
      <c r="H49" s="5">
        <v>0</v>
      </c>
      <c r="I49" s="134"/>
      <c r="J49" s="131"/>
      <c r="K49" s="131"/>
      <c r="L49" s="131"/>
      <c r="M49" s="131"/>
    </row>
    <row r="50" spans="1:13" s="6" customFormat="1" ht="13.5" customHeight="1" x14ac:dyDescent="0.2">
      <c r="A50" s="147" t="s">
        <v>60</v>
      </c>
      <c r="B50" s="147"/>
      <c r="C50" s="147"/>
      <c r="D50" s="11" t="s">
        <v>6</v>
      </c>
      <c r="E50" s="7">
        <f>SUM(F50:H50)</f>
        <v>10588117</v>
      </c>
      <c r="F50" s="7">
        <f>SUM(F51:F52)</f>
        <v>5271197</v>
      </c>
      <c r="G50" s="7">
        <f>SUM(G51:G52)</f>
        <v>3415930</v>
      </c>
      <c r="H50" s="7">
        <f>SUM(H51:H52)</f>
        <v>1900990</v>
      </c>
      <c r="I50" s="132"/>
      <c r="J50" s="129"/>
      <c r="K50" s="129"/>
      <c r="L50" s="129"/>
      <c r="M50" s="129"/>
    </row>
    <row r="51" spans="1:13" s="6" customFormat="1" ht="13.5" customHeight="1" x14ac:dyDescent="0.2">
      <c r="A51" s="147"/>
      <c r="B51" s="147"/>
      <c r="C51" s="147"/>
      <c r="D51" s="11" t="s">
        <v>10</v>
      </c>
      <c r="E51" s="7">
        <f>SUM(F51:H51)</f>
        <v>1160100</v>
      </c>
      <c r="F51" s="7">
        <f t="shared" ref="F51:H52" si="5">F12+F24+F39+F45</f>
        <v>625000</v>
      </c>
      <c r="G51" s="7">
        <f t="shared" si="5"/>
        <v>535100</v>
      </c>
      <c r="H51" s="7">
        <f t="shared" si="5"/>
        <v>0</v>
      </c>
      <c r="I51" s="133"/>
      <c r="J51" s="130"/>
      <c r="K51" s="130"/>
      <c r="L51" s="130"/>
      <c r="M51" s="130"/>
    </row>
    <row r="52" spans="1:13" s="6" customFormat="1" ht="13.5" customHeight="1" x14ac:dyDescent="0.2">
      <c r="A52" s="147"/>
      <c r="B52" s="147"/>
      <c r="C52" s="147"/>
      <c r="D52" s="11" t="s">
        <v>11</v>
      </c>
      <c r="E52" s="7">
        <f>SUM(F52:H52)</f>
        <v>9428017</v>
      </c>
      <c r="F52" s="7">
        <f t="shared" si="5"/>
        <v>4646197</v>
      </c>
      <c r="G52" s="7">
        <f t="shared" si="5"/>
        <v>2880830</v>
      </c>
      <c r="H52" s="7">
        <f t="shared" si="5"/>
        <v>1900990</v>
      </c>
      <c r="I52" s="134"/>
      <c r="J52" s="131"/>
      <c r="K52" s="131"/>
      <c r="L52" s="131"/>
      <c r="M52" s="131"/>
    </row>
    <row r="53" spans="1:13" ht="15" customHeight="1" x14ac:dyDescent="0.25">
      <c r="A53" s="123" t="s">
        <v>64</v>
      </c>
      <c r="B53" s="123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0"/>
    </row>
    <row r="54" spans="1:13" s="6" customFormat="1" ht="18.75" customHeight="1" x14ac:dyDescent="0.2">
      <c r="A54" s="117" t="s">
        <v>105</v>
      </c>
      <c r="B54" s="120" t="s">
        <v>23</v>
      </c>
      <c r="C54" s="142"/>
      <c r="D54" s="3" t="s">
        <v>6</v>
      </c>
      <c r="E54" s="7">
        <f t="shared" ref="E54:E77" si="6">SUM(F54:H54)</f>
        <v>6117625</v>
      </c>
      <c r="F54" s="7">
        <f>SUM(F55:F56)</f>
        <v>806415</v>
      </c>
      <c r="G54" s="7">
        <f>SUM(G55:G56)</f>
        <v>3249400</v>
      </c>
      <c r="H54" s="7">
        <f>SUM(H55:H56)</f>
        <v>2061810</v>
      </c>
      <c r="I54" s="132" t="s">
        <v>100</v>
      </c>
      <c r="J54" s="129" t="s">
        <v>9</v>
      </c>
      <c r="K54" s="129" t="s">
        <v>101</v>
      </c>
      <c r="L54" s="129" t="s">
        <v>102</v>
      </c>
      <c r="M54" s="129" t="s">
        <v>102</v>
      </c>
    </row>
    <row r="55" spans="1:13" s="6" customFormat="1" ht="18.75" customHeight="1" x14ac:dyDescent="0.2">
      <c r="A55" s="140"/>
      <c r="B55" s="138"/>
      <c r="C55" s="143"/>
      <c r="D55" s="3" t="s">
        <v>10</v>
      </c>
      <c r="E55" s="7">
        <f t="shared" si="6"/>
        <v>1118500</v>
      </c>
      <c r="F55" s="9">
        <f t="shared" ref="F55:H56" si="7">F58+F73</f>
        <v>0</v>
      </c>
      <c r="G55" s="9">
        <f t="shared" si="7"/>
        <v>1118500</v>
      </c>
      <c r="H55" s="9">
        <f t="shared" si="7"/>
        <v>0</v>
      </c>
      <c r="I55" s="133"/>
      <c r="J55" s="130"/>
      <c r="K55" s="130"/>
      <c r="L55" s="130"/>
      <c r="M55" s="130"/>
    </row>
    <row r="56" spans="1:13" s="6" customFormat="1" ht="18.75" customHeight="1" x14ac:dyDescent="0.2">
      <c r="A56" s="141"/>
      <c r="B56" s="139"/>
      <c r="C56" s="144"/>
      <c r="D56" s="3" t="s">
        <v>11</v>
      </c>
      <c r="E56" s="7">
        <f t="shared" si="6"/>
        <v>4999125</v>
      </c>
      <c r="F56" s="9">
        <f t="shared" si="7"/>
        <v>806415</v>
      </c>
      <c r="G56" s="9">
        <f t="shared" si="7"/>
        <v>2130900</v>
      </c>
      <c r="H56" s="9">
        <f t="shared" si="7"/>
        <v>2061810</v>
      </c>
      <c r="I56" s="134"/>
      <c r="J56" s="131"/>
      <c r="K56" s="131"/>
      <c r="L56" s="131"/>
      <c r="M56" s="131"/>
    </row>
    <row r="57" spans="1:13" ht="21" customHeight="1" x14ac:dyDescent="0.25">
      <c r="A57" s="135" t="s">
        <v>106</v>
      </c>
      <c r="B57" s="132" t="s">
        <v>25</v>
      </c>
      <c r="C57" s="145" t="s">
        <v>75</v>
      </c>
      <c r="D57" s="3" t="s">
        <v>6</v>
      </c>
      <c r="E57" s="7">
        <f t="shared" si="6"/>
        <v>5537688</v>
      </c>
      <c r="F57" s="7">
        <f>SUM(F58:F59)</f>
        <v>534478</v>
      </c>
      <c r="G57" s="7">
        <f>SUM(G58:G59)</f>
        <v>3249400</v>
      </c>
      <c r="H57" s="7">
        <f>SUM(H58:H59)</f>
        <v>1753810</v>
      </c>
      <c r="I57" s="132" t="s">
        <v>24</v>
      </c>
      <c r="J57" s="129" t="s">
        <v>78</v>
      </c>
      <c r="K57" s="129">
        <v>2</v>
      </c>
      <c r="L57" s="129">
        <v>3</v>
      </c>
      <c r="M57" s="129">
        <v>4</v>
      </c>
    </row>
    <row r="58" spans="1:13" ht="21" customHeight="1" x14ac:dyDescent="0.25">
      <c r="A58" s="136"/>
      <c r="B58" s="133"/>
      <c r="C58" s="145"/>
      <c r="D58" s="4" t="s">
        <v>10</v>
      </c>
      <c r="E58" s="5">
        <f t="shared" si="6"/>
        <v>1118500</v>
      </c>
      <c r="F58" s="8">
        <f>F61+F64+F67</f>
        <v>0</v>
      </c>
      <c r="G58" s="8">
        <f>G61+G64+G67</f>
        <v>1118500</v>
      </c>
      <c r="H58" s="8">
        <f>H61+H64+H67</f>
        <v>0</v>
      </c>
      <c r="I58" s="133"/>
      <c r="J58" s="130"/>
      <c r="K58" s="130"/>
      <c r="L58" s="130"/>
      <c r="M58" s="130"/>
    </row>
    <row r="59" spans="1:13" ht="21" customHeight="1" x14ac:dyDescent="0.25">
      <c r="A59" s="137"/>
      <c r="B59" s="134"/>
      <c r="C59" s="145"/>
      <c r="D59" s="4" t="s">
        <v>11</v>
      </c>
      <c r="E59" s="5">
        <f t="shared" si="6"/>
        <v>4419188</v>
      </c>
      <c r="F59" s="8">
        <v>534478</v>
      </c>
      <c r="G59" s="8">
        <f>G62+G65+G68</f>
        <v>2130900</v>
      </c>
      <c r="H59" s="8">
        <v>1753810</v>
      </c>
      <c r="I59" s="133"/>
      <c r="J59" s="130"/>
      <c r="K59" s="130"/>
      <c r="L59" s="130"/>
      <c r="M59" s="130"/>
    </row>
    <row r="60" spans="1:13" ht="21" customHeight="1" x14ac:dyDescent="0.25">
      <c r="A60" s="135" t="s">
        <v>26</v>
      </c>
      <c r="B60" s="132" t="s">
        <v>27</v>
      </c>
      <c r="C60" s="145" t="s">
        <v>75</v>
      </c>
      <c r="D60" s="3" t="s">
        <v>6</v>
      </c>
      <c r="E60" s="7">
        <f t="shared" si="6"/>
        <v>4364950</v>
      </c>
      <c r="F60" s="7">
        <f>SUM(F61:F62)</f>
        <v>0</v>
      </c>
      <c r="G60" s="7">
        <f>SUM(G61:G62)</f>
        <v>2876500</v>
      </c>
      <c r="H60" s="7">
        <v>1488450</v>
      </c>
      <c r="I60" s="133"/>
      <c r="J60" s="130"/>
      <c r="K60" s="130"/>
      <c r="L60" s="130"/>
      <c r="M60" s="130"/>
    </row>
    <row r="61" spans="1:13" ht="21" customHeight="1" x14ac:dyDescent="0.25">
      <c r="A61" s="136"/>
      <c r="B61" s="133"/>
      <c r="C61" s="145"/>
      <c r="D61" s="4" t="s">
        <v>10</v>
      </c>
      <c r="E61" s="5">
        <f t="shared" si="6"/>
        <v>905600</v>
      </c>
      <c r="F61" s="8">
        <v>0</v>
      </c>
      <c r="G61" s="8">
        <v>905600</v>
      </c>
      <c r="H61" s="8">
        <v>0</v>
      </c>
      <c r="I61" s="133"/>
      <c r="J61" s="130"/>
      <c r="K61" s="130"/>
      <c r="L61" s="130"/>
      <c r="M61" s="130"/>
    </row>
    <row r="62" spans="1:13" ht="21" customHeight="1" x14ac:dyDescent="0.25">
      <c r="A62" s="137"/>
      <c r="B62" s="134"/>
      <c r="C62" s="145"/>
      <c r="D62" s="4" t="s">
        <v>11</v>
      </c>
      <c r="E62" s="5">
        <f t="shared" si="6"/>
        <v>3459350</v>
      </c>
      <c r="F62" s="8">
        <v>0</v>
      </c>
      <c r="G62" s="8">
        <v>1970900</v>
      </c>
      <c r="H62" s="8">
        <v>1488450</v>
      </c>
      <c r="I62" s="133"/>
      <c r="J62" s="130"/>
      <c r="K62" s="130"/>
      <c r="L62" s="130"/>
      <c r="M62" s="130"/>
    </row>
    <row r="63" spans="1:13" ht="21" customHeight="1" x14ac:dyDescent="0.25">
      <c r="A63" s="135" t="s">
        <v>28</v>
      </c>
      <c r="B63" s="132" t="s">
        <v>29</v>
      </c>
      <c r="C63" s="145" t="s">
        <v>75</v>
      </c>
      <c r="D63" s="3" t="s">
        <v>6</v>
      </c>
      <c r="E63" s="7">
        <f t="shared" si="6"/>
        <v>312900</v>
      </c>
      <c r="F63" s="7">
        <f>SUM(F64:F65)</f>
        <v>0</v>
      </c>
      <c r="G63" s="7">
        <f>SUM(G64:G65)</f>
        <v>312900</v>
      </c>
      <c r="H63" s="7">
        <v>0</v>
      </c>
      <c r="I63" s="133"/>
      <c r="J63" s="130"/>
      <c r="K63" s="130"/>
      <c r="L63" s="130"/>
      <c r="M63" s="130"/>
    </row>
    <row r="64" spans="1:13" ht="21" customHeight="1" x14ac:dyDescent="0.25">
      <c r="A64" s="136"/>
      <c r="B64" s="133"/>
      <c r="C64" s="145"/>
      <c r="D64" s="4" t="s">
        <v>10</v>
      </c>
      <c r="E64" s="5">
        <f t="shared" si="6"/>
        <v>212900</v>
      </c>
      <c r="F64" s="8">
        <v>0</v>
      </c>
      <c r="G64" s="8">
        <v>212900</v>
      </c>
      <c r="H64" s="8">
        <v>0</v>
      </c>
      <c r="I64" s="133"/>
      <c r="J64" s="130"/>
      <c r="K64" s="130"/>
      <c r="L64" s="130"/>
      <c r="M64" s="130"/>
    </row>
    <row r="65" spans="1:13" ht="21" customHeight="1" x14ac:dyDescent="0.25">
      <c r="A65" s="137"/>
      <c r="B65" s="134"/>
      <c r="C65" s="145"/>
      <c r="D65" s="4" t="s">
        <v>11</v>
      </c>
      <c r="E65" s="5">
        <f t="shared" si="6"/>
        <v>100000</v>
      </c>
      <c r="F65" s="8">
        <v>0</v>
      </c>
      <c r="G65" s="8">
        <v>100000</v>
      </c>
      <c r="H65" s="20">
        <v>0</v>
      </c>
      <c r="I65" s="133"/>
      <c r="J65" s="130"/>
      <c r="K65" s="130"/>
      <c r="L65" s="130"/>
      <c r="M65" s="130"/>
    </row>
    <row r="66" spans="1:13" ht="21" customHeight="1" x14ac:dyDescent="0.25">
      <c r="A66" s="135" t="s">
        <v>73</v>
      </c>
      <c r="B66" s="132" t="s">
        <v>65</v>
      </c>
      <c r="C66" s="145" t="s">
        <v>75</v>
      </c>
      <c r="D66" s="3" t="s">
        <v>6</v>
      </c>
      <c r="E66" s="7">
        <f t="shared" si="6"/>
        <v>325360</v>
      </c>
      <c r="F66" s="7">
        <f>SUM(F67:F68)</f>
        <v>0</v>
      </c>
      <c r="G66" s="7">
        <f>SUM(G67:G68)</f>
        <v>60000</v>
      </c>
      <c r="H66" s="7">
        <v>265360</v>
      </c>
      <c r="I66" s="133"/>
      <c r="J66" s="130"/>
      <c r="K66" s="130"/>
      <c r="L66" s="130"/>
      <c r="M66" s="130"/>
    </row>
    <row r="67" spans="1:13" ht="21" customHeight="1" x14ac:dyDescent="0.25">
      <c r="A67" s="136"/>
      <c r="B67" s="133"/>
      <c r="C67" s="145"/>
      <c r="D67" s="4" t="s">
        <v>10</v>
      </c>
      <c r="E67" s="5">
        <f t="shared" si="6"/>
        <v>0</v>
      </c>
      <c r="F67" s="8">
        <v>0</v>
      </c>
      <c r="G67" s="8">
        <v>0</v>
      </c>
      <c r="H67" s="8">
        <v>0</v>
      </c>
      <c r="I67" s="133"/>
      <c r="J67" s="130"/>
      <c r="K67" s="130"/>
      <c r="L67" s="130"/>
      <c r="M67" s="130"/>
    </row>
    <row r="68" spans="1:13" ht="21" customHeight="1" x14ac:dyDescent="0.25">
      <c r="A68" s="137"/>
      <c r="B68" s="134"/>
      <c r="C68" s="145"/>
      <c r="D68" s="4" t="s">
        <v>11</v>
      </c>
      <c r="E68" s="5">
        <f t="shared" si="6"/>
        <v>325360</v>
      </c>
      <c r="F68" s="8">
        <v>0</v>
      </c>
      <c r="G68" s="8">
        <v>60000</v>
      </c>
      <c r="H68" s="8">
        <v>265360</v>
      </c>
      <c r="I68" s="134"/>
      <c r="J68" s="131"/>
      <c r="K68" s="131"/>
      <c r="L68" s="131"/>
      <c r="M68" s="131"/>
    </row>
    <row r="69" spans="1:13" ht="21" customHeight="1" x14ac:dyDescent="0.25">
      <c r="A69" s="135" t="s">
        <v>72</v>
      </c>
      <c r="B69" s="132" t="s">
        <v>30</v>
      </c>
      <c r="C69" s="129" t="s">
        <v>75</v>
      </c>
      <c r="D69" s="3" t="s">
        <v>6</v>
      </c>
      <c r="E69" s="7">
        <v>579937</v>
      </c>
      <c r="F69" s="9">
        <v>271937</v>
      </c>
      <c r="G69" s="9">
        <v>0</v>
      </c>
      <c r="H69" s="9">
        <v>308000</v>
      </c>
      <c r="I69" s="132" t="s">
        <v>31</v>
      </c>
      <c r="J69" s="129" t="s">
        <v>9</v>
      </c>
      <c r="K69" s="129">
        <v>8.3000000000000007</v>
      </c>
      <c r="L69" s="129">
        <v>12.5</v>
      </c>
      <c r="M69" s="129">
        <v>16.600000000000001</v>
      </c>
    </row>
    <row r="70" spans="1:13" ht="21" customHeight="1" x14ac:dyDescent="0.25">
      <c r="A70" s="118"/>
      <c r="B70" s="121"/>
      <c r="C70" s="118"/>
      <c r="D70" s="4" t="s">
        <v>10</v>
      </c>
      <c r="E70" s="5">
        <v>0</v>
      </c>
      <c r="F70" s="8">
        <v>0</v>
      </c>
      <c r="G70" s="8">
        <v>0</v>
      </c>
      <c r="H70" s="8">
        <v>0</v>
      </c>
      <c r="I70" s="121"/>
      <c r="J70" s="118"/>
      <c r="K70" s="118"/>
      <c r="L70" s="118"/>
      <c r="M70" s="118"/>
    </row>
    <row r="71" spans="1:13" ht="21" customHeight="1" x14ac:dyDescent="0.25">
      <c r="A71" s="119"/>
      <c r="B71" s="122"/>
      <c r="C71" s="119"/>
      <c r="D71" s="4" t="s">
        <v>11</v>
      </c>
      <c r="E71" s="5">
        <v>579937</v>
      </c>
      <c r="F71" s="8">
        <v>271937</v>
      </c>
      <c r="G71" s="8">
        <v>0</v>
      </c>
      <c r="H71" s="8">
        <v>308000</v>
      </c>
      <c r="I71" s="121"/>
      <c r="J71" s="118"/>
      <c r="K71" s="118"/>
      <c r="L71" s="118"/>
      <c r="M71" s="118"/>
    </row>
    <row r="72" spans="1:13" ht="21" customHeight="1" x14ac:dyDescent="0.25">
      <c r="A72" s="135" t="s">
        <v>129</v>
      </c>
      <c r="B72" s="132" t="s">
        <v>27</v>
      </c>
      <c r="C72" s="145" t="s">
        <v>75</v>
      </c>
      <c r="D72" s="3" t="s">
        <v>6</v>
      </c>
      <c r="E72" s="7">
        <f t="shared" si="6"/>
        <v>579937</v>
      </c>
      <c r="F72" s="7">
        <f>SUM(F73:F74)</f>
        <v>271937</v>
      </c>
      <c r="G72" s="7">
        <f>SUM(G73:G74)</f>
        <v>0</v>
      </c>
      <c r="H72" s="7">
        <v>308000</v>
      </c>
      <c r="I72" s="121"/>
      <c r="J72" s="118"/>
      <c r="K72" s="118"/>
      <c r="L72" s="118"/>
      <c r="M72" s="118"/>
    </row>
    <row r="73" spans="1:13" ht="21" customHeight="1" x14ac:dyDescent="0.25">
      <c r="A73" s="136"/>
      <c r="B73" s="133"/>
      <c r="C73" s="145"/>
      <c r="D73" s="4" t="s">
        <v>10</v>
      </c>
      <c r="E73" s="5">
        <f t="shared" si="6"/>
        <v>0</v>
      </c>
      <c r="F73" s="8">
        <v>0</v>
      </c>
      <c r="G73" s="8">
        <v>0</v>
      </c>
      <c r="H73" s="8">
        <v>0</v>
      </c>
      <c r="I73" s="121"/>
      <c r="J73" s="118"/>
      <c r="K73" s="118"/>
      <c r="L73" s="118"/>
      <c r="M73" s="118"/>
    </row>
    <row r="74" spans="1:13" ht="21" customHeight="1" x14ac:dyDescent="0.25">
      <c r="A74" s="137"/>
      <c r="B74" s="134"/>
      <c r="C74" s="145"/>
      <c r="D74" s="4" t="s">
        <v>11</v>
      </c>
      <c r="E74" s="5">
        <f t="shared" si="6"/>
        <v>579937</v>
      </c>
      <c r="F74" s="8">
        <v>271937</v>
      </c>
      <c r="G74" s="8">
        <v>0</v>
      </c>
      <c r="H74" s="8">
        <v>308000</v>
      </c>
      <c r="I74" s="122"/>
      <c r="J74" s="119"/>
      <c r="K74" s="119"/>
      <c r="L74" s="119"/>
      <c r="M74" s="119"/>
    </row>
    <row r="75" spans="1:13" s="6" customFormat="1" ht="13.5" customHeight="1" x14ac:dyDescent="0.2">
      <c r="A75" s="147" t="s">
        <v>71</v>
      </c>
      <c r="B75" s="147"/>
      <c r="C75" s="147"/>
      <c r="D75" s="11" t="s">
        <v>6</v>
      </c>
      <c r="E75" s="7">
        <f t="shared" si="6"/>
        <v>6117625</v>
      </c>
      <c r="F75" s="7">
        <f>SUM(F76:F77)</f>
        <v>806415</v>
      </c>
      <c r="G75" s="7">
        <f>SUM(G76:G77)</f>
        <v>3249400</v>
      </c>
      <c r="H75" s="7">
        <f>SUM(H76:H77)</f>
        <v>2061810</v>
      </c>
      <c r="I75" s="132"/>
      <c r="J75" s="129"/>
      <c r="K75" s="129"/>
      <c r="L75" s="129"/>
      <c r="M75" s="129"/>
    </row>
    <row r="76" spans="1:13" s="6" customFormat="1" ht="13.5" customHeight="1" x14ac:dyDescent="0.2">
      <c r="A76" s="147"/>
      <c r="B76" s="147"/>
      <c r="C76" s="147"/>
      <c r="D76" s="11" t="s">
        <v>10</v>
      </c>
      <c r="E76" s="7">
        <f t="shared" si="6"/>
        <v>1118500</v>
      </c>
      <c r="F76" s="7">
        <f t="shared" ref="F76:H77" si="8">F55</f>
        <v>0</v>
      </c>
      <c r="G76" s="7">
        <f t="shared" si="8"/>
        <v>1118500</v>
      </c>
      <c r="H76" s="7">
        <f t="shared" si="8"/>
        <v>0</v>
      </c>
      <c r="I76" s="133"/>
      <c r="J76" s="130"/>
      <c r="K76" s="130"/>
      <c r="L76" s="130"/>
      <c r="M76" s="130"/>
    </row>
    <row r="77" spans="1:13" s="6" customFormat="1" ht="13.5" customHeight="1" x14ac:dyDescent="0.2">
      <c r="A77" s="147"/>
      <c r="B77" s="147"/>
      <c r="C77" s="147"/>
      <c r="D77" s="11" t="s">
        <v>11</v>
      </c>
      <c r="E77" s="7">
        <f t="shared" si="6"/>
        <v>4999125</v>
      </c>
      <c r="F77" s="7">
        <f t="shared" si="8"/>
        <v>806415</v>
      </c>
      <c r="G77" s="7">
        <f t="shared" si="8"/>
        <v>2130900</v>
      </c>
      <c r="H77" s="7">
        <f t="shared" si="8"/>
        <v>2061810</v>
      </c>
      <c r="I77" s="134"/>
      <c r="J77" s="131"/>
      <c r="K77" s="131"/>
      <c r="L77" s="131"/>
      <c r="M77" s="131"/>
    </row>
    <row r="78" spans="1:13" x14ac:dyDescent="0.25">
      <c r="A78" s="123" t="s">
        <v>66</v>
      </c>
      <c r="B78" s="123"/>
      <c r="C78" s="146"/>
      <c r="D78" s="146"/>
      <c r="E78" s="146"/>
      <c r="F78" s="146"/>
      <c r="G78" s="146"/>
      <c r="H78" s="146"/>
      <c r="I78" s="146"/>
      <c r="J78" s="146"/>
      <c r="K78" s="146"/>
      <c r="L78" s="146"/>
      <c r="M78" s="10"/>
    </row>
    <row r="79" spans="1:13" s="6" customFormat="1" ht="15" customHeight="1" x14ac:dyDescent="0.2">
      <c r="A79" s="117" t="s">
        <v>107</v>
      </c>
      <c r="B79" s="120" t="s">
        <v>32</v>
      </c>
      <c r="C79" s="142"/>
      <c r="D79" s="3" t="s">
        <v>6</v>
      </c>
      <c r="E79" s="7">
        <f t="shared" ref="E79:E132" si="9">SUM(F79:H79)</f>
        <v>42976887</v>
      </c>
      <c r="F79" s="7">
        <f>SUM(F80:F81)</f>
        <v>18846257</v>
      </c>
      <c r="G79" s="7">
        <f>SUM(G80:G81)</f>
        <v>9064430</v>
      </c>
      <c r="H79" s="7">
        <f>SUM(H80:H81)</f>
        <v>15066200</v>
      </c>
      <c r="I79" s="132" t="s">
        <v>100</v>
      </c>
      <c r="J79" s="129" t="s">
        <v>9</v>
      </c>
      <c r="K79" s="129" t="s">
        <v>101</v>
      </c>
      <c r="L79" s="129" t="s">
        <v>102</v>
      </c>
      <c r="M79" s="129" t="s">
        <v>102</v>
      </c>
    </row>
    <row r="80" spans="1:13" s="6" customFormat="1" ht="15" customHeight="1" x14ac:dyDescent="0.2">
      <c r="A80" s="140"/>
      <c r="B80" s="138"/>
      <c r="C80" s="143"/>
      <c r="D80" s="11" t="s">
        <v>10</v>
      </c>
      <c r="E80" s="7">
        <f t="shared" si="9"/>
        <v>1600000</v>
      </c>
      <c r="F80" s="9">
        <f t="shared" ref="F80:H81" si="10">SUM(F83+F86+F89+F92+F95+F98+F101+F104+F107+F110+F113+F116+F119+F122+F125+F128+F131)</f>
        <v>0</v>
      </c>
      <c r="G80" s="9">
        <f t="shared" si="10"/>
        <v>1600000</v>
      </c>
      <c r="H80" s="9">
        <f t="shared" si="10"/>
        <v>0</v>
      </c>
      <c r="I80" s="133"/>
      <c r="J80" s="130"/>
      <c r="K80" s="130"/>
      <c r="L80" s="130"/>
      <c r="M80" s="130"/>
    </row>
    <row r="81" spans="1:13" s="6" customFormat="1" ht="15" customHeight="1" x14ac:dyDescent="0.2">
      <c r="A81" s="141"/>
      <c r="B81" s="139"/>
      <c r="C81" s="144"/>
      <c r="D81" s="11" t="s">
        <v>11</v>
      </c>
      <c r="E81" s="7">
        <f t="shared" si="9"/>
        <v>41376887</v>
      </c>
      <c r="F81" s="9">
        <f t="shared" si="10"/>
        <v>18846257</v>
      </c>
      <c r="G81" s="9">
        <f t="shared" si="10"/>
        <v>7464430</v>
      </c>
      <c r="H81" s="9">
        <f t="shared" si="10"/>
        <v>15066200</v>
      </c>
      <c r="I81" s="134"/>
      <c r="J81" s="131"/>
      <c r="K81" s="131"/>
      <c r="L81" s="131"/>
      <c r="M81" s="131"/>
    </row>
    <row r="82" spans="1:13" ht="21" customHeight="1" x14ac:dyDescent="0.25">
      <c r="A82" s="135" t="s">
        <v>108</v>
      </c>
      <c r="B82" s="132" t="s">
        <v>67</v>
      </c>
      <c r="C82" s="145" t="s">
        <v>75</v>
      </c>
      <c r="D82" s="3" t="s">
        <v>6</v>
      </c>
      <c r="E82" s="7">
        <f t="shared" si="9"/>
        <v>1741559.41</v>
      </c>
      <c r="F82" s="7">
        <f>SUM(F83:F84)</f>
        <v>45000</v>
      </c>
      <c r="G82" s="7">
        <f>SUM(G83:G84)</f>
        <v>304420.49</v>
      </c>
      <c r="H82" s="7">
        <v>1392138.92</v>
      </c>
      <c r="I82" s="132" t="s">
        <v>82</v>
      </c>
      <c r="J82" s="129" t="s">
        <v>9</v>
      </c>
      <c r="K82" s="129">
        <v>5</v>
      </c>
      <c r="L82" s="129">
        <v>10</v>
      </c>
      <c r="M82" s="129">
        <v>30.8</v>
      </c>
    </row>
    <row r="83" spans="1:13" ht="21" customHeight="1" x14ac:dyDescent="0.25">
      <c r="A83" s="136"/>
      <c r="B83" s="133"/>
      <c r="C83" s="145"/>
      <c r="D83" s="4" t="s">
        <v>10</v>
      </c>
      <c r="E83" s="5">
        <f t="shared" si="9"/>
        <v>0</v>
      </c>
      <c r="F83" s="8">
        <v>0</v>
      </c>
      <c r="G83" s="8">
        <v>0</v>
      </c>
      <c r="H83" s="8">
        <v>0</v>
      </c>
      <c r="I83" s="133"/>
      <c r="J83" s="130"/>
      <c r="K83" s="130"/>
      <c r="L83" s="130"/>
      <c r="M83" s="130"/>
    </row>
    <row r="84" spans="1:13" ht="21" customHeight="1" x14ac:dyDescent="0.25">
      <c r="A84" s="137"/>
      <c r="B84" s="134"/>
      <c r="C84" s="145"/>
      <c r="D84" s="4" t="s">
        <v>11</v>
      </c>
      <c r="E84" s="5">
        <f t="shared" si="9"/>
        <v>2811519.41</v>
      </c>
      <c r="F84" s="8">
        <v>45000</v>
      </c>
      <c r="G84" s="8">
        <f>304430-9.51</f>
        <v>304420.49</v>
      </c>
      <c r="H84" s="56">
        <v>2462098.92</v>
      </c>
      <c r="I84" s="134"/>
      <c r="J84" s="131"/>
      <c r="K84" s="131"/>
      <c r="L84" s="131"/>
      <c r="M84" s="131"/>
    </row>
    <row r="85" spans="1:13" ht="21" customHeight="1" x14ac:dyDescent="0.25">
      <c r="A85" s="135" t="s">
        <v>109</v>
      </c>
      <c r="B85" s="132" t="s">
        <v>68</v>
      </c>
      <c r="C85" s="145" t="s">
        <v>75</v>
      </c>
      <c r="D85" s="3" t="s">
        <v>6</v>
      </c>
      <c r="E85" s="7">
        <f t="shared" si="9"/>
        <v>2684090.86</v>
      </c>
      <c r="F85" s="7">
        <f>SUM(F86:F87)</f>
        <v>1276987</v>
      </c>
      <c r="G85" s="7">
        <f>SUM(G86:G87)</f>
        <v>1407103.8599999999</v>
      </c>
      <c r="H85" s="7">
        <f>SUM(H86:H87)</f>
        <v>0</v>
      </c>
      <c r="I85" s="132" t="s">
        <v>79</v>
      </c>
      <c r="J85" s="129" t="s">
        <v>9</v>
      </c>
      <c r="K85" s="129">
        <v>95</v>
      </c>
      <c r="L85" s="129">
        <v>98</v>
      </c>
      <c r="M85" s="129">
        <v>98</v>
      </c>
    </row>
    <row r="86" spans="1:13" ht="21" customHeight="1" x14ac:dyDescent="0.25">
      <c r="A86" s="136"/>
      <c r="B86" s="133"/>
      <c r="C86" s="145"/>
      <c r="D86" s="4" t="s">
        <v>10</v>
      </c>
      <c r="E86" s="5">
        <f t="shared" si="9"/>
        <v>711000</v>
      </c>
      <c r="F86" s="8">
        <v>0</v>
      </c>
      <c r="G86" s="12">
        <f>0+711000</f>
        <v>711000</v>
      </c>
      <c r="H86" s="8">
        <v>0</v>
      </c>
      <c r="I86" s="133"/>
      <c r="J86" s="130"/>
      <c r="K86" s="130"/>
      <c r="L86" s="130"/>
      <c r="M86" s="130"/>
    </row>
    <row r="87" spans="1:13" ht="21" customHeight="1" x14ac:dyDescent="0.25">
      <c r="A87" s="137"/>
      <c r="B87" s="134"/>
      <c r="C87" s="145"/>
      <c r="D87" s="4" t="s">
        <v>11</v>
      </c>
      <c r="E87" s="5">
        <f t="shared" si="9"/>
        <v>1973090.8599999999</v>
      </c>
      <c r="F87" s="8">
        <v>1276987</v>
      </c>
      <c r="G87" s="8">
        <f>1416620-9500-711000-16.14</f>
        <v>696103.86</v>
      </c>
      <c r="H87" s="8">
        <v>0</v>
      </c>
      <c r="I87" s="134"/>
      <c r="J87" s="131"/>
      <c r="K87" s="131"/>
      <c r="L87" s="131"/>
      <c r="M87" s="131"/>
    </row>
    <row r="88" spans="1:13" ht="21" customHeight="1" x14ac:dyDescent="0.25">
      <c r="A88" s="135" t="s">
        <v>110</v>
      </c>
      <c r="B88" s="132" t="s">
        <v>33</v>
      </c>
      <c r="C88" s="145" t="s">
        <v>75</v>
      </c>
      <c r="D88" s="3" t="s">
        <v>6</v>
      </c>
      <c r="E88" s="7">
        <f t="shared" si="9"/>
        <v>647348</v>
      </c>
      <c r="F88" s="7">
        <f>SUM(F89:F90)</f>
        <v>245550</v>
      </c>
      <c r="G88" s="7">
        <f>SUM(G89:G90)</f>
        <v>0</v>
      </c>
      <c r="H88" s="7">
        <f>SUM(H89:H90)</f>
        <v>401798</v>
      </c>
      <c r="I88" s="132" t="s">
        <v>80</v>
      </c>
      <c r="J88" s="129" t="s">
        <v>9</v>
      </c>
      <c r="K88" s="129">
        <v>85</v>
      </c>
      <c r="L88" s="129">
        <v>85</v>
      </c>
      <c r="M88" s="129">
        <v>89</v>
      </c>
    </row>
    <row r="89" spans="1:13" ht="21" customHeight="1" x14ac:dyDescent="0.25">
      <c r="A89" s="136"/>
      <c r="B89" s="133"/>
      <c r="C89" s="145"/>
      <c r="D89" s="4" t="s">
        <v>10</v>
      </c>
      <c r="E89" s="5">
        <f t="shared" si="9"/>
        <v>0</v>
      </c>
      <c r="F89" s="8">
        <v>0</v>
      </c>
      <c r="G89" s="8">
        <v>0</v>
      </c>
      <c r="H89" s="8">
        <v>0</v>
      </c>
      <c r="I89" s="133"/>
      <c r="J89" s="130"/>
      <c r="K89" s="130"/>
      <c r="L89" s="130"/>
      <c r="M89" s="130"/>
    </row>
    <row r="90" spans="1:13" ht="21" customHeight="1" x14ac:dyDescent="0.25">
      <c r="A90" s="137"/>
      <c r="B90" s="134"/>
      <c r="C90" s="145"/>
      <c r="D90" s="4" t="s">
        <v>11</v>
      </c>
      <c r="E90" s="5">
        <f t="shared" si="9"/>
        <v>647348</v>
      </c>
      <c r="F90" s="8">
        <v>245550</v>
      </c>
      <c r="G90" s="8">
        <v>0</v>
      </c>
      <c r="H90" s="56">
        <v>401798</v>
      </c>
      <c r="I90" s="134"/>
      <c r="J90" s="131"/>
      <c r="K90" s="131"/>
      <c r="L90" s="131"/>
      <c r="M90" s="131"/>
    </row>
    <row r="91" spans="1:13" ht="21" customHeight="1" x14ac:dyDescent="0.25">
      <c r="A91" s="135" t="s">
        <v>111</v>
      </c>
      <c r="B91" s="132" t="s">
        <v>34</v>
      </c>
      <c r="C91" s="145" t="s">
        <v>75</v>
      </c>
      <c r="D91" s="3" t="s">
        <v>6</v>
      </c>
      <c r="E91" s="7">
        <f t="shared" si="9"/>
        <v>1186031</v>
      </c>
      <c r="F91" s="7">
        <f>SUM(F92:F93)</f>
        <v>749581</v>
      </c>
      <c r="G91" s="7">
        <f>SUM(G92:G93)</f>
        <v>291920</v>
      </c>
      <c r="H91" s="7">
        <f>SUM(H92:H93)</f>
        <v>144530</v>
      </c>
      <c r="I91" s="132" t="s">
        <v>81</v>
      </c>
      <c r="J91" s="129" t="s">
        <v>9</v>
      </c>
      <c r="K91" s="129">
        <v>80</v>
      </c>
      <c r="L91" s="129">
        <v>85</v>
      </c>
      <c r="M91" s="129">
        <v>89</v>
      </c>
    </row>
    <row r="92" spans="1:13" ht="21" customHeight="1" x14ac:dyDescent="0.25">
      <c r="A92" s="136"/>
      <c r="B92" s="133"/>
      <c r="C92" s="145"/>
      <c r="D92" s="4" t="s">
        <v>10</v>
      </c>
      <c r="E92" s="5">
        <f t="shared" si="9"/>
        <v>0</v>
      </c>
      <c r="F92" s="8">
        <v>0</v>
      </c>
      <c r="G92" s="8">
        <v>0</v>
      </c>
      <c r="H92" s="8">
        <v>0</v>
      </c>
      <c r="I92" s="133"/>
      <c r="J92" s="130"/>
      <c r="K92" s="130"/>
      <c r="L92" s="130"/>
      <c r="M92" s="130"/>
    </row>
    <row r="93" spans="1:13" ht="21" customHeight="1" x14ac:dyDescent="0.25">
      <c r="A93" s="137"/>
      <c r="B93" s="134"/>
      <c r="C93" s="145"/>
      <c r="D93" s="4" t="s">
        <v>11</v>
      </c>
      <c r="E93" s="5">
        <f t="shared" si="9"/>
        <v>1186031</v>
      </c>
      <c r="F93" s="8">
        <v>749581</v>
      </c>
      <c r="G93" s="8">
        <f>291920</f>
        <v>291920</v>
      </c>
      <c r="H93" s="8">
        <v>144530</v>
      </c>
      <c r="I93" s="134"/>
      <c r="J93" s="131"/>
      <c r="K93" s="131"/>
      <c r="L93" s="131"/>
      <c r="M93" s="131"/>
    </row>
    <row r="94" spans="1:13" ht="21" customHeight="1" x14ac:dyDescent="0.25">
      <c r="A94" s="135" t="s">
        <v>112</v>
      </c>
      <c r="B94" s="132" t="s">
        <v>35</v>
      </c>
      <c r="C94" s="145" t="s">
        <v>75</v>
      </c>
      <c r="D94" s="3" t="s">
        <v>6</v>
      </c>
      <c r="E94" s="7">
        <f>SUM(F94:H94)</f>
        <v>16109246.52</v>
      </c>
      <c r="F94" s="7">
        <f>SUM(F95:F96)</f>
        <v>8431992</v>
      </c>
      <c r="G94" s="7">
        <f>SUM(G95:G96)</f>
        <v>3142177.2</v>
      </c>
      <c r="H94" s="7">
        <f>SUM(H95:H96)</f>
        <v>4535077.32</v>
      </c>
      <c r="I94" s="132" t="s">
        <v>83</v>
      </c>
      <c r="J94" s="129" t="s">
        <v>9</v>
      </c>
      <c r="K94" s="129">
        <v>90</v>
      </c>
      <c r="L94" s="129">
        <v>95</v>
      </c>
      <c r="M94" s="129">
        <v>95</v>
      </c>
    </row>
    <row r="95" spans="1:13" ht="21" customHeight="1" x14ac:dyDescent="0.25">
      <c r="A95" s="136"/>
      <c r="B95" s="133"/>
      <c r="C95" s="145"/>
      <c r="D95" s="4" t="s">
        <v>10</v>
      </c>
      <c r="E95" s="5">
        <f t="shared" si="9"/>
        <v>889000</v>
      </c>
      <c r="F95" s="8">
        <v>0</v>
      </c>
      <c r="G95" s="8">
        <f>0+889000</f>
        <v>889000</v>
      </c>
      <c r="H95" s="8">
        <v>0</v>
      </c>
      <c r="I95" s="133"/>
      <c r="J95" s="130"/>
      <c r="K95" s="130"/>
      <c r="L95" s="130"/>
      <c r="M95" s="130"/>
    </row>
    <row r="96" spans="1:13" ht="21" customHeight="1" x14ac:dyDescent="0.25">
      <c r="A96" s="137"/>
      <c r="B96" s="134"/>
      <c r="C96" s="145"/>
      <c r="D96" s="4" t="s">
        <v>11</v>
      </c>
      <c r="E96" s="5">
        <f t="shared" si="9"/>
        <v>15220246.52</v>
      </c>
      <c r="F96" s="8">
        <v>8431992</v>
      </c>
      <c r="G96" s="8">
        <f>3202020-889000-59842.8</f>
        <v>2253177.2000000002</v>
      </c>
      <c r="H96" s="56">
        <v>4535077.32</v>
      </c>
      <c r="I96" s="134"/>
      <c r="J96" s="131"/>
      <c r="K96" s="131"/>
      <c r="L96" s="131"/>
      <c r="M96" s="131"/>
    </row>
    <row r="97" spans="1:13" ht="21" customHeight="1" x14ac:dyDescent="0.25">
      <c r="A97" s="135" t="s">
        <v>113</v>
      </c>
      <c r="B97" s="132" t="s">
        <v>36</v>
      </c>
      <c r="C97" s="145" t="s">
        <v>75</v>
      </c>
      <c r="D97" s="3" t="s">
        <v>6</v>
      </c>
      <c r="E97" s="7">
        <f>SUM(F97:H97)</f>
        <v>3163045</v>
      </c>
      <c r="F97" s="7">
        <f>SUM(F98:F99)</f>
        <v>2676315</v>
      </c>
      <c r="G97" s="7">
        <f>SUM(G98:G99)</f>
        <v>486730</v>
      </c>
      <c r="H97" s="7">
        <f>SUM(H98:H99)</f>
        <v>0</v>
      </c>
      <c r="I97" s="132" t="s">
        <v>84</v>
      </c>
      <c r="J97" s="129" t="s">
        <v>9</v>
      </c>
      <c r="K97" s="129">
        <v>95</v>
      </c>
      <c r="L97" s="129">
        <v>95</v>
      </c>
      <c r="M97" s="129" t="s">
        <v>93</v>
      </c>
    </row>
    <row r="98" spans="1:13" ht="21" customHeight="1" x14ac:dyDescent="0.25">
      <c r="A98" s="136"/>
      <c r="B98" s="133"/>
      <c r="C98" s="145"/>
      <c r="D98" s="4" t="s">
        <v>10</v>
      </c>
      <c r="E98" s="5">
        <f t="shared" si="9"/>
        <v>0</v>
      </c>
      <c r="F98" s="8">
        <v>0</v>
      </c>
      <c r="G98" s="8">
        <v>0</v>
      </c>
      <c r="H98" s="8">
        <v>0</v>
      </c>
      <c r="I98" s="133"/>
      <c r="J98" s="130"/>
      <c r="K98" s="130"/>
      <c r="L98" s="130"/>
      <c r="M98" s="130"/>
    </row>
    <row r="99" spans="1:13" ht="21" customHeight="1" x14ac:dyDescent="0.25">
      <c r="A99" s="137"/>
      <c r="B99" s="134"/>
      <c r="C99" s="145"/>
      <c r="D99" s="4" t="s">
        <v>11</v>
      </c>
      <c r="E99" s="5">
        <f t="shared" si="9"/>
        <v>3163045</v>
      </c>
      <c r="F99" s="8">
        <v>2676315</v>
      </c>
      <c r="G99" s="8">
        <v>486730</v>
      </c>
      <c r="H99" s="8">
        <v>0</v>
      </c>
      <c r="I99" s="134"/>
      <c r="J99" s="131"/>
      <c r="K99" s="131"/>
      <c r="L99" s="131"/>
      <c r="M99" s="131"/>
    </row>
    <row r="100" spans="1:13" ht="21" customHeight="1" x14ac:dyDescent="0.25">
      <c r="A100" s="135" t="s">
        <v>114</v>
      </c>
      <c r="B100" s="132" t="s">
        <v>37</v>
      </c>
      <c r="C100" s="145" t="s">
        <v>75</v>
      </c>
      <c r="D100" s="3" t="s">
        <v>6</v>
      </c>
      <c r="E100" s="7">
        <f>SUM(F100:H100)</f>
        <v>526811</v>
      </c>
      <c r="F100" s="7">
        <f>SUM(F101:F102)</f>
        <v>379584</v>
      </c>
      <c r="G100" s="7">
        <f>SUM(G101:G102)</f>
        <v>25000</v>
      </c>
      <c r="H100" s="7">
        <f>SUM(H101:H102)</f>
        <v>122227</v>
      </c>
      <c r="I100" s="132" t="s">
        <v>85</v>
      </c>
      <c r="J100" s="129" t="s">
        <v>9</v>
      </c>
      <c r="K100" s="129">
        <v>20</v>
      </c>
      <c r="L100" s="129">
        <v>20</v>
      </c>
      <c r="M100" s="129">
        <v>24.1</v>
      </c>
    </row>
    <row r="101" spans="1:13" ht="21" customHeight="1" x14ac:dyDescent="0.25">
      <c r="A101" s="136"/>
      <c r="B101" s="133"/>
      <c r="C101" s="145"/>
      <c r="D101" s="4" t="s">
        <v>10</v>
      </c>
      <c r="E101" s="5">
        <f t="shared" si="9"/>
        <v>0</v>
      </c>
      <c r="F101" s="8">
        <v>0</v>
      </c>
      <c r="G101" s="8">
        <v>0</v>
      </c>
      <c r="H101" s="8">
        <v>0</v>
      </c>
      <c r="I101" s="133"/>
      <c r="J101" s="130"/>
      <c r="K101" s="130"/>
      <c r="L101" s="130"/>
      <c r="M101" s="130"/>
    </row>
    <row r="102" spans="1:13" ht="21" customHeight="1" x14ac:dyDescent="0.25">
      <c r="A102" s="137"/>
      <c r="B102" s="134"/>
      <c r="C102" s="145"/>
      <c r="D102" s="4" t="s">
        <v>11</v>
      </c>
      <c r="E102" s="5">
        <f t="shared" si="9"/>
        <v>526811</v>
      </c>
      <c r="F102" s="8">
        <v>379584</v>
      </c>
      <c r="G102" s="8">
        <v>25000</v>
      </c>
      <c r="H102" s="56">
        <v>122227</v>
      </c>
      <c r="I102" s="134"/>
      <c r="J102" s="131"/>
      <c r="K102" s="131"/>
      <c r="L102" s="131"/>
      <c r="M102" s="131"/>
    </row>
    <row r="103" spans="1:13" ht="21" customHeight="1" x14ac:dyDescent="0.25">
      <c r="A103" s="135" t="s">
        <v>115</v>
      </c>
      <c r="B103" s="132" t="s">
        <v>38</v>
      </c>
      <c r="C103" s="145" t="s">
        <v>75</v>
      </c>
      <c r="D103" s="3" t="s">
        <v>6</v>
      </c>
      <c r="E103" s="7">
        <f>SUM(F103:H103)</f>
        <v>737750</v>
      </c>
      <c r="F103" s="7">
        <f>SUM(F104:F105)</f>
        <v>737750</v>
      </c>
      <c r="G103" s="7">
        <f>SUM(G104:G105)</f>
        <v>0</v>
      </c>
      <c r="H103" s="7">
        <f>SUM(H104:H105)</f>
        <v>0</v>
      </c>
      <c r="I103" s="132" t="s">
        <v>86</v>
      </c>
      <c r="J103" s="129" t="s">
        <v>9</v>
      </c>
      <c r="K103" s="129">
        <v>95</v>
      </c>
      <c r="L103" s="129">
        <v>95</v>
      </c>
      <c r="M103" s="129">
        <v>95</v>
      </c>
    </row>
    <row r="104" spans="1:13" ht="21" customHeight="1" x14ac:dyDescent="0.25">
      <c r="A104" s="136"/>
      <c r="B104" s="133"/>
      <c r="C104" s="145"/>
      <c r="D104" s="4" t="s">
        <v>10</v>
      </c>
      <c r="E104" s="5">
        <f t="shared" si="9"/>
        <v>0</v>
      </c>
      <c r="F104" s="8">
        <v>0</v>
      </c>
      <c r="G104" s="8">
        <v>0</v>
      </c>
      <c r="H104" s="8">
        <v>0</v>
      </c>
      <c r="I104" s="133"/>
      <c r="J104" s="130"/>
      <c r="K104" s="130"/>
      <c r="L104" s="130"/>
      <c r="M104" s="130"/>
    </row>
    <row r="105" spans="1:13" ht="21" customHeight="1" x14ac:dyDescent="0.25">
      <c r="A105" s="137"/>
      <c r="B105" s="134"/>
      <c r="C105" s="145"/>
      <c r="D105" s="4" t="s">
        <v>11</v>
      </c>
      <c r="E105" s="5">
        <f t="shared" si="9"/>
        <v>737750</v>
      </c>
      <c r="F105" s="8">
        <v>737750</v>
      </c>
      <c r="G105" s="8">
        <v>0</v>
      </c>
      <c r="H105" s="8">
        <v>0</v>
      </c>
      <c r="I105" s="134"/>
      <c r="J105" s="131"/>
      <c r="K105" s="131"/>
      <c r="L105" s="131"/>
      <c r="M105" s="131"/>
    </row>
    <row r="106" spans="1:13" ht="21" customHeight="1" x14ac:dyDescent="0.25">
      <c r="A106" s="135" t="s">
        <v>116</v>
      </c>
      <c r="B106" s="132" t="s">
        <v>69</v>
      </c>
      <c r="C106" s="145" t="s">
        <v>75</v>
      </c>
      <c r="D106" s="3" t="s">
        <v>6</v>
      </c>
      <c r="E106" s="7">
        <f>SUM(F106:H106)</f>
        <v>518558.87</v>
      </c>
      <c r="F106" s="7">
        <f>SUM(F107:F108)</f>
        <v>80300</v>
      </c>
      <c r="G106" s="7">
        <f>SUM(G107:G108)</f>
        <v>438258.87</v>
      </c>
      <c r="H106" s="7">
        <f>SUM(H107:H108)</f>
        <v>0</v>
      </c>
      <c r="I106" s="132" t="s">
        <v>87</v>
      </c>
      <c r="J106" s="129" t="s">
        <v>9</v>
      </c>
      <c r="K106" s="129">
        <v>5</v>
      </c>
      <c r="L106" s="129">
        <v>10</v>
      </c>
      <c r="M106" s="129">
        <v>10</v>
      </c>
    </row>
    <row r="107" spans="1:13" ht="21" customHeight="1" x14ac:dyDescent="0.25">
      <c r="A107" s="136"/>
      <c r="B107" s="133"/>
      <c r="C107" s="145"/>
      <c r="D107" s="4" t="s">
        <v>10</v>
      </c>
      <c r="E107" s="5">
        <f t="shared" si="9"/>
        <v>0</v>
      </c>
      <c r="F107" s="8">
        <v>0</v>
      </c>
      <c r="G107" s="8">
        <v>0</v>
      </c>
      <c r="H107" s="8">
        <v>0</v>
      </c>
      <c r="I107" s="133"/>
      <c r="J107" s="130"/>
      <c r="K107" s="130"/>
      <c r="L107" s="130"/>
      <c r="M107" s="130"/>
    </row>
    <row r="108" spans="1:13" ht="21" customHeight="1" x14ac:dyDescent="0.25">
      <c r="A108" s="137"/>
      <c r="B108" s="134"/>
      <c r="C108" s="145"/>
      <c r="D108" s="4" t="s">
        <v>11</v>
      </c>
      <c r="E108" s="5">
        <f t="shared" si="9"/>
        <v>518558.87</v>
      </c>
      <c r="F108" s="8">
        <v>80300</v>
      </c>
      <c r="G108" s="8">
        <f>600010-161751.13</f>
        <v>438258.87</v>
      </c>
      <c r="H108" s="8">
        <v>0</v>
      </c>
      <c r="I108" s="134"/>
      <c r="J108" s="131"/>
      <c r="K108" s="131"/>
      <c r="L108" s="131"/>
      <c r="M108" s="131"/>
    </row>
    <row r="109" spans="1:13" ht="21" customHeight="1" x14ac:dyDescent="0.25">
      <c r="A109" s="135" t="s">
        <v>117</v>
      </c>
      <c r="B109" s="132" t="s">
        <v>39</v>
      </c>
      <c r="C109" s="145" t="s">
        <v>75</v>
      </c>
      <c r="D109" s="3" t="s">
        <v>6</v>
      </c>
      <c r="E109" s="7">
        <f>SUM(F109:H109)</f>
        <v>841432</v>
      </c>
      <c r="F109" s="7">
        <f>SUM(F110:F111)</f>
        <v>541432</v>
      </c>
      <c r="G109" s="7">
        <f>SUM(G110:G111)</f>
        <v>300000</v>
      </c>
      <c r="H109" s="7">
        <f>SUM(H110:H111)</f>
        <v>0</v>
      </c>
      <c r="I109" s="132" t="s">
        <v>88</v>
      </c>
      <c r="J109" s="129" t="s">
        <v>9</v>
      </c>
      <c r="K109" s="129">
        <v>55</v>
      </c>
      <c r="L109" s="129">
        <v>60</v>
      </c>
      <c r="M109" s="129">
        <v>100</v>
      </c>
    </row>
    <row r="110" spans="1:13" ht="21" customHeight="1" x14ac:dyDescent="0.25">
      <c r="A110" s="136"/>
      <c r="B110" s="133"/>
      <c r="C110" s="145"/>
      <c r="D110" s="4" t="s">
        <v>10</v>
      </c>
      <c r="E110" s="5">
        <f t="shared" si="9"/>
        <v>0</v>
      </c>
      <c r="F110" s="8">
        <v>0</v>
      </c>
      <c r="G110" s="8">
        <v>0</v>
      </c>
      <c r="H110" s="8">
        <v>0</v>
      </c>
      <c r="I110" s="133"/>
      <c r="J110" s="130"/>
      <c r="K110" s="130"/>
      <c r="L110" s="130"/>
      <c r="M110" s="130"/>
    </row>
    <row r="111" spans="1:13" ht="21" customHeight="1" x14ac:dyDescent="0.25">
      <c r="A111" s="137"/>
      <c r="B111" s="134"/>
      <c r="C111" s="145"/>
      <c r="D111" s="4" t="s">
        <v>11</v>
      </c>
      <c r="E111" s="5">
        <f t="shared" si="9"/>
        <v>841432</v>
      </c>
      <c r="F111" s="8">
        <v>541432</v>
      </c>
      <c r="G111" s="8">
        <v>300000</v>
      </c>
      <c r="H111" s="8">
        <v>0</v>
      </c>
      <c r="I111" s="134"/>
      <c r="J111" s="131"/>
      <c r="K111" s="131"/>
      <c r="L111" s="131"/>
      <c r="M111" s="131"/>
    </row>
    <row r="112" spans="1:13" ht="21" customHeight="1" x14ac:dyDescent="0.25">
      <c r="A112" s="135" t="s">
        <v>118</v>
      </c>
      <c r="B112" s="132" t="s">
        <v>40</v>
      </c>
      <c r="C112" s="145" t="s">
        <v>75</v>
      </c>
      <c r="D112" s="3" t="s">
        <v>6</v>
      </c>
      <c r="E112" s="7">
        <f>SUM(F112:H112)</f>
        <v>1848102</v>
      </c>
      <c r="F112" s="7">
        <f>SUM(F113:F114)</f>
        <v>1463200</v>
      </c>
      <c r="G112" s="7">
        <f>SUM(G113:G114)</f>
        <v>0</v>
      </c>
      <c r="H112" s="7">
        <f>SUM(H113:H114)</f>
        <v>384902</v>
      </c>
      <c r="I112" s="132" t="s">
        <v>89</v>
      </c>
      <c r="J112" s="129" t="s">
        <v>9</v>
      </c>
      <c r="K112" s="129">
        <v>95</v>
      </c>
      <c r="L112" s="129">
        <v>95</v>
      </c>
      <c r="M112" s="129">
        <v>96</v>
      </c>
    </row>
    <row r="113" spans="1:13" ht="21" customHeight="1" x14ac:dyDescent="0.25">
      <c r="A113" s="136"/>
      <c r="B113" s="133"/>
      <c r="C113" s="145"/>
      <c r="D113" s="4" t="s">
        <v>10</v>
      </c>
      <c r="E113" s="5">
        <f t="shared" si="9"/>
        <v>0</v>
      </c>
      <c r="F113" s="8">
        <v>0</v>
      </c>
      <c r="G113" s="8">
        <v>0</v>
      </c>
      <c r="H113" s="8">
        <v>0</v>
      </c>
      <c r="I113" s="133"/>
      <c r="J113" s="130"/>
      <c r="K113" s="130"/>
      <c r="L113" s="130"/>
      <c r="M113" s="130"/>
    </row>
    <row r="114" spans="1:13" ht="21" customHeight="1" x14ac:dyDescent="0.25">
      <c r="A114" s="137"/>
      <c r="B114" s="134"/>
      <c r="C114" s="145"/>
      <c r="D114" s="4" t="s">
        <v>11</v>
      </c>
      <c r="E114" s="5">
        <f t="shared" si="9"/>
        <v>1848102</v>
      </c>
      <c r="F114" s="8">
        <v>1463200</v>
      </c>
      <c r="G114" s="8">
        <v>0</v>
      </c>
      <c r="H114" s="8">
        <v>384902</v>
      </c>
      <c r="I114" s="134"/>
      <c r="J114" s="131"/>
      <c r="K114" s="131"/>
      <c r="L114" s="131"/>
      <c r="M114" s="131"/>
    </row>
    <row r="115" spans="1:13" ht="21" customHeight="1" x14ac:dyDescent="0.25">
      <c r="A115" s="135" t="s">
        <v>119</v>
      </c>
      <c r="B115" s="132" t="s">
        <v>126</v>
      </c>
      <c r="C115" s="145" t="s">
        <v>75</v>
      </c>
      <c r="D115" s="3" t="s">
        <v>6</v>
      </c>
      <c r="E115" s="7">
        <f>SUM(F115:H115)</f>
        <v>403715.4</v>
      </c>
      <c r="F115" s="7">
        <f>SUM(F116:F117)</f>
        <v>100000</v>
      </c>
      <c r="G115" s="7">
        <f>SUM(G116:G117)</f>
        <v>201050</v>
      </c>
      <c r="H115" s="7">
        <f>SUM(H116:H117)</f>
        <v>102665.4</v>
      </c>
      <c r="I115" s="132" t="s">
        <v>90</v>
      </c>
      <c r="J115" s="129" t="s">
        <v>9</v>
      </c>
      <c r="K115" s="129">
        <v>95</v>
      </c>
      <c r="L115" s="129">
        <v>97</v>
      </c>
      <c r="M115" s="129">
        <v>100</v>
      </c>
    </row>
    <row r="116" spans="1:13" ht="21" customHeight="1" x14ac:dyDescent="0.25">
      <c r="A116" s="136"/>
      <c r="B116" s="133"/>
      <c r="C116" s="145"/>
      <c r="D116" s="4" t="s">
        <v>10</v>
      </c>
      <c r="E116" s="5">
        <f t="shared" si="9"/>
        <v>0</v>
      </c>
      <c r="F116" s="8">
        <v>0</v>
      </c>
      <c r="G116" s="8">
        <v>0</v>
      </c>
      <c r="H116" s="8">
        <v>0</v>
      </c>
      <c r="I116" s="133"/>
      <c r="J116" s="130"/>
      <c r="K116" s="130"/>
      <c r="L116" s="130"/>
      <c r="M116" s="130"/>
    </row>
    <row r="117" spans="1:13" ht="21" customHeight="1" x14ac:dyDescent="0.25">
      <c r="A117" s="137"/>
      <c r="B117" s="134"/>
      <c r="C117" s="145"/>
      <c r="D117" s="4" t="s">
        <v>11</v>
      </c>
      <c r="E117" s="5">
        <f t="shared" si="9"/>
        <v>403715.4</v>
      </c>
      <c r="F117" s="8">
        <v>100000</v>
      </c>
      <c r="G117" s="8">
        <f>27000+174050</f>
        <v>201050</v>
      </c>
      <c r="H117" s="8">
        <v>102665.4</v>
      </c>
      <c r="I117" s="134"/>
      <c r="J117" s="131"/>
      <c r="K117" s="131"/>
      <c r="L117" s="131"/>
      <c r="M117" s="131"/>
    </row>
    <row r="118" spans="1:13" ht="21" customHeight="1" x14ac:dyDescent="0.25">
      <c r="A118" s="135" t="s">
        <v>120</v>
      </c>
      <c r="B118" s="132" t="s">
        <v>127</v>
      </c>
      <c r="C118" s="145" t="s">
        <v>75</v>
      </c>
      <c r="D118" s="3" t="s">
        <v>6</v>
      </c>
      <c r="E118" s="7">
        <f>SUM(F118:H118)</f>
        <v>1230505</v>
      </c>
      <c r="F118" s="7">
        <f>SUM(F119:F120)</f>
        <v>740166</v>
      </c>
      <c r="G118" s="7">
        <f>SUM(G119:G120)</f>
        <v>199999</v>
      </c>
      <c r="H118" s="7">
        <v>290340</v>
      </c>
      <c r="I118" s="132" t="s">
        <v>128</v>
      </c>
      <c r="J118" s="129" t="s">
        <v>9</v>
      </c>
      <c r="K118" s="129">
        <v>90</v>
      </c>
      <c r="L118" s="129">
        <v>95</v>
      </c>
      <c r="M118" s="129">
        <v>97</v>
      </c>
    </row>
    <row r="119" spans="1:13" ht="21" customHeight="1" x14ac:dyDescent="0.25">
      <c r="A119" s="136"/>
      <c r="B119" s="133"/>
      <c r="C119" s="145"/>
      <c r="D119" s="4" t="s">
        <v>10</v>
      </c>
      <c r="E119" s="5">
        <f t="shared" si="9"/>
        <v>0</v>
      </c>
      <c r="F119" s="8">
        <v>0</v>
      </c>
      <c r="G119" s="8">
        <v>0</v>
      </c>
      <c r="H119" s="8">
        <v>0</v>
      </c>
      <c r="I119" s="133"/>
      <c r="J119" s="130"/>
      <c r="K119" s="130"/>
      <c r="L119" s="130"/>
      <c r="M119" s="130"/>
    </row>
    <row r="120" spans="1:13" ht="21" customHeight="1" x14ac:dyDescent="0.25">
      <c r="A120" s="137"/>
      <c r="B120" s="134"/>
      <c r="C120" s="145"/>
      <c r="D120" s="4" t="s">
        <v>11</v>
      </c>
      <c r="E120" s="5">
        <f t="shared" si="9"/>
        <v>1858570</v>
      </c>
      <c r="F120" s="8">
        <v>740166</v>
      </c>
      <c r="G120" s="8">
        <f>200000-1</f>
        <v>199999</v>
      </c>
      <c r="H120" s="56">
        <v>918405</v>
      </c>
      <c r="I120" s="134"/>
      <c r="J120" s="131"/>
      <c r="K120" s="131"/>
      <c r="L120" s="131"/>
      <c r="M120" s="131"/>
    </row>
    <row r="121" spans="1:13" ht="21" customHeight="1" x14ac:dyDescent="0.25">
      <c r="A121" s="135" t="s">
        <v>121</v>
      </c>
      <c r="B121" s="132" t="s">
        <v>70</v>
      </c>
      <c r="C121" s="145" t="s">
        <v>75</v>
      </c>
      <c r="D121" s="3" t="s">
        <v>6</v>
      </c>
      <c r="E121" s="7">
        <f>SUM(F121:H121)</f>
        <v>1378400</v>
      </c>
      <c r="F121" s="7">
        <f>SUM(F122:F123)</f>
        <v>1378400</v>
      </c>
      <c r="G121" s="7">
        <f>SUM(G122:G123)</f>
        <v>0</v>
      </c>
      <c r="H121" s="7">
        <f>SUM(H122:H123)</f>
        <v>0</v>
      </c>
      <c r="I121" s="132" t="s">
        <v>91</v>
      </c>
      <c r="J121" s="129" t="s">
        <v>9</v>
      </c>
      <c r="K121" s="129">
        <v>100</v>
      </c>
      <c r="L121" s="129" t="s">
        <v>93</v>
      </c>
      <c r="M121" s="135" t="s">
        <v>93</v>
      </c>
    </row>
    <row r="122" spans="1:13" ht="21" customHeight="1" x14ac:dyDescent="0.25">
      <c r="A122" s="136"/>
      <c r="B122" s="133"/>
      <c r="C122" s="145"/>
      <c r="D122" s="4" t="s">
        <v>10</v>
      </c>
      <c r="E122" s="5">
        <f t="shared" si="9"/>
        <v>0</v>
      </c>
      <c r="F122" s="8">
        <v>0</v>
      </c>
      <c r="G122" s="8">
        <v>0</v>
      </c>
      <c r="H122" s="8">
        <v>0</v>
      </c>
      <c r="I122" s="133"/>
      <c r="J122" s="130"/>
      <c r="K122" s="130"/>
      <c r="L122" s="130"/>
      <c r="M122" s="136"/>
    </row>
    <row r="123" spans="1:13" ht="21" customHeight="1" x14ac:dyDescent="0.25">
      <c r="A123" s="137"/>
      <c r="B123" s="134"/>
      <c r="C123" s="145"/>
      <c r="D123" s="4" t="s">
        <v>11</v>
      </c>
      <c r="E123" s="5">
        <f t="shared" si="9"/>
        <v>1378400</v>
      </c>
      <c r="F123" s="8">
        <v>1378400</v>
      </c>
      <c r="G123" s="8">
        <v>0</v>
      </c>
      <c r="H123" s="8">
        <v>0</v>
      </c>
      <c r="I123" s="134"/>
      <c r="J123" s="131"/>
      <c r="K123" s="131"/>
      <c r="L123" s="131"/>
      <c r="M123" s="137"/>
    </row>
    <row r="124" spans="1:13" ht="21" customHeight="1" x14ac:dyDescent="0.25">
      <c r="A124" s="135" t="s">
        <v>122</v>
      </c>
      <c r="B124" s="132" t="s">
        <v>41</v>
      </c>
      <c r="C124" s="145" t="s">
        <v>75</v>
      </c>
      <c r="D124" s="3" t="s">
        <v>6</v>
      </c>
      <c r="E124" s="7">
        <f>SUM(F124:H124)</f>
        <v>1057561.6000000001</v>
      </c>
      <c r="F124" s="7">
        <f>SUM(F125:F126)</f>
        <v>0</v>
      </c>
      <c r="G124" s="7">
        <f>SUM(G125:G126)</f>
        <v>1057561.6000000001</v>
      </c>
      <c r="H124" s="7">
        <f>SUM(H125:H126)</f>
        <v>0</v>
      </c>
      <c r="I124" s="132" t="s">
        <v>92</v>
      </c>
      <c r="J124" s="129" t="s">
        <v>9</v>
      </c>
      <c r="K124" s="129" t="s">
        <v>93</v>
      </c>
      <c r="L124" s="129">
        <v>15</v>
      </c>
      <c r="M124" s="129">
        <v>15</v>
      </c>
    </row>
    <row r="125" spans="1:13" ht="21" customHeight="1" x14ac:dyDescent="0.25">
      <c r="A125" s="136"/>
      <c r="B125" s="133"/>
      <c r="C125" s="145"/>
      <c r="D125" s="4" t="s">
        <v>10</v>
      </c>
      <c r="E125" s="5">
        <f t="shared" si="9"/>
        <v>0</v>
      </c>
      <c r="F125" s="8">
        <v>0</v>
      </c>
      <c r="G125" s="8">
        <v>0</v>
      </c>
      <c r="H125" s="8">
        <v>0</v>
      </c>
      <c r="I125" s="133"/>
      <c r="J125" s="130"/>
      <c r="K125" s="130"/>
      <c r="L125" s="130"/>
      <c r="M125" s="130"/>
    </row>
    <row r="126" spans="1:13" ht="21" customHeight="1" x14ac:dyDescent="0.25">
      <c r="A126" s="137"/>
      <c r="B126" s="134"/>
      <c r="C126" s="145"/>
      <c r="D126" s="4" t="s">
        <v>11</v>
      </c>
      <c r="E126" s="5">
        <f t="shared" si="9"/>
        <v>1057561.6000000001</v>
      </c>
      <c r="F126" s="8">
        <v>0</v>
      </c>
      <c r="G126" s="8">
        <f>1057570-8.4</f>
        <v>1057561.6000000001</v>
      </c>
      <c r="H126" s="8">
        <v>0</v>
      </c>
      <c r="I126" s="134"/>
      <c r="J126" s="131"/>
      <c r="K126" s="131"/>
      <c r="L126" s="131"/>
      <c r="M126" s="131"/>
    </row>
    <row r="127" spans="1:13" ht="21" customHeight="1" x14ac:dyDescent="0.25">
      <c r="A127" s="135" t="s">
        <v>123</v>
      </c>
      <c r="B127" s="132" t="s">
        <v>42</v>
      </c>
      <c r="C127" s="145" t="s">
        <v>75</v>
      </c>
      <c r="D127" s="3" t="s">
        <v>6</v>
      </c>
      <c r="E127" s="7">
        <f>SUM(F127:H127)</f>
        <v>1261137.76</v>
      </c>
      <c r="F127" s="7">
        <f>SUM(F128:F129)</f>
        <v>0</v>
      </c>
      <c r="G127" s="7">
        <f>SUM(G128:G129)</f>
        <v>747416.4</v>
      </c>
      <c r="H127" s="7">
        <v>513721.36</v>
      </c>
      <c r="I127" s="132" t="s">
        <v>94</v>
      </c>
      <c r="J127" s="129" t="s">
        <v>9</v>
      </c>
      <c r="K127" s="129" t="s">
        <v>93</v>
      </c>
      <c r="L127" s="129">
        <v>20</v>
      </c>
      <c r="M127" s="129">
        <v>16.600000000000001</v>
      </c>
    </row>
    <row r="128" spans="1:13" ht="21" customHeight="1" x14ac:dyDescent="0.25">
      <c r="A128" s="136"/>
      <c r="B128" s="133"/>
      <c r="C128" s="145"/>
      <c r="D128" s="4" t="s">
        <v>10</v>
      </c>
      <c r="E128" s="5">
        <f t="shared" si="9"/>
        <v>0</v>
      </c>
      <c r="F128" s="8">
        <v>0</v>
      </c>
      <c r="G128" s="8">
        <v>0</v>
      </c>
      <c r="H128" s="8">
        <v>0</v>
      </c>
      <c r="I128" s="133"/>
      <c r="J128" s="130"/>
      <c r="K128" s="130"/>
      <c r="L128" s="130"/>
      <c r="M128" s="130"/>
    </row>
    <row r="129" spans="1:13" ht="21" customHeight="1" x14ac:dyDescent="0.25">
      <c r="A129" s="137"/>
      <c r="B129" s="134"/>
      <c r="C129" s="145"/>
      <c r="D129" s="4" t="s">
        <v>11</v>
      </c>
      <c r="E129" s="5">
        <f t="shared" si="9"/>
        <v>5830252.7600000007</v>
      </c>
      <c r="F129" s="8">
        <v>0</v>
      </c>
      <c r="G129" s="8">
        <f>707220+40196.4</f>
        <v>747416.4</v>
      </c>
      <c r="H129" s="56">
        <f>484756.36+4598080</f>
        <v>5082836.3600000003</v>
      </c>
      <c r="I129" s="134"/>
      <c r="J129" s="131"/>
      <c r="K129" s="131"/>
      <c r="L129" s="131"/>
      <c r="M129" s="131"/>
    </row>
    <row r="130" spans="1:13" ht="21" customHeight="1" x14ac:dyDescent="0.25">
      <c r="A130" s="135" t="s">
        <v>124</v>
      </c>
      <c r="B130" s="132" t="s">
        <v>43</v>
      </c>
      <c r="C130" s="145" t="s">
        <v>75</v>
      </c>
      <c r="D130" s="3" t="s">
        <v>6</v>
      </c>
      <c r="E130" s="7">
        <f>SUM(F130:H130)</f>
        <v>1374452.58</v>
      </c>
      <c r="F130" s="7">
        <f>SUM(F131:F132)</f>
        <v>0</v>
      </c>
      <c r="G130" s="7">
        <f>SUM(G131:G132)</f>
        <v>462792.57999999996</v>
      </c>
      <c r="H130" s="7">
        <f>SUM(H131:H132)</f>
        <v>911660</v>
      </c>
      <c r="I130" s="132" t="s">
        <v>97</v>
      </c>
      <c r="J130" s="129" t="s">
        <v>9</v>
      </c>
      <c r="K130" s="135" t="s">
        <v>99</v>
      </c>
      <c r="L130" s="135" t="s">
        <v>98</v>
      </c>
      <c r="M130" s="129">
        <v>4.2</v>
      </c>
    </row>
    <row r="131" spans="1:13" ht="21" customHeight="1" x14ac:dyDescent="0.25">
      <c r="A131" s="136"/>
      <c r="B131" s="133"/>
      <c r="C131" s="145"/>
      <c r="D131" s="4" t="s">
        <v>10</v>
      </c>
      <c r="E131" s="5">
        <f t="shared" si="9"/>
        <v>0</v>
      </c>
      <c r="F131" s="8">
        <v>0</v>
      </c>
      <c r="G131" s="8">
        <v>0</v>
      </c>
      <c r="H131" s="8">
        <v>0</v>
      </c>
      <c r="I131" s="133"/>
      <c r="J131" s="130"/>
      <c r="K131" s="136"/>
      <c r="L131" s="136"/>
      <c r="M131" s="130"/>
    </row>
    <row r="132" spans="1:13" ht="21" customHeight="1" x14ac:dyDescent="0.25">
      <c r="A132" s="137"/>
      <c r="B132" s="134"/>
      <c r="C132" s="145"/>
      <c r="D132" s="4" t="s">
        <v>11</v>
      </c>
      <c r="E132" s="5">
        <f t="shared" si="9"/>
        <v>1374452.58</v>
      </c>
      <c r="F132" s="8">
        <v>0</v>
      </c>
      <c r="G132" s="8">
        <f>56250+150000+256542.58</f>
        <v>462792.57999999996</v>
      </c>
      <c r="H132" s="8">
        <v>911660</v>
      </c>
      <c r="I132" s="134"/>
      <c r="J132" s="131"/>
      <c r="K132" s="137"/>
      <c r="L132" s="137"/>
      <c r="M132" s="131"/>
    </row>
    <row r="133" spans="1:13" s="6" customFormat="1" ht="13.5" customHeight="1" x14ac:dyDescent="0.2">
      <c r="A133" s="147" t="s">
        <v>74</v>
      </c>
      <c r="B133" s="147"/>
      <c r="C133" s="147"/>
      <c r="D133" s="11" t="s">
        <v>6</v>
      </c>
      <c r="E133" s="7">
        <f t="shared" ref="E133:E138" si="11">SUM(F133:H133)</f>
        <v>42976887</v>
      </c>
      <c r="F133" s="7">
        <f>SUM(F134:F135)</f>
        <v>18846257</v>
      </c>
      <c r="G133" s="7">
        <f>SUM(G134:G135)</f>
        <v>9064430</v>
      </c>
      <c r="H133" s="7">
        <f>SUM(H134:H135)</f>
        <v>15066200</v>
      </c>
      <c r="I133" s="132"/>
      <c r="J133" s="129"/>
      <c r="K133" s="129"/>
      <c r="L133" s="129"/>
      <c r="M133" s="129"/>
    </row>
    <row r="134" spans="1:13" s="6" customFormat="1" ht="13.5" customHeight="1" x14ac:dyDescent="0.2">
      <c r="A134" s="147"/>
      <c r="B134" s="147"/>
      <c r="C134" s="147"/>
      <c r="D134" s="11" t="s">
        <v>10</v>
      </c>
      <c r="E134" s="7">
        <f t="shared" si="11"/>
        <v>1600000</v>
      </c>
      <c r="F134" s="7">
        <f t="shared" ref="F134:H135" si="12">F80</f>
        <v>0</v>
      </c>
      <c r="G134" s="7">
        <f t="shared" si="12"/>
        <v>1600000</v>
      </c>
      <c r="H134" s="7">
        <f t="shared" si="12"/>
        <v>0</v>
      </c>
      <c r="I134" s="133"/>
      <c r="J134" s="130"/>
      <c r="K134" s="130"/>
      <c r="L134" s="130"/>
      <c r="M134" s="130"/>
    </row>
    <row r="135" spans="1:13" s="6" customFormat="1" ht="13.5" customHeight="1" x14ac:dyDescent="0.2">
      <c r="A135" s="147"/>
      <c r="B135" s="147"/>
      <c r="C135" s="147"/>
      <c r="D135" s="11" t="s">
        <v>11</v>
      </c>
      <c r="E135" s="7">
        <f t="shared" si="11"/>
        <v>41376887</v>
      </c>
      <c r="F135" s="7">
        <f t="shared" si="12"/>
        <v>18846257</v>
      </c>
      <c r="G135" s="7">
        <f t="shared" si="12"/>
        <v>7464430</v>
      </c>
      <c r="H135" s="7">
        <f t="shared" si="12"/>
        <v>15066200</v>
      </c>
      <c r="I135" s="134"/>
      <c r="J135" s="131"/>
      <c r="K135" s="131"/>
      <c r="L135" s="131"/>
      <c r="M135" s="131"/>
    </row>
    <row r="136" spans="1:13" s="6" customFormat="1" ht="13.5" customHeight="1" x14ac:dyDescent="0.2">
      <c r="A136" s="148" t="s">
        <v>44</v>
      </c>
      <c r="B136" s="149"/>
      <c r="C136" s="150"/>
      <c r="D136" s="11" t="s">
        <v>6</v>
      </c>
      <c r="E136" s="7">
        <f t="shared" si="11"/>
        <v>59682629</v>
      </c>
      <c r="F136" s="7">
        <f>SUM(F137:F138)</f>
        <v>24923869</v>
      </c>
      <c r="G136" s="7">
        <f>SUM(G137:G138)</f>
        <v>15729760</v>
      </c>
      <c r="H136" s="7">
        <f>SUM(H137:H138)</f>
        <v>19029000</v>
      </c>
      <c r="I136" s="132"/>
      <c r="J136" s="129"/>
      <c r="K136" s="129"/>
      <c r="L136" s="129"/>
      <c r="M136" s="129"/>
    </row>
    <row r="137" spans="1:13" s="6" customFormat="1" ht="13.5" customHeight="1" x14ac:dyDescent="0.2">
      <c r="A137" s="151"/>
      <c r="B137" s="152"/>
      <c r="C137" s="153"/>
      <c r="D137" s="11" t="s">
        <v>10</v>
      </c>
      <c r="E137" s="7">
        <f t="shared" si="11"/>
        <v>3878600</v>
      </c>
      <c r="F137" s="7">
        <f t="shared" ref="F137:H138" si="13">F51+F76+F134</f>
        <v>625000</v>
      </c>
      <c r="G137" s="7">
        <f t="shared" si="13"/>
        <v>3253600</v>
      </c>
      <c r="H137" s="7">
        <f t="shared" si="13"/>
        <v>0</v>
      </c>
      <c r="I137" s="133"/>
      <c r="J137" s="130"/>
      <c r="K137" s="130"/>
      <c r="L137" s="130"/>
      <c r="M137" s="130"/>
    </row>
    <row r="138" spans="1:13" s="6" customFormat="1" ht="13.5" customHeight="1" x14ac:dyDescent="0.2">
      <c r="A138" s="154"/>
      <c r="B138" s="155"/>
      <c r="C138" s="156"/>
      <c r="D138" s="11" t="s">
        <v>11</v>
      </c>
      <c r="E138" s="7">
        <f t="shared" si="11"/>
        <v>55804029</v>
      </c>
      <c r="F138" s="7">
        <f t="shared" si="13"/>
        <v>24298869</v>
      </c>
      <c r="G138" s="7">
        <f t="shared" si="13"/>
        <v>12476160</v>
      </c>
      <c r="H138" s="7">
        <f t="shared" si="13"/>
        <v>19029000</v>
      </c>
      <c r="I138" s="134"/>
      <c r="J138" s="131"/>
      <c r="K138" s="131"/>
      <c r="L138" s="131"/>
      <c r="M138" s="131"/>
    </row>
    <row r="142" spans="1:13" x14ac:dyDescent="0.25">
      <c r="D142" s="17"/>
      <c r="E142" s="17"/>
      <c r="F142" s="17"/>
      <c r="G142" s="17"/>
      <c r="H142" s="17"/>
    </row>
  </sheetData>
  <mergeCells count="322">
    <mergeCell ref="L136:L138"/>
    <mergeCell ref="M136:M138"/>
    <mergeCell ref="A130:A132"/>
    <mergeCell ref="B130:B132"/>
    <mergeCell ref="A136:C138"/>
    <mergeCell ref="I136:I138"/>
    <mergeCell ref="J136:J138"/>
    <mergeCell ref="K136:K138"/>
    <mergeCell ref="A133:C135"/>
    <mergeCell ref="I133:I135"/>
    <mergeCell ref="J133:J135"/>
    <mergeCell ref="K133:K135"/>
    <mergeCell ref="L133:L135"/>
    <mergeCell ref="M133:M135"/>
    <mergeCell ref="C130:C132"/>
    <mergeCell ref="I130:I132"/>
    <mergeCell ref="J130:J132"/>
    <mergeCell ref="K130:K132"/>
    <mergeCell ref="L124:L126"/>
    <mergeCell ref="M124:M126"/>
    <mergeCell ref="L127:L129"/>
    <mergeCell ref="M127:M129"/>
    <mergeCell ref="L130:L132"/>
    <mergeCell ref="M130:M132"/>
    <mergeCell ref="A127:A129"/>
    <mergeCell ref="B127:B129"/>
    <mergeCell ref="C127:C129"/>
    <mergeCell ref="I127:I129"/>
    <mergeCell ref="J127:J129"/>
    <mergeCell ref="K127:K129"/>
    <mergeCell ref="A124:A126"/>
    <mergeCell ref="B124:B126"/>
    <mergeCell ref="C124:C126"/>
    <mergeCell ref="I124:I126"/>
    <mergeCell ref="J124:J126"/>
    <mergeCell ref="K124:K126"/>
    <mergeCell ref="L118:L120"/>
    <mergeCell ref="M118:M120"/>
    <mergeCell ref="A121:A123"/>
    <mergeCell ref="B121:B123"/>
    <mergeCell ref="C121:C123"/>
    <mergeCell ref="I121:I123"/>
    <mergeCell ref="J121:J123"/>
    <mergeCell ref="K121:K123"/>
    <mergeCell ref="L121:L123"/>
    <mergeCell ref="M121:M123"/>
    <mergeCell ref="A118:A120"/>
    <mergeCell ref="B118:B120"/>
    <mergeCell ref="C118:C120"/>
    <mergeCell ref="I118:I120"/>
    <mergeCell ref="J118:J120"/>
    <mergeCell ref="K118:K120"/>
    <mergeCell ref="L112:L114"/>
    <mergeCell ref="M112:M114"/>
    <mergeCell ref="A115:A117"/>
    <mergeCell ref="B115:B117"/>
    <mergeCell ref="C115:C117"/>
    <mergeCell ref="I115:I117"/>
    <mergeCell ref="J115:J117"/>
    <mergeCell ref="K115:K117"/>
    <mergeCell ref="L115:L117"/>
    <mergeCell ref="M115:M117"/>
    <mergeCell ref="A112:A114"/>
    <mergeCell ref="B112:B114"/>
    <mergeCell ref="C112:C114"/>
    <mergeCell ref="I112:I114"/>
    <mergeCell ref="J112:J114"/>
    <mergeCell ref="K112:K114"/>
    <mergeCell ref="L106:L108"/>
    <mergeCell ref="M106:M108"/>
    <mergeCell ref="A109:A111"/>
    <mergeCell ref="B109:B111"/>
    <mergeCell ref="C109:C111"/>
    <mergeCell ref="I109:I111"/>
    <mergeCell ref="J109:J111"/>
    <mergeCell ref="K109:K111"/>
    <mergeCell ref="L109:L111"/>
    <mergeCell ref="M109:M111"/>
    <mergeCell ref="A106:A108"/>
    <mergeCell ref="B106:B108"/>
    <mergeCell ref="C106:C108"/>
    <mergeCell ref="I106:I108"/>
    <mergeCell ref="J106:J108"/>
    <mergeCell ref="K106:K108"/>
    <mergeCell ref="L100:L102"/>
    <mergeCell ref="M100:M102"/>
    <mergeCell ref="A103:A105"/>
    <mergeCell ref="B103:B105"/>
    <mergeCell ref="C103:C105"/>
    <mergeCell ref="I103:I105"/>
    <mergeCell ref="J103:J105"/>
    <mergeCell ref="K103:K105"/>
    <mergeCell ref="L103:L105"/>
    <mergeCell ref="M103:M105"/>
    <mergeCell ref="A100:A102"/>
    <mergeCell ref="B100:B102"/>
    <mergeCell ref="C100:C102"/>
    <mergeCell ref="I100:I102"/>
    <mergeCell ref="J100:J102"/>
    <mergeCell ref="K100:K102"/>
    <mergeCell ref="L94:L96"/>
    <mergeCell ref="M94:M96"/>
    <mergeCell ref="A97:A99"/>
    <mergeCell ref="B97:B99"/>
    <mergeCell ref="C97:C99"/>
    <mergeCell ref="I97:I99"/>
    <mergeCell ref="J97:J99"/>
    <mergeCell ref="K97:K99"/>
    <mergeCell ref="L97:L99"/>
    <mergeCell ref="M97:M99"/>
    <mergeCell ref="A94:A96"/>
    <mergeCell ref="B94:B96"/>
    <mergeCell ref="C94:C96"/>
    <mergeCell ref="I94:I96"/>
    <mergeCell ref="J94:J96"/>
    <mergeCell ref="K94:K96"/>
    <mergeCell ref="L88:L90"/>
    <mergeCell ref="M88:M90"/>
    <mergeCell ref="A91:A93"/>
    <mergeCell ref="B91:B93"/>
    <mergeCell ref="C91:C93"/>
    <mergeCell ref="I91:I93"/>
    <mergeCell ref="J91:J93"/>
    <mergeCell ref="K91:K93"/>
    <mergeCell ref="L91:L93"/>
    <mergeCell ref="M91:M93"/>
    <mergeCell ref="A88:A90"/>
    <mergeCell ref="B88:B90"/>
    <mergeCell ref="C88:C90"/>
    <mergeCell ref="I88:I90"/>
    <mergeCell ref="J88:J90"/>
    <mergeCell ref="K88:K90"/>
    <mergeCell ref="L82:L84"/>
    <mergeCell ref="M82:M84"/>
    <mergeCell ref="A85:A87"/>
    <mergeCell ref="B85:B87"/>
    <mergeCell ref="C85:C87"/>
    <mergeCell ref="I85:I87"/>
    <mergeCell ref="J85:J87"/>
    <mergeCell ref="K85:K87"/>
    <mergeCell ref="L85:L87"/>
    <mergeCell ref="M85:M87"/>
    <mergeCell ref="A82:A84"/>
    <mergeCell ref="B82:B84"/>
    <mergeCell ref="C82:C84"/>
    <mergeCell ref="I82:I84"/>
    <mergeCell ref="J82:J84"/>
    <mergeCell ref="K82:K84"/>
    <mergeCell ref="M75:M77"/>
    <mergeCell ref="A78:L78"/>
    <mergeCell ref="A79:A81"/>
    <mergeCell ref="B79:B81"/>
    <mergeCell ref="C79:C81"/>
    <mergeCell ref="I79:I81"/>
    <mergeCell ref="J79:J81"/>
    <mergeCell ref="K79:K81"/>
    <mergeCell ref="L79:L81"/>
    <mergeCell ref="M79:M81"/>
    <mergeCell ref="L69:L74"/>
    <mergeCell ref="M69:M74"/>
    <mergeCell ref="A72:A74"/>
    <mergeCell ref="B72:B74"/>
    <mergeCell ref="C72:C74"/>
    <mergeCell ref="A75:C77"/>
    <mergeCell ref="I75:I77"/>
    <mergeCell ref="J75:J77"/>
    <mergeCell ref="K75:K77"/>
    <mergeCell ref="L75:L77"/>
    <mergeCell ref="A69:A71"/>
    <mergeCell ref="B69:B71"/>
    <mergeCell ref="C69:C71"/>
    <mergeCell ref="I69:I74"/>
    <mergeCell ref="J69:J74"/>
    <mergeCell ref="K69:K74"/>
    <mergeCell ref="B60:B62"/>
    <mergeCell ref="C60:C62"/>
    <mergeCell ref="A63:A65"/>
    <mergeCell ref="B63:B65"/>
    <mergeCell ref="C63:C65"/>
    <mergeCell ref="A66:A68"/>
    <mergeCell ref="B66:B68"/>
    <mergeCell ref="C66:C68"/>
    <mergeCell ref="M54:M56"/>
    <mergeCell ref="A57:A59"/>
    <mergeCell ref="B57:B59"/>
    <mergeCell ref="C57:C59"/>
    <mergeCell ref="I57:I68"/>
    <mergeCell ref="J57:J68"/>
    <mergeCell ref="K57:K68"/>
    <mergeCell ref="L57:L68"/>
    <mergeCell ref="M57:M68"/>
    <mergeCell ref="A60:A62"/>
    <mergeCell ref="A53:L53"/>
    <mergeCell ref="A54:A56"/>
    <mergeCell ref="B54:B56"/>
    <mergeCell ref="C54:C56"/>
    <mergeCell ref="I54:I56"/>
    <mergeCell ref="J54:J56"/>
    <mergeCell ref="K54:K56"/>
    <mergeCell ref="L54:L56"/>
    <mergeCell ref="A50:C52"/>
    <mergeCell ref="I50:I52"/>
    <mergeCell ref="J50:J52"/>
    <mergeCell ref="K50:K52"/>
    <mergeCell ref="L50:L52"/>
    <mergeCell ref="M50:M52"/>
    <mergeCell ref="L44:L46"/>
    <mergeCell ref="M44:M46"/>
    <mergeCell ref="A47:A49"/>
    <mergeCell ref="B47:B49"/>
    <mergeCell ref="C47:C49"/>
    <mergeCell ref="I47:I49"/>
    <mergeCell ref="J47:J49"/>
    <mergeCell ref="K47:K49"/>
    <mergeCell ref="L47:L49"/>
    <mergeCell ref="M47:M49"/>
    <mergeCell ref="A44:A46"/>
    <mergeCell ref="B44:B46"/>
    <mergeCell ref="C44:C46"/>
    <mergeCell ref="I44:I46"/>
    <mergeCell ref="J44:J46"/>
    <mergeCell ref="K44:K46"/>
    <mergeCell ref="L38:L40"/>
    <mergeCell ref="M38:M40"/>
    <mergeCell ref="A41:A43"/>
    <mergeCell ref="B41:B43"/>
    <mergeCell ref="C41:C43"/>
    <mergeCell ref="I41:I43"/>
    <mergeCell ref="J41:J43"/>
    <mergeCell ref="K41:K43"/>
    <mergeCell ref="L41:L43"/>
    <mergeCell ref="M41:M43"/>
    <mergeCell ref="A38:A40"/>
    <mergeCell ref="B38:B40"/>
    <mergeCell ref="C38:C40"/>
    <mergeCell ref="I38:I40"/>
    <mergeCell ref="J38:J40"/>
    <mergeCell ref="K38:K40"/>
    <mergeCell ref="L32:L34"/>
    <mergeCell ref="M32:M34"/>
    <mergeCell ref="A35:A37"/>
    <mergeCell ref="B35:B37"/>
    <mergeCell ref="C35:C37"/>
    <mergeCell ref="I35:I37"/>
    <mergeCell ref="J35:J37"/>
    <mergeCell ref="K35:K37"/>
    <mergeCell ref="L35:L37"/>
    <mergeCell ref="M35:M37"/>
    <mergeCell ref="A32:A34"/>
    <mergeCell ref="B32:B34"/>
    <mergeCell ref="C32:C34"/>
    <mergeCell ref="I32:I34"/>
    <mergeCell ref="J32:J34"/>
    <mergeCell ref="K32:K34"/>
    <mergeCell ref="L26:L28"/>
    <mergeCell ref="M26:M28"/>
    <mergeCell ref="A29:A31"/>
    <mergeCell ref="B29:B31"/>
    <mergeCell ref="C29:C31"/>
    <mergeCell ref="I29:I31"/>
    <mergeCell ref="J29:J31"/>
    <mergeCell ref="K29:K31"/>
    <mergeCell ref="L29:L31"/>
    <mergeCell ref="M29:M31"/>
    <mergeCell ref="A26:A28"/>
    <mergeCell ref="B26:B28"/>
    <mergeCell ref="C26:C28"/>
    <mergeCell ref="I26:I28"/>
    <mergeCell ref="J26:J28"/>
    <mergeCell ref="K26:K28"/>
    <mergeCell ref="L20:L22"/>
    <mergeCell ref="M20:M22"/>
    <mergeCell ref="A23:A25"/>
    <mergeCell ref="B23:B25"/>
    <mergeCell ref="C23:C25"/>
    <mergeCell ref="I23:I25"/>
    <mergeCell ref="J23:J25"/>
    <mergeCell ref="K23:K25"/>
    <mergeCell ref="L23:L25"/>
    <mergeCell ref="M23:M25"/>
    <mergeCell ref="A20:A22"/>
    <mergeCell ref="B20:B22"/>
    <mergeCell ref="C20:C22"/>
    <mergeCell ref="I20:I22"/>
    <mergeCell ref="J20:J22"/>
    <mergeCell ref="K20:K22"/>
    <mergeCell ref="L14:L16"/>
    <mergeCell ref="M14:M16"/>
    <mergeCell ref="A17:A19"/>
    <mergeCell ref="B17:B19"/>
    <mergeCell ref="C17:C19"/>
    <mergeCell ref="I17:I19"/>
    <mergeCell ref="J17:J19"/>
    <mergeCell ref="K17:K19"/>
    <mergeCell ref="L17:L19"/>
    <mergeCell ref="M17:M19"/>
    <mergeCell ref="A14:A16"/>
    <mergeCell ref="B14:B16"/>
    <mergeCell ref="C14:C16"/>
    <mergeCell ref="I14:I16"/>
    <mergeCell ref="J14:J16"/>
    <mergeCell ref="K14:K16"/>
    <mergeCell ref="A9:M9"/>
    <mergeCell ref="B10:M10"/>
    <mergeCell ref="A11:A13"/>
    <mergeCell ref="B11:B13"/>
    <mergeCell ref="C11:C13"/>
    <mergeCell ref="I11:I13"/>
    <mergeCell ref="J11:J13"/>
    <mergeCell ref="K11:K13"/>
    <mergeCell ref="L11:L13"/>
    <mergeCell ref="M11:M13"/>
    <mergeCell ref="J1:M1"/>
    <mergeCell ref="A3:M3"/>
    <mergeCell ref="A5:A7"/>
    <mergeCell ref="B5:B7"/>
    <mergeCell ref="C5:C7"/>
    <mergeCell ref="D5:D7"/>
    <mergeCell ref="E5:H5"/>
    <mergeCell ref="I5:M6"/>
    <mergeCell ref="E6:E7"/>
    <mergeCell ref="F6:H6"/>
  </mergeCells>
  <pageMargins left="0.98425196850393704" right="0.59055118110236227" top="0.78740157480314965" bottom="0.78740157480314965" header="0.31496062992125984" footer="0.31496062992125984"/>
  <pageSetup paperSize="9" scale="27" orientation="portrait" r:id="rId1"/>
  <headerFooter differentFirst="1">
    <oddHeader>&amp;C&amp;"Times New Roman,обычный"&amp;9&amp;P</oddHeader>
  </headerFooter>
  <rowBreaks count="2" manualBreakCount="2">
    <brk id="78" max="12" man="1"/>
    <brk id="135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outlinePr summaryBelow="0" summaryRight="0"/>
    <pageSetUpPr fitToPage="1"/>
  </sheetPr>
  <dimension ref="A1:IT246"/>
  <sheetViews>
    <sheetView zoomScale="80" zoomScaleNormal="80" workbookViewId="0">
      <pane ySplit="7" topLeftCell="A8" activePane="bottomLeft" state="frozen"/>
      <selection pane="bottomLeft" activeCell="C13" sqref="C13"/>
    </sheetView>
  </sheetViews>
  <sheetFormatPr defaultRowHeight="15" outlineLevelCol="2" x14ac:dyDescent="0.25"/>
  <cols>
    <col min="1" max="1" width="4.140625" style="21" customWidth="1"/>
    <col min="2" max="2" width="41.28515625" style="21" customWidth="1"/>
    <col min="3" max="3" width="16" style="21" customWidth="1"/>
    <col min="4" max="4" width="46.85546875" style="21" customWidth="1"/>
    <col min="5" max="6" width="16.7109375" style="21" customWidth="1"/>
    <col min="7" max="7" width="20.140625" style="21" customWidth="1" outlineLevel="1"/>
    <col min="8" max="8" width="14.7109375" style="21" customWidth="1" outlineLevel="1"/>
    <col min="9" max="10" width="14.7109375" style="21" customWidth="1" outlineLevel="2"/>
    <col min="11" max="12" width="18.28515625" style="21" customWidth="1"/>
    <col min="13" max="13" width="13.85546875" style="21" bestFit="1" customWidth="1"/>
    <col min="14" max="254" width="9.140625" style="21" customWidth="1"/>
  </cols>
  <sheetData>
    <row r="1" spans="1:254" ht="15.75" x14ac:dyDescent="0.25">
      <c r="A1" s="101" t="s">
        <v>172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</row>
    <row r="2" spans="1:254" ht="3.75" customHeight="1" x14ac:dyDescent="0.2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254" ht="15" customHeight="1" x14ac:dyDescent="0.25">
      <c r="A3" s="102" t="s">
        <v>0</v>
      </c>
      <c r="B3" s="102" t="s">
        <v>46</v>
      </c>
      <c r="C3" s="102" t="s">
        <v>173</v>
      </c>
      <c r="D3" s="102" t="s">
        <v>174</v>
      </c>
      <c r="E3" s="102" t="s">
        <v>133</v>
      </c>
      <c r="F3" s="102"/>
      <c r="G3" s="102"/>
      <c r="H3" s="102"/>
      <c r="I3" s="102"/>
      <c r="J3" s="102"/>
      <c r="K3" s="102" t="s">
        <v>175</v>
      </c>
    </row>
    <row r="4" spans="1:254" ht="12.75" customHeight="1" x14ac:dyDescent="0.25">
      <c r="A4" s="102"/>
      <c r="B4" s="102"/>
      <c r="C4" s="102"/>
      <c r="D4" s="102"/>
      <c r="E4" s="102" t="s">
        <v>176</v>
      </c>
      <c r="F4" s="103" t="s">
        <v>134</v>
      </c>
      <c r="G4" s="103"/>
      <c r="H4" s="103"/>
      <c r="I4" s="103"/>
      <c r="J4" s="103"/>
      <c r="K4" s="102"/>
    </row>
    <row r="5" spans="1:254" ht="25.5" customHeight="1" x14ac:dyDescent="0.25">
      <c r="A5" s="102"/>
      <c r="B5" s="102"/>
      <c r="C5" s="102"/>
      <c r="D5" s="102"/>
      <c r="E5" s="102"/>
      <c r="F5" s="104" t="s">
        <v>177</v>
      </c>
      <c r="G5" s="103" t="s">
        <v>135</v>
      </c>
      <c r="H5" s="103" t="s">
        <v>178</v>
      </c>
      <c r="I5" s="103"/>
      <c r="J5" s="103"/>
      <c r="K5" s="10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  <c r="EI5" s="22"/>
      <c r="EJ5" s="22"/>
      <c r="EK5" s="22"/>
      <c r="EL5" s="22"/>
      <c r="EM5" s="22"/>
      <c r="EN5" s="22"/>
      <c r="EO5" s="22"/>
      <c r="EP5" s="22"/>
      <c r="EQ5" s="22"/>
      <c r="ER5" s="22"/>
      <c r="ES5" s="22"/>
      <c r="ET5" s="22"/>
      <c r="EU5" s="22"/>
      <c r="EV5" s="22"/>
      <c r="EW5" s="22"/>
      <c r="EX5" s="22"/>
      <c r="EY5" s="22"/>
      <c r="EZ5" s="22"/>
      <c r="FA5" s="22"/>
      <c r="FB5" s="22"/>
      <c r="FC5" s="22"/>
      <c r="FD5" s="22"/>
      <c r="FE5" s="22"/>
      <c r="FF5" s="22"/>
      <c r="FG5" s="22"/>
      <c r="FH5" s="22"/>
      <c r="FI5" s="22"/>
      <c r="FJ5" s="22"/>
      <c r="FK5" s="22"/>
      <c r="FL5" s="22"/>
      <c r="FM5" s="22"/>
      <c r="FN5" s="22"/>
      <c r="FO5" s="22"/>
      <c r="FP5" s="22"/>
      <c r="FQ5" s="22"/>
      <c r="FR5" s="22"/>
      <c r="FS5" s="22"/>
      <c r="FT5" s="22"/>
      <c r="FU5" s="22"/>
      <c r="FV5" s="22"/>
      <c r="FW5" s="22"/>
      <c r="FX5" s="22"/>
      <c r="FY5" s="22"/>
      <c r="FZ5" s="22"/>
      <c r="GA5" s="22"/>
      <c r="GB5" s="22"/>
      <c r="GC5" s="22"/>
      <c r="GD5" s="22"/>
      <c r="GE5" s="22"/>
      <c r="GF5" s="22"/>
      <c r="GG5" s="22"/>
      <c r="GH5" s="22"/>
      <c r="GI5" s="22"/>
      <c r="GJ5" s="22"/>
      <c r="GK5" s="22"/>
      <c r="GL5" s="22"/>
      <c r="GM5" s="22"/>
      <c r="GN5" s="22"/>
      <c r="GO5" s="22"/>
      <c r="GP5" s="22"/>
      <c r="GQ5" s="22"/>
      <c r="GR5" s="22"/>
      <c r="GS5" s="22"/>
      <c r="GT5" s="22"/>
      <c r="GU5" s="22"/>
      <c r="GV5" s="22"/>
      <c r="GW5" s="22"/>
      <c r="GX5" s="22"/>
      <c r="GY5" s="22"/>
      <c r="GZ5" s="22"/>
      <c r="HA5" s="22"/>
      <c r="HB5" s="22"/>
      <c r="HC5" s="22"/>
      <c r="HD5" s="22"/>
      <c r="HE5" s="22"/>
      <c r="HF5" s="22"/>
      <c r="HG5" s="22"/>
      <c r="HH5" s="22"/>
      <c r="HI5" s="22"/>
      <c r="HJ5" s="22"/>
      <c r="HK5" s="22"/>
      <c r="HL5" s="22"/>
      <c r="HM5" s="22"/>
      <c r="HN5" s="22"/>
      <c r="HO5" s="22"/>
      <c r="HP5" s="22"/>
      <c r="HQ5" s="22"/>
      <c r="HR5" s="22"/>
      <c r="HS5" s="22"/>
      <c r="HT5" s="22"/>
      <c r="HU5" s="22"/>
      <c r="HV5" s="22"/>
      <c r="HW5" s="22"/>
      <c r="HX5" s="22"/>
      <c r="HY5" s="22"/>
      <c r="HZ5" s="22"/>
      <c r="IA5" s="22"/>
      <c r="IB5" s="22"/>
      <c r="IC5" s="22"/>
      <c r="ID5" s="22"/>
      <c r="IE5" s="22"/>
      <c r="IF5" s="22"/>
      <c r="IG5" s="22"/>
      <c r="IH5" s="22"/>
      <c r="II5" s="22"/>
      <c r="IJ5" s="22"/>
      <c r="IK5" s="22"/>
      <c r="IL5" s="22"/>
      <c r="IM5" s="22"/>
      <c r="IN5" s="22"/>
      <c r="IO5" s="22"/>
      <c r="IP5" s="22"/>
      <c r="IQ5" s="22"/>
      <c r="IR5" s="22"/>
      <c r="IS5" s="22"/>
      <c r="IT5" s="22"/>
    </row>
    <row r="6" spans="1:254" ht="51" customHeight="1" x14ac:dyDescent="0.25">
      <c r="A6" s="102"/>
      <c r="B6" s="102"/>
      <c r="C6" s="102"/>
      <c r="D6" s="102"/>
      <c r="E6" s="102"/>
      <c r="F6" s="104"/>
      <c r="G6" s="103"/>
      <c r="H6" s="32" t="s">
        <v>136</v>
      </c>
      <c r="I6" s="33" t="s">
        <v>137</v>
      </c>
      <c r="J6" s="33" t="s">
        <v>179</v>
      </c>
      <c r="K6" s="10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  <c r="FF6" s="22"/>
      <c r="FG6" s="22"/>
      <c r="FH6" s="22"/>
      <c r="FI6" s="22"/>
      <c r="FJ6" s="22"/>
      <c r="FK6" s="22"/>
      <c r="FL6" s="22"/>
      <c r="FM6" s="22"/>
      <c r="FN6" s="22"/>
      <c r="FO6" s="22"/>
      <c r="FP6" s="22"/>
      <c r="FQ6" s="22"/>
      <c r="FR6" s="22"/>
      <c r="FS6" s="22"/>
      <c r="FT6" s="22"/>
      <c r="FU6" s="22"/>
      <c r="FV6" s="22"/>
      <c r="FW6" s="22"/>
      <c r="FX6" s="22"/>
      <c r="FY6" s="22"/>
      <c r="FZ6" s="22"/>
      <c r="GA6" s="22"/>
      <c r="GB6" s="22"/>
      <c r="GC6" s="22"/>
      <c r="GD6" s="22"/>
      <c r="GE6" s="22"/>
      <c r="GF6" s="22"/>
      <c r="GG6" s="22"/>
      <c r="GH6" s="22"/>
      <c r="GI6" s="22"/>
      <c r="GJ6" s="22"/>
      <c r="GK6" s="22"/>
      <c r="GL6" s="22"/>
      <c r="GM6" s="22"/>
      <c r="GN6" s="22"/>
      <c r="GO6" s="22"/>
      <c r="GP6" s="22"/>
      <c r="GQ6" s="22"/>
      <c r="GR6" s="22"/>
      <c r="GS6" s="22"/>
      <c r="GT6" s="22"/>
      <c r="GU6" s="22"/>
      <c r="GV6" s="22"/>
      <c r="GW6" s="22"/>
      <c r="GX6" s="22"/>
      <c r="GY6" s="22"/>
      <c r="GZ6" s="22"/>
      <c r="HA6" s="22"/>
      <c r="HB6" s="22"/>
      <c r="HC6" s="22"/>
      <c r="HD6" s="22"/>
      <c r="HE6" s="22"/>
      <c r="HF6" s="22"/>
      <c r="HG6" s="22"/>
      <c r="HH6" s="22"/>
      <c r="HI6" s="22"/>
      <c r="HJ6" s="22"/>
      <c r="HK6" s="22"/>
      <c r="HL6" s="22"/>
      <c r="HM6" s="22"/>
      <c r="HN6" s="22"/>
      <c r="HO6" s="22"/>
      <c r="HP6" s="22"/>
      <c r="HQ6" s="22"/>
      <c r="HR6" s="22"/>
      <c r="HS6" s="22"/>
      <c r="HT6" s="22"/>
      <c r="HU6" s="22"/>
      <c r="HV6" s="22"/>
      <c r="HW6" s="22"/>
      <c r="HX6" s="22"/>
      <c r="HY6" s="22"/>
      <c r="HZ6" s="22"/>
      <c r="IA6" s="22"/>
      <c r="IB6" s="22"/>
      <c r="IC6" s="22"/>
      <c r="ID6" s="22"/>
      <c r="IE6" s="22"/>
      <c r="IF6" s="22"/>
      <c r="IG6" s="22"/>
      <c r="IH6" s="22"/>
      <c r="II6" s="22"/>
      <c r="IJ6" s="22"/>
      <c r="IK6" s="22"/>
      <c r="IL6" s="22"/>
      <c r="IM6" s="22"/>
      <c r="IN6" s="22"/>
      <c r="IO6" s="22"/>
      <c r="IP6" s="22"/>
      <c r="IQ6" s="22"/>
      <c r="IR6" s="22"/>
      <c r="IS6" s="22"/>
      <c r="IT6" s="22"/>
    </row>
    <row r="7" spans="1:254" x14ac:dyDescent="0.25">
      <c r="A7" s="46">
        <v>1</v>
      </c>
      <c r="B7" s="46">
        <v>2</v>
      </c>
      <c r="C7" s="46">
        <v>3</v>
      </c>
      <c r="D7" s="46">
        <v>4</v>
      </c>
      <c r="E7" s="46">
        <v>5</v>
      </c>
      <c r="F7" s="47" t="s">
        <v>138</v>
      </c>
      <c r="G7" s="23">
        <v>7</v>
      </c>
      <c r="H7" s="23" t="s">
        <v>180</v>
      </c>
      <c r="I7" s="23">
        <v>9</v>
      </c>
      <c r="J7" s="23">
        <v>10</v>
      </c>
      <c r="K7" s="46" t="s">
        <v>181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  <c r="IA7" s="27"/>
      <c r="IB7" s="27"/>
      <c r="IC7" s="27"/>
      <c r="ID7" s="27"/>
      <c r="IE7" s="27"/>
      <c r="IF7" s="27"/>
      <c r="IG7" s="27"/>
      <c r="IH7" s="27"/>
      <c r="II7" s="27"/>
      <c r="IJ7" s="27"/>
      <c r="IK7" s="27"/>
      <c r="IL7" s="27"/>
      <c r="IM7" s="27"/>
      <c r="IN7" s="27"/>
      <c r="IO7" s="27"/>
      <c r="IP7" s="27"/>
      <c r="IQ7" s="27"/>
      <c r="IR7" s="27"/>
      <c r="IS7" s="27"/>
      <c r="IT7" s="27"/>
    </row>
    <row r="8" spans="1:254" s="48" customFormat="1" ht="12.75" x14ac:dyDescent="0.2">
      <c r="A8" s="105" t="s">
        <v>187</v>
      </c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  <c r="HR8" s="22"/>
      <c r="HS8" s="22"/>
      <c r="HT8" s="22"/>
      <c r="HU8" s="22"/>
      <c r="HV8" s="22"/>
      <c r="HW8" s="22"/>
      <c r="HX8" s="22"/>
      <c r="HY8" s="22"/>
      <c r="HZ8" s="22"/>
      <c r="IA8" s="22"/>
      <c r="IB8" s="22"/>
      <c r="IC8" s="22"/>
      <c r="ID8" s="22"/>
      <c r="IE8" s="22"/>
      <c r="IF8" s="22"/>
      <c r="IG8" s="22"/>
      <c r="IH8" s="22"/>
      <c r="II8" s="22"/>
      <c r="IJ8" s="22"/>
      <c r="IK8" s="22"/>
      <c r="IL8" s="22"/>
      <c r="IM8" s="22"/>
      <c r="IN8" s="22"/>
      <c r="IO8" s="22"/>
      <c r="IP8" s="22"/>
      <c r="IQ8" s="22"/>
      <c r="IR8" s="22"/>
      <c r="IS8" s="22"/>
      <c r="IT8" s="22"/>
    </row>
    <row r="9" spans="1:254" s="48" customFormat="1" ht="25.5" x14ac:dyDescent="0.2">
      <c r="A9" s="34"/>
      <c r="B9" s="50" t="s">
        <v>61</v>
      </c>
      <c r="C9" s="49" t="s">
        <v>193</v>
      </c>
      <c r="D9" s="51" t="s">
        <v>61</v>
      </c>
      <c r="E9" s="35">
        <f>800000+183600</f>
        <v>983600</v>
      </c>
      <c r="F9" s="36">
        <f t="shared" ref="F9:F15" si="0">SUM(G9:H9)</f>
        <v>0</v>
      </c>
      <c r="G9" s="37"/>
      <c r="H9" s="37">
        <f t="shared" ref="H9:H15" si="1">SUM(I9:J9)</f>
        <v>0</v>
      </c>
      <c r="I9" s="38"/>
      <c r="J9" s="25"/>
      <c r="K9" s="26">
        <f t="shared" ref="K9:K15" si="2">SUM(E9:F9)</f>
        <v>983600</v>
      </c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  <c r="GZ9" s="22"/>
      <c r="HA9" s="22"/>
      <c r="HB9" s="22"/>
      <c r="HC9" s="22"/>
      <c r="HD9" s="22"/>
      <c r="HE9" s="22"/>
      <c r="HF9" s="22"/>
      <c r="HG9" s="22"/>
      <c r="HH9" s="22"/>
      <c r="HI9" s="22"/>
      <c r="HJ9" s="22"/>
      <c r="HK9" s="22"/>
      <c r="HL9" s="22"/>
      <c r="HM9" s="22"/>
      <c r="HN9" s="22"/>
      <c r="HO9" s="22"/>
      <c r="HP9" s="22"/>
      <c r="HQ9" s="22"/>
      <c r="HR9" s="22"/>
      <c r="HS9" s="22"/>
      <c r="HT9" s="22"/>
      <c r="HU9" s="22"/>
      <c r="HV9" s="22"/>
      <c r="HW9" s="22"/>
      <c r="HX9" s="22"/>
      <c r="HY9" s="22"/>
      <c r="HZ9" s="22"/>
      <c r="IA9" s="22"/>
      <c r="IB9" s="22"/>
      <c r="IC9" s="22"/>
      <c r="ID9" s="22"/>
      <c r="IE9" s="22"/>
      <c r="IF9" s="22"/>
      <c r="IG9" s="22"/>
      <c r="IH9" s="22"/>
      <c r="II9" s="22"/>
      <c r="IJ9" s="22"/>
      <c r="IK9" s="22"/>
      <c r="IL9" s="22"/>
      <c r="IM9" s="22"/>
      <c r="IN9" s="22"/>
      <c r="IO9" s="22"/>
      <c r="IP9" s="22"/>
      <c r="IQ9" s="22"/>
      <c r="IR9" s="22"/>
      <c r="IS9" s="22"/>
      <c r="IT9" s="22"/>
    </row>
    <row r="10" spans="1:254" s="48" customFormat="1" ht="25.5" x14ac:dyDescent="0.2">
      <c r="A10" s="108"/>
      <c r="B10" s="111" t="s">
        <v>17</v>
      </c>
      <c r="C10" s="49" t="s">
        <v>192</v>
      </c>
      <c r="D10" s="24" t="s">
        <v>188</v>
      </c>
      <c r="E10" s="35">
        <v>285000</v>
      </c>
      <c r="F10" s="36">
        <f t="shared" si="0"/>
        <v>0</v>
      </c>
      <c r="G10" s="37"/>
      <c r="H10" s="37">
        <f t="shared" si="1"/>
        <v>0</v>
      </c>
      <c r="I10" s="38"/>
      <c r="J10" s="25"/>
      <c r="K10" s="26">
        <f t="shared" si="2"/>
        <v>285000</v>
      </c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2"/>
      <c r="GB10" s="22"/>
      <c r="GC10" s="22"/>
      <c r="GD10" s="22"/>
      <c r="GE10" s="22"/>
      <c r="GF10" s="22"/>
      <c r="GG10" s="22"/>
      <c r="GH10" s="22"/>
      <c r="GI10" s="22"/>
      <c r="GJ10" s="22"/>
      <c r="GK10" s="22"/>
      <c r="GL10" s="22"/>
      <c r="GM10" s="22"/>
      <c r="GN10" s="22"/>
      <c r="GO10" s="22"/>
      <c r="GP10" s="22"/>
      <c r="GQ10" s="22"/>
      <c r="GR10" s="22"/>
      <c r="GS10" s="22"/>
      <c r="GT10" s="22"/>
      <c r="GU10" s="22"/>
      <c r="GV10" s="22"/>
      <c r="GW10" s="22"/>
      <c r="GX10" s="22"/>
      <c r="GY10" s="22"/>
      <c r="GZ10" s="22"/>
      <c r="HA10" s="22"/>
      <c r="HB10" s="22"/>
      <c r="HC10" s="22"/>
      <c r="HD10" s="22"/>
      <c r="HE10" s="22"/>
      <c r="HF10" s="22"/>
      <c r="HG10" s="22"/>
      <c r="HH10" s="22"/>
      <c r="HI10" s="22"/>
      <c r="HJ10" s="22"/>
      <c r="HK10" s="22"/>
      <c r="HL10" s="22"/>
      <c r="HM10" s="22"/>
      <c r="HN10" s="22"/>
      <c r="HO10" s="22"/>
      <c r="HP10" s="22"/>
      <c r="HQ10" s="22"/>
      <c r="HR10" s="22"/>
      <c r="HS10" s="22"/>
      <c r="HT10" s="22"/>
      <c r="HU10" s="22"/>
      <c r="HV10" s="22"/>
      <c r="HW10" s="22"/>
      <c r="HX10" s="22"/>
      <c r="HY10" s="22"/>
      <c r="HZ10" s="22"/>
      <c r="IA10" s="22"/>
      <c r="IB10" s="22"/>
      <c r="IC10" s="22"/>
      <c r="ID10" s="22"/>
      <c r="IE10" s="22"/>
      <c r="IF10" s="22"/>
      <c r="IG10" s="22"/>
      <c r="IH10" s="22"/>
      <c r="II10" s="22"/>
      <c r="IJ10" s="22"/>
      <c r="IK10" s="22"/>
      <c r="IL10" s="22"/>
      <c r="IM10" s="22"/>
      <c r="IN10" s="22"/>
      <c r="IO10" s="22"/>
      <c r="IP10" s="22"/>
      <c r="IQ10" s="22"/>
      <c r="IR10" s="22"/>
      <c r="IS10" s="22"/>
      <c r="IT10" s="22"/>
    </row>
    <row r="11" spans="1:254" s="48" customFormat="1" ht="25.5" x14ac:dyDescent="0.2">
      <c r="A11" s="109"/>
      <c r="B11" s="112"/>
      <c r="C11" s="49" t="s">
        <v>169</v>
      </c>
      <c r="D11" s="24" t="s">
        <v>189</v>
      </c>
      <c r="E11" s="35">
        <v>315990</v>
      </c>
      <c r="F11" s="36">
        <f t="shared" si="0"/>
        <v>0</v>
      </c>
      <c r="G11" s="37"/>
      <c r="H11" s="37">
        <f t="shared" si="1"/>
        <v>0</v>
      </c>
      <c r="I11" s="38"/>
      <c r="J11" s="25"/>
      <c r="K11" s="26">
        <f t="shared" si="2"/>
        <v>315990</v>
      </c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22"/>
      <c r="EX11" s="22"/>
      <c r="EY11" s="22"/>
      <c r="EZ11" s="22"/>
      <c r="FA11" s="22"/>
      <c r="FB11" s="22"/>
      <c r="FC11" s="22"/>
      <c r="FD11" s="22"/>
      <c r="FE11" s="22"/>
      <c r="FF11" s="22"/>
      <c r="FG11" s="22"/>
      <c r="FH11" s="22"/>
      <c r="FI11" s="22"/>
      <c r="FJ11" s="22"/>
      <c r="FK11" s="22"/>
      <c r="FL11" s="22"/>
      <c r="FM11" s="22"/>
      <c r="FN11" s="22"/>
      <c r="FO11" s="22"/>
      <c r="FP11" s="22"/>
      <c r="FQ11" s="22"/>
      <c r="FR11" s="22"/>
      <c r="FS11" s="22"/>
      <c r="FT11" s="22"/>
      <c r="FU11" s="22"/>
      <c r="FV11" s="22"/>
      <c r="FW11" s="22"/>
      <c r="FX11" s="22"/>
      <c r="FY11" s="22"/>
      <c r="FZ11" s="22"/>
      <c r="GA11" s="22"/>
      <c r="GB11" s="22"/>
      <c r="GC11" s="22"/>
      <c r="GD11" s="22"/>
      <c r="GE11" s="22"/>
      <c r="GF11" s="22"/>
      <c r="GG11" s="22"/>
      <c r="GH11" s="22"/>
      <c r="GI11" s="22"/>
      <c r="GJ11" s="22"/>
      <c r="GK11" s="22"/>
      <c r="GL11" s="22"/>
      <c r="GM11" s="22"/>
      <c r="GN11" s="22"/>
      <c r="GO11" s="22"/>
      <c r="GP11" s="22"/>
      <c r="GQ11" s="22"/>
      <c r="GR11" s="22"/>
      <c r="GS11" s="22"/>
      <c r="GT11" s="22"/>
      <c r="GU11" s="22"/>
      <c r="GV11" s="22"/>
      <c r="GW11" s="22"/>
      <c r="GX11" s="22"/>
      <c r="GY11" s="22"/>
      <c r="GZ11" s="22"/>
      <c r="HA11" s="22"/>
      <c r="HB11" s="22"/>
      <c r="HC11" s="22"/>
      <c r="HD11" s="22"/>
      <c r="HE11" s="22"/>
      <c r="HF11" s="22"/>
      <c r="HG11" s="22"/>
      <c r="HH11" s="22"/>
      <c r="HI11" s="22"/>
      <c r="HJ11" s="22"/>
      <c r="HK11" s="22"/>
      <c r="HL11" s="22"/>
      <c r="HM11" s="22"/>
      <c r="HN11" s="22"/>
      <c r="HO11" s="22"/>
      <c r="HP11" s="22"/>
      <c r="HQ11" s="22"/>
      <c r="HR11" s="22"/>
      <c r="HS11" s="22"/>
      <c r="HT11" s="22"/>
      <c r="HU11" s="22"/>
      <c r="HV11" s="22"/>
      <c r="HW11" s="22"/>
      <c r="HX11" s="22"/>
      <c r="HY11" s="22"/>
      <c r="HZ11" s="22"/>
      <c r="IA11" s="22"/>
      <c r="IB11" s="22"/>
      <c r="IC11" s="22"/>
      <c r="ID11" s="22"/>
      <c r="IE11" s="22"/>
      <c r="IF11" s="22"/>
      <c r="IG11" s="22"/>
      <c r="IH11" s="22"/>
      <c r="II11" s="22"/>
      <c r="IJ11" s="22"/>
      <c r="IK11" s="22"/>
      <c r="IL11" s="22"/>
      <c r="IM11" s="22"/>
      <c r="IN11" s="22"/>
      <c r="IO11" s="22"/>
      <c r="IP11" s="22"/>
      <c r="IQ11" s="22"/>
      <c r="IR11" s="22"/>
      <c r="IS11" s="22"/>
      <c r="IT11" s="22"/>
    </row>
    <row r="12" spans="1:254" s="48" customFormat="1" ht="25.5" x14ac:dyDescent="0.2">
      <c r="A12" s="110"/>
      <c r="B12" s="113"/>
      <c r="C12" s="49" t="s">
        <v>194</v>
      </c>
      <c r="D12" s="24" t="s">
        <v>51</v>
      </c>
      <c r="E12" s="35">
        <v>200000</v>
      </c>
      <c r="F12" s="36">
        <f t="shared" si="0"/>
        <v>0</v>
      </c>
      <c r="G12" s="37"/>
      <c r="H12" s="37">
        <f t="shared" si="1"/>
        <v>0</v>
      </c>
      <c r="I12" s="38"/>
      <c r="J12" s="25"/>
      <c r="K12" s="26">
        <f t="shared" si="2"/>
        <v>200000</v>
      </c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  <c r="FP12" s="22"/>
      <c r="FQ12" s="22"/>
      <c r="FR12" s="22"/>
      <c r="FS12" s="22"/>
      <c r="FT12" s="22"/>
      <c r="FU12" s="22"/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  <c r="GJ12" s="22"/>
      <c r="GK12" s="22"/>
      <c r="GL12" s="22"/>
      <c r="GM12" s="22"/>
      <c r="GN12" s="22"/>
      <c r="GO12" s="22"/>
      <c r="GP12" s="22"/>
      <c r="GQ12" s="22"/>
      <c r="GR12" s="22"/>
      <c r="GS12" s="22"/>
      <c r="GT12" s="22"/>
      <c r="GU12" s="22"/>
      <c r="GV12" s="22"/>
      <c r="GW12" s="22"/>
      <c r="GX12" s="22"/>
      <c r="GY12" s="22"/>
      <c r="GZ12" s="22"/>
      <c r="HA12" s="22"/>
      <c r="HB12" s="22"/>
      <c r="HC12" s="22"/>
      <c r="HD12" s="22"/>
      <c r="HE12" s="22"/>
      <c r="HF12" s="22"/>
      <c r="HG12" s="22"/>
      <c r="HH12" s="22"/>
      <c r="HI12" s="22"/>
      <c r="HJ12" s="22"/>
      <c r="HK12" s="22"/>
      <c r="HL12" s="22"/>
      <c r="HM12" s="22"/>
      <c r="HN12" s="22"/>
      <c r="HO12" s="22"/>
      <c r="HP12" s="22"/>
      <c r="HQ12" s="22"/>
      <c r="HR12" s="22"/>
      <c r="HS12" s="22"/>
      <c r="HT12" s="22"/>
      <c r="HU12" s="22"/>
      <c r="HV12" s="22"/>
      <c r="HW12" s="22"/>
      <c r="HX12" s="22"/>
      <c r="HY12" s="22"/>
      <c r="HZ12" s="22"/>
      <c r="IA12" s="22"/>
      <c r="IB12" s="22"/>
      <c r="IC12" s="22"/>
      <c r="ID12" s="22"/>
      <c r="IE12" s="22"/>
      <c r="IF12" s="22"/>
      <c r="IG12" s="22"/>
      <c r="IH12" s="22"/>
      <c r="II12" s="22"/>
      <c r="IJ12" s="22"/>
      <c r="IK12" s="22"/>
      <c r="IL12" s="22"/>
      <c r="IM12" s="22"/>
      <c r="IN12" s="22"/>
      <c r="IO12" s="22"/>
      <c r="IP12" s="22"/>
      <c r="IQ12" s="22"/>
      <c r="IR12" s="22"/>
      <c r="IS12" s="22"/>
      <c r="IT12" s="22"/>
    </row>
    <row r="13" spans="1:254" s="48" customFormat="1" ht="38.25" x14ac:dyDescent="0.2">
      <c r="A13" s="108"/>
      <c r="B13" s="111" t="s">
        <v>21</v>
      </c>
      <c r="C13" s="49" t="s">
        <v>156</v>
      </c>
      <c r="D13" s="24" t="s">
        <v>190</v>
      </c>
      <c r="E13" s="35">
        <v>60000</v>
      </c>
      <c r="F13" s="36">
        <f t="shared" si="0"/>
        <v>0</v>
      </c>
      <c r="G13" s="37"/>
      <c r="H13" s="37">
        <f t="shared" si="1"/>
        <v>0</v>
      </c>
      <c r="I13" s="38"/>
      <c r="J13" s="25"/>
      <c r="K13" s="26">
        <f t="shared" si="2"/>
        <v>60000</v>
      </c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/>
      <c r="EM13" s="22"/>
      <c r="EN13" s="22"/>
      <c r="EO13" s="22"/>
      <c r="EP13" s="22"/>
      <c r="EQ13" s="22"/>
      <c r="ER13" s="22"/>
      <c r="ES13" s="22"/>
      <c r="ET13" s="22"/>
      <c r="EU13" s="22"/>
      <c r="EV13" s="22"/>
      <c r="EW13" s="22"/>
      <c r="EX13" s="22"/>
      <c r="EY13" s="22"/>
      <c r="EZ13" s="22"/>
      <c r="FA13" s="22"/>
      <c r="FB13" s="22"/>
      <c r="FC13" s="22"/>
      <c r="FD13" s="22"/>
      <c r="FE13" s="22"/>
      <c r="FF13" s="22"/>
      <c r="FG13" s="22"/>
      <c r="FH13" s="22"/>
      <c r="FI13" s="22"/>
      <c r="FJ13" s="22"/>
      <c r="FK13" s="22"/>
      <c r="FL13" s="22"/>
      <c r="FM13" s="22"/>
      <c r="FN13" s="22"/>
      <c r="FO13" s="22"/>
      <c r="FP13" s="22"/>
      <c r="FQ13" s="22"/>
      <c r="FR13" s="22"/>
      <c r="FS13" s="22"/>
      <c r="FT13" s="22"/>
      <c r="FU13" s="22"/>
      <c r="FV13" s="22"/>
      <c r="FW13" s="22"/>
      <c r="FX13" s="22"/>
      <c r="FY13" s="22"/>
      <c r="FZ13" s="22"/>
      <c r="GA13" s="22"/>
      <c r="GB13" s="22"/>
      <c r="GC13" s="22"/>
      <c r="GD13" s="22"/>
      <c r="GE13" s="22"/>
      <c r="GF13" s="22"/>
      <c r="GG13" s="22"/>
      <c r="GH13" s="22"/>
      <c r="GI13" s="22"/>
      <c r="GJ13" s="22"/>
      <c r="GK13" s="22"/>
      <c r="GL13" s="22"/>
      <c r="GM13" s="22"/>
      <c r="GN13" s="22"/>
      <c r="GO13" s="22"/>
      <c r="GP13" s="22"/>
      <c r="GQ13" s="22"/>
      <c r="GR13" s="22"/>
      <c r="GS13" s="22"/>
      <c r="GT13" s="22"/>
      <c r="GU13" s="22"/>
      <c r="GV13" s="22"/>
      <c r="GW13" s="22"/>
      <c r="GX13" s="22"/>
      <c r="GY13" s="22"/>
      <c r="GZ13" s="22"/>
      <c r="HA13" s="22"/>
      <c r="HB13" s="22"/>
      <c r="HC13" s="22"/>
      <c r="HD13" s="22"/>
      <c r="HE13" s="22"/>
      <c r="HF13" s="22"/>
      <c r="HG13" s="22"/>
      <c r="HH13" s="22"/>
      <c r="HI13" s="22"/>
      <c r="HJ13" s="22"/>
      <c r="HK13" s="22"/>
      <c r="HL13" s="22"/>
      <c r="HM13" s="22"/>
      <c r="HN13" s="22"/>
      <c r="HO13" s="22"/>
      <c r="HP13" s="22"/>
      <c r="HQ13" s="22"/>
      <c r="HR13" s="22"/>
      <c r="HS13" s="22"/>
      <c r="HT13" s="22"/>
      <c r="HU13" s="22"/>
      <c r="HV13" s="22"/>
      <c r="HW13" s="22"/>
      <c r="HX13" s="22"/>
      <c r="HY13" s="22"/>
      <c r="HZ13" s="22"/>
      <c r="IA13" s="22"/>
      <c r="IB13" s="22"/>
      <c r="IC13" s="22"/>
      <c r="ID13" s="22"/>
      <c r="IE13" s="22"/>
      <c r="IF13" s="22"/>
      <c r="IG13" s="22"/>
      <c r="IH13" s="22"/>
      <c r="II13" s="22"/>
      <c r="IJ13" s="22"/>
      <c r="IK13" s="22"/>
      <c r="IL13" s="22"/>
      <c r="IM13" s="22"/>
      <c r="IN13" s="22"/>
      <c r="IO13" s="22"/>
      <c r="IP13" s="22"/>
      <c r="IQ13" s="22"/>
      <c r="IR13" s="22"/>
      <c r="IS13" s="22"/>
      <c r="IT13" s="22"/>
    </row>
    <row r="14" spans="1:254" s="48" customFormat="1" ht="102" x14ac:dyDescent="0.2">
      <c r="A14" s="109"/>
      <c r="B14" s="112"/>
      <c r="C14" s="49" t="s">
        <v>156</v>
      </c>
      <c r="D14" s="51" t="s">
        <v>220</v>
      </c>
      <c r="E14" s="35">
        <v>60000</v>
      </c>
      <c r="F14" s="36">
        <f>SUM(G14:H14)</f>
        <v>0</v>
      </c>
      <c r="G14" s="37"/>
      <c r="H14" s="37">
        <f>SUM(I14:J14)</f>
        <v>0</v>
      </c>
      <c r="I14" s="38"/>
      <c r="J14" s="25"/>
      <c r="K14" s="26">
        <f>SUM(E14:F14)</f>
        <v>60000</v>
      </c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22"/>
      <c r="HU14" s="22"/>
      <c r="HV14" s="22"/>
      <c r="HW14" s="22"/>
      <c r="HX14" s="22"/>
      <c r="HY14" s="22"/>
      <c r="HZ14" s="22"/>
      <c r="IA14" s="22"/>
      <c r="IB14" s="22"/>
      <c r="IC14" s="22"/>
      <c r="ID14" s="22"/>
      <c r="IE14" s="22"/>
      <c r="IF14" s="22"/>
      <c r="IG14" s="22"/>
      <c r="IH14" s="22"/>
      <c r="II14" s="22"/>
      <c r="IJ14" s="22"/>
      <c r="IK14" s="22"/>
      <c r="IL14" s="22"/>
      <c r="IM14" s="22"/>
      <c r="IN14" s="22"/>
      <c r="IO14" s="22"/>
      <c r="IP14" s="22"/>
      <c r="IQ14" s="22"/>
      <c r="IR14" s="22"/>
      <c r="IS14" s="22"/>
      <c r="IT14" s="22"/>
    </row>
    <row r="15" spans="1:254" s="48" customFormat="1" ht="51" x14ac:dyDescent="0.2">
      <c r="A15" s="110"/>
      <c r="B15" s="113"/>
      <c r="C15" s="49" t="s">
        <v>158</v>
      </c>
      <c r="D15" s="24" t="s">
        <v>191</v>
      </c>
      <c r="E15" s="35">
        <v>240000</v>
      </c>
      <c r="F15" s="36">
        <f t="shared" si="0"/>
        <v>0</v>
      </c>
      <c r="G15" s="37"/>
      <c r="H15" s="37">
        <f t="shared" si="1"/>
        <v>0</v>
      </c>
      <c r="I15" s="38"/>
      <c r="J15" s="25"/>
      <c r="K15" s="26">
        <f t="shared" si="2"/>
        <v>240000</v>
      </c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  <c r="ED15" s="22"/>
      <c r="EE15" s="22"/>
      <c r="EF15" s="22"/>
      <c r="EG15" s="22"/>
      <c r="EH15" s="22"/>
      <c r="EI15" s="22"/>
      <c r="EJ15" s="22"/>
      <c r="EK15" s="22"/>
      <c r="EL15" s="22"/>
      <c r="EM15" s="22"/>
      <c r="EN15" s="22"/>
      <c r="EO15" s="22"/>
      <c r="EP15" s="22"/>
      <c r="EQ15" s="22"/>
      <c r="ER15" s="22"/>
      <c r="ES15" s="22"/>
      <c r="ET15" s="22"/>
      <c r="EU15" s="22"/>
      <c r="EV15" s="22"/>
      <c r="EW15" s="22"/>
      <c r="EX15" s="22"/>
      <c r="EY15" s="22"/>
      <c r="EZ15" s="22"/>
      <c r="FA15" s="22"/>
      <c r="FB15" s="22"/>
      <c r="FC15" s="22"/>
      <c r="FD15" s="22"/>
      <c r="FE15" s="22"/>
      <c r="FF15" s="22"/>
      <c r="FG15" s="22"/>
      <c r="FH15" s="22"/>
      <c r="FI15" s="22"/>
      <c r="FJ15" s="22"/>
      <c r="FK15" s="22"/>
      <c r="FL15" s="22"/>
      <c r="FM15" s="22"/>
      <c r="FN15" s="22"/>
      <c r="FO15" s="22"/>
      <c r="FP15" s="22"/>
      <c r="FQ15" s="22"/>
      <c r="FR15" s="22"/>
      <c r="FS15" s="22"/>
      <c r="FT15" s="22"/>
      <c r="FU15" s="22"/>
      <c r="FV15" s="22"/>
      <c r="FW15" s="22"/>
      <c r="FX15" s="22"/>
      <c r="FY15" s="22"/>
      <c r="FZ15" s="22"/>
      <c r="GA15" s="22"/>
      <c r="GB15" s="22"/>
      <c r="GC15" s="22"/>
      <c r="GD15" s="22"/>
      <c r="GE15" s="22"/>
      <c r="GF15" s="22"/>
      <c r="GG15" s="22"/>
      <c r="GH15" s="22"/>
      <c r="GI15" s="22"/>
      <c r="GJ15" s="22"/>
      <c r="GK15" s="22"/>
      <c r="GL15" s="22"/>
      <c r="GM15" s="22"/>
      <c r="GN15" s="22"/>
      <c r="GO15" s="22"/>
      <c r="GP15" s="22"/>
      <c r="GQ15" s="22"/>
      <c r="GR15" s="22"/>
      <c r="GS15" s="22"/>
      <c r="GT15" s="22"/>
      <c r="GU15" s="22"/>
      <c r="GV15" s="22"/>
      <c r="GW15" s="22"/>
      <c r="GX15" s="22"/>
      <c r="GY15" s="22"/>
      <c r="GZ15" s="22"/>
      <c r="HA15" s="22"/>
      <c r="HB15" s="22"/>
      <c r="HC15" s="22"/>
      <c r="HD15" s="22"/>
      <c r="HE15" s="22"/>
      <c r="HF15" s="22"/>
      <c r="HG15" s="22"/>
      <c r="HH15" s="22"/>
      <c r="HI15" s="22"/>
      <c r="HJ15" s="22"/>
      <c r="HK15" s="22"/>
      <c r="HL15" s="22"/>
      <c r="HM15" s="22"/>
      <c r="HN15" s="22"/>
      <c r="HO15" s="22"/>
      <c r="HP15" s="22"/>
      <c r="HQ15" s="22"/>
      <c r="HR15" s="22"/>
      <c r="HS15" s="22"/>
      <c r="HT15" s="22"/>
      <c r="HU15" s="22"/>
      <c r="HV15" s="22"/>
      <c r="HW15" s="22"/>
      <c r="HX15" s="22"/>
      <c r="HY15" s="22"/>
      <c r="HZ15" s="22"/>
      <c r="IA15" s="22"/>
      <c r="IB15" s="22"/>
      <c r="IC15" s="22"/>
      <c r="ID15" s="22"/>
      <c r="IE15" s="22"/>
      <c r="IF15" s="22"/>
      <c r="IG15" s="22"/>
      <c r="IH15" s="22"/>
      <c r="II15" s="22"/>
      <c r="IJ15" s="22"/>
      <c r="IK15" s="22"/>
      <c r="IL15" s="22"/>
      <c r="IM15" s="22"/>
      <c r="IN15" s="22"/>
      <c r="IO15" s="22"/>
      <c r="IP15" s="22"/>
      <c r="IQ15" s="22"/>
      <c r="IR15" s="22"/>
      <c r="IS15" s="22"/>
      <c r="IT15" s="22"/>
    </row>
    <row r="16" spans="1:254" s="48" customFormat="1" ht="12.75" x14ac:dyDescent="0.2">
      <c r="A16" s="107" t="s">
        <v>195</v>
      </c>
      <c r="B16" s="107"/>
      <c r="C16" s="107"/>
      <c r="D16" s="107"/>
      <c r="E16" s="107"/>
      <c r="F16" s="107"/>
      <c r="G16" s="107"/>
      <c r="H16" s="107"/>
      <c r="I16" s="107"/>
      <c r="J16" s="107"/>
      <c r="K16" s="26">
        <f>SUM(K9:K15)</f>
        <v>2144590</v>
      </c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22"/>
      <c r="DK16" s="22"/>
      <c r="DL16" s="22"/>
      <c r="DM16" s="22"/>
      <c r="DN16" s="22"/>
      <c r="DO16" s="22"/>
      <c r="DP16" s="22"/>
      <c r="DQ16" s="22"/>
      <c r="DR16" s="22"/>
      <c r="DS16" s="22"/>
      <c r="DT16" s="22"/>
      <c r="DU16" s="22"/>
      <c r="DV16" s="22"/>
      <c r="DW16" s="22"/>
      <c r="DX16" s="22"/>
      <c r="DY16" s="22"/>
      <c r="DZ16" s="22"/>
      <c r="EA16" s="22"/>
      <c r="EB16" s="22"/>
      <c r="EC16" s="22"/>
      <c r="ED16" s="22"/>
      <c r="EE16" s="22"/>
      <c r="EF16" s="22"/>
      <c r="EG16" s="22"/>
      <c r="EH16" s="22"/>
      <c r="EI16" s="22"/>
      <c r="EJ16" s="22"/>
      <c r="EK16" s="22"/>
      <c r="EL16" s="22"/>
      <c r="EM16" s="22"/>
      <c r="EN16" s="22"/>
      <c r="EO16" s="22"/>
      <c r="EP16" s="22"/>
      <c r="EQ16" s="22"/>
      <c r="ER16" s="22"/>
      <c r="ES16" s="22"/>
      <c r="ET16" s="22"/>
      <c r="EU16" s="22"/>
      <c r="EV16" s="22"/>
      <c r="EW16" s="22"/>
      <c r="EX16" s="22"/>
      <c r="EY16" s="22"/>
      <c r="EZ16" s="22"/>
      <c r="FA16" s="22"/>
      <c r="FB16" s="22"/>
      <c r="FC16" s="22"/>
      <c r="FD16" s="22"/>
      <c r="FE16" s="22"/>
      <c r="FF16" s="22"/>
      <c r="FG16" s="22"/>
      <c r="FH16" s="22"/>
      <c r="FI16" s="22"/>
      <c r="FJ16" s="22"/>
      <c r="FK16" s="22"/>
      <c r="FL16" s="22"/>
      <c r="FM16" s="22"/>
      <c r="FN16" s="22"/>
      <c r="FO16" s="22"/>
      <c r="FP16" s="22"/>
      <c r="FQ16" s="22"/>
      <c r="FR16" s="22"/>
      <c r="FS16" s="22"/>
      <c r="FT16" s="22"/>
      <c r="FU16" s="22"/>
      <c r="FV16" s="22"/>
      <c r="FW16" s="22"/>
      <c r="FX16" s="22"/>
      <c r="FY16" s="22"/>
      <c r="FZ16" s="22"/>
      <c r="GA16" s="22"/>
      <c r="GB16" s="22"/>
      <c r="GC16" s="22"/>
      <c r="GD16" s="22"/>
      <c r="GE16" s="22"/>
      <c r="GF16" s="22"/>
      <c r="GG16" s="22"/>
      <c r="GH16" s="22"/>
      <c r="GI16" s="22"/>
      <c r="GJ16" s="22"/>
      <c r="GK16" s="22"/>
      <c r="GL16" s="22"/>
      <c r="GM16" s="22"/>
      <c r="GN16" s="22"/>
      <c r="GO16" s="22"/>
      <c r="GP16" s="22"/>
      <c r="GQ16" s="22"/>
      <c r="GR16" s="22"/>
      <c r="GS16" s="22"/>
      <c r="GT16" s="22"/>
      <c r="GU16" s="22"/>
      <c r="GV16" s="22"/>
      <c r="GW16" s="22"/>
      <c r="GX16" s="22"/>
      <c r="GY16" s="22"/>
      <c r="GZ16" s="22"/>
      <c r="HA16" s="22"/>
      <c r="HB16" s="22"/>
      <c r="HC16" s="22"/>
      <c r="HD16" s="22"/>
      <c r="HE16" s="22"/>
      <c r="HF16" s="22"/>
      <c r="HG16" s="22"/>
      <c r="HH16" s="22"/>
      <c r="HI16" s="22"/>
      <c r="HJ16" s="22"/>
      <c r="HK16" s="22"/>
      <c r="HL16" s="22"/>
      <c r="HM16" s="22"/>
      <c r="HN16" s="22"/>
      <c r="HO16" s="22"/>
      <c r="HP16" s="22"/>
      <c r="HQ16" s="22"/>
      <c r="HR16" s="22"/>
      <c r="HS16" s="22"/>
      <c r="HT16" s="22"/>
      <c r="HU16" s="22"/>
      <c r="HV16" s="22"/>
      <c r="HW16" s="22"/>
      <c r="HX16" s="22"/>
      <c r="HY16" s="22"/>
      <c r="HZ16" s="22"/>
      <c r="IA16" s="22"/>
      <c r="IB16" s="22"/>
      <c r="IC16" s="22"/>
      <c r="ID16" s="22"/>
      <c r="IE16" s="22"/>
      <c r="IF16" s="22"/>
      <c r="IG16" s="22"/>
      <c r="IH16" s="22"/>
      <c r="II16" s="22"/>
      <c r="IJ16" s="22"/>
      <c r="IK16" s="22"/>
      <c r="IL16" s="22"/>
      <c r="IM16" s="22"/>
      <c r="IN16" s="22"/>
      <c r="IO16" s="22"/>
      <c r="IP16" s="22"/>
      <c r="IQ16" s="22"/>
      <c r="IR16" s="22"/>
      <c r="IS16" s="22"/>
      <c r="IT16" s="22"/>
    </row>
    <row r="17" spans="1:254" s="48" customFormat="1" ht="12.75" x14ac:dyDescent="0.2">
      <c r="A17" s="105" t="s">
        <v>64</v>
      </c>
      <c r="B17" s="105"/>
      <c r="C17" s="105"/>
      <c r="D17" s="105"/>
      <c r="E17" s="105"/>
      <c r="F17" s="105"/>
      <c r="G17" s="105"/>
      <c r="H17" s="105"/>
      <c r="I17" s="105"/>
      <c r="J17" s="105"/>
      <c r="K17" s="105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/>
      <c r="DH17" s="22"/>
      <c r="DI17" s="22"/>
      <c r="DJ17" s="22"/>
      <c r="DK17" s="22"/>
      <c r="DL17" s="22"/>
      <c r="DM17" s="22"/>
      <c r="DN17" s="22"/>
      <c r="DO17" s="22"/>
      <c r="DP17" s="22"/>
      <c r="DQ17" s="22"/>
      <c r="DR17" s="22"/>
      <c r="DS17" s="22"/>
      <c r="DT17" s="22"/>
      <c r="DU17" s="22"/>
      <c r="DV17" s="22"/>
      <c r="DW17" s="22"/>
      <c r="DX17" s="22"/>
      <c r="DY17" s="22"/>
      <c r="DZ17" s="22"/>
      <c r="EA17" s="22"/>
      <c r="EB17" s="22"/>
      <c r="EC17" s="22"/>
      <c r="ED17" s="22"/>
      <c r="EE17" s="22"/>
      <c r="EF17" s="22"/>
      <c r="EG17" s="22"/>
      <c r="EH17" s="22"/>
      <c r="EI17" s="22"/>
      <c r="EJ17" s="22"/>
      <c r="EK17" s="22"/>
      <c r="EL17" s="22"/>
      <c r="EM17" s="22"/>
      <c r="EN17" s="22"/>
      <c r="EO17" s="22"/>
      <c r="EP17" s="22"/>
      <c r="EQ17" s="22"/>
      <c r="ER17" s="22"/>
      <c r="ES17" s="22"/>
      <c r="ET17" s="22"/>
      <c r="EU17" s="22"/>
      <c r="EV17" s="22"/>
      <c r="EW17" s="22"/>
      <c r="EX17" s="22"/>
      <c r="EY17" s="22"/>
      <c r="EZ17" s="22"/>
      <c r="FA17" s="22"/>
      <c r="FB17" s="22"/>
      <c r="FC17" s="22"/>
      <c r="FD17" s="22"/>
      <c r="FE17" s="22"/>
      <c r="FF17" s="22"/>
      <c r="FG17" s="22"/>
      <c r="FH17" s="22"/>
      <c r="FI17" s="22"/>
      <c r="FJ17" s="22"/>
      <c r="FK17" s="22"/>
      <c r="FL17" s="22"/>
      <c r="FM17" s="22"/>
      <c r="FN17" s="22"/>
      <c r="FO17" s="22"/>
      <c r="FP17" s="22"/>
      <c r="FQ17" s="22"/>
      <c r="FR17" s="22"/>
      <c r="FS17" s="22"/>
      <c r="FT17" s="22"/>
      <c r="FU17" s="22"/>
      <c r="FV17" s="22"/>
      <c r="FW17" s="22"/>
      <c r="FX17" s="22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</row>
    <row r="18" spans="1:254" s="48" customFormat="1" ht="25.5" x14ac:dyDescent="0.2">
      <c r="A18" s="108"/>
      <c r="B18" s="111" t="s">
        <v>25</v>
      </c>
      <c r="C18" s="49" t="s">
        <v>154</v>
      </c>
      <c r="D18" s="24" t="s">
        <v>197</v>
      </c>
      <c r="E18" s="35"/>
      <c r="F18" s="36">
        <f>SUM(G18:H18)</f>
        <v>1488448.79</v>
      </c>
      <c r="G18" s="37">
        <v>1488448.79</v>
      </c>
      <c r="H18" s="37">
        <f>SUM(I18:J18)</f>
        <v>0</v>
      </c>
      <c r="I18" s="38"/>
      <c r="J18" s="25"/>
      <c r="K18" s="26">
        <f>SUM(E18:F18)+1.21</f>
        <v>1488450</v>
      </c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  <c r="DC18" s="22"/>
      <c r="DD18" s="22"/>
      <c r="DE18" s="22"/>
      <c r="DF18" s="22"/>
      <c r="DG18" s="22"/>
      <c r="DH18" s="22"/>
      <c r="DI18" s="22"/>
      <c r="DJ18" s="22"/>
      <c r="DK18" s="22"/>
      <c r="DL18" s="22"/>
      <c r="DM18" s="22"/>
      <c r="DN18" s="22"/>
      <c r="DO18" s="22"/>
      <c r="DP18" s="22"/>
      <c r="DQ18" s="22"/>
      <c r="DR18" s="22"/>
      <c r="DS18" s="22"/>
      <c r="DT18" s="22"/>
      <c r="DU18" s="22"/>
      <c r="DV18" s="22"/>
      <c r="DW18" s="22"/>
      <c r="DX18" s="22"/>
      <c r="DY18" s="22"/>
      <c r="DZ18" s="22"/>
      <c r="EA18" s="22"/>
      <c r="EB18" s="22"/>
      <c r="EC18" s="22"/>
      <c r="ED18" s="22"/>
      <c r="EE18" s="22"/>
      <c r="EF18" s="22"/>
      <c r="EG18" s="22"/>
      <c r="EH18" s="22"/>
      <c r="EI18" s="22"/>
      <c r="EJ18" s="22"/>
      <c r="EK18" s="22"/>
      <c r="EL18" s="22"/>
      <c r="EM18" s="22"/>
      <c r="EN18" s="22"/>
      <c r="EO18" s="22"/>
      <c r="EP18" s="22"/>
      <c r="EQ18" s="22"/>
      <c r="ER18" s="22"/>
      <c r="ES18" s="22"/>
      <c r="ET18" s="22"/>
      <c r="EU18" s="22"/>
      <c r="EV18" s="22"/>
      <c r="EW18" s="22"/>
      <c r="EX18" s="22"/>
      <c r="EY18" s="22"/>
      <c r="EZ18" s="22"/>
      <c r="FA18" s="22"/>
      <c r="FB18" s="22"/>
      <c r="FC18" s="22"/>
      <c r="FD18" s="22"/>
      <c r="FE18" s="22"/>
      <c r="FF18" s="22"/>
      <c r="FG18" s="22"/>
      <c r="FH18" s="22"/>
      <c r="FI18" s="22"/>
      <c r="FJ18" s="22"/>
      <c r="FK18" s="22"/>
      <c r="FL18" s="22"/>
      <c r="FM18" s="22"/>
      <c r="FN18" s="22"/>
      <c r="FO18" s="22"/>
      <c r="FP18" s="22"/>
      <c r="FQ18" s="22"/>
      <c r="FR18" s="22"/>
      <c r="FS18" s="22"/>
      <c r="FT18" s="22"/>
      <c r="FU18" s="22"/>
      <c r="FV18" s="22"/>
      <c r="FW18" s="22"/>
      <c r="FX18" s="22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</row>
    <row r="19" spans="1:254" s="48" customFormat="1" ht="38.25" x14ac:dyDescent="0.2">
      <c r="A19" s="109"/>
      <c r="B19" s="112"/>
      <c r="C19" s="49" t="s">
        <v>142</v>
      </c>
      <c r="D19" s="24" t="s">
        <v>144</v>
      </c>
      <c r="E19" s="35"/>
      <c r="F19" s="36">
        <f>SUM(G19:H19)</f>
        <v>106200</v>
      </c>
      <c r="G19" s="37">
        <v>106200</v>
      </c>
      <c r="H19" s="37">
        <f>SUM(I19:J19)</f>
        <v>0</v>
      </c>
      <c r="I19" s="38"/>
      <c r="J19" s="25"/>
      <c r="K19" s="26">
        <f>SUM(E19:F19)</f>
        <v>106200</v>
      </c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  <c r="DC19" s="22"/>
      <c r="DD19" s="22"/>
      <c r="DE19" s="22"/>
      <c r="DF19" s="22"/>
      <c r="DG19" s="22"/>
      <c r="DH19" s="22"/>
      <c r="DI19" s="22"/>
      <c r="DJ19" s="22"/>
      <c r="DK19" s="22"/>
      <c r="DL19" s="22"/>
      <c r="DM19" s="22"/>
      <c r="DN19" s="22"/>
      <c r="DO19" s="22"/>
      <c r="DP19" s="22"/>
      <c r="DQ19" s="22"/>
      <c r="DR19" s="22"/>
      <c r="DS19" s="22"/>
      <c r="DT19" s="22"/>
      <c r="DU19" s="22"/>
      <c r="DV19" s="22"/>
      <c r="DW19" s="22"/>
      <c r="DX19" s="22"/>
      <c r="DY19" s="22"/>
      <c r="DZ19" s="22"/>
      <c r="EA19" s="22"/>
      <c r="EB19" s="22"/>
      <c r="EC19" s="22"/>
      <c r="ED19" s="22"/>
      <c r="EE19" s="22"/>
      <c r="EF19" s="22"/>
      <c r="EG19" s="22"/>
      <c r="EH19" s="22"/>
      <c r="EI19" s="22"/>
      <c r="EJ19" s="22"/>
      <c r="EK19" s="22"/>
      <c r="EL19" s="22"/>
      <c r="EM19" s="22"/>
      <c r="EN19" s="22"/>
      <c r="EO19" s="22"/>
      <c r="EP19" s="22"/>
      <c r="EQ19" s="22"/>
      <c r="ER19" s="22"/>
      <c r="ES19" s="22"/>
      <c r="ET19" s="22"/>
      <c r="EU19" s="22"/>
      <c r="EV19" s="22"/>
      <c r="EW19" s="22"/>
      <c r="EX19" s="22"/>
      <c r="EY19" s="22"/>
      <c r="EZ19" s="22"/>
      <c r="FA19" s="22"/>
      <c r="FB19" s="22"/>
      <c r="FC19" s="22"/>
      <c r="FD19" s="22"/>
      <c r="FE19" s="22"/>
      <c r="FF19" s="22"/>
      <c r="FG19" s="22"/>
      <c r="FH19" s="22"/>
      <c r="FI19" s="22"/>
      <c r="FJ19" s="22"/>
      <c r="FK19" s="22"/>
      <c r="FL19" s="22"/>
      <c r="FM19" s="22"/>
      <c r="FN19" s="22"/>
      <c r="FO19" s="22"/>
      <c r="FP19" s="22"/>
      <c r="FQ19" s="22"/>
      <c r="FR19" s="22"/>
      <c r="FS19" s="22"/>
      <c r="FT19" s="22"/>
      <c r="FU19" s="22"/>
      <c r="FV19" s="22"/>
      <c r="FW19" s="22"/>
      <c r="FX19" s="22"/>
      <c r="FY19" s="22"/>
      <c r="FZ19" s="22"/>
      <c r="GA19" s="22"/>
      <c r="GB19" s="22"/>
      <c r="GC19" s="22"/>
      <c r="GD19" s="22"/>
      <c r="GE19" s="22"/>
      <c r="GF19" s="22"/>
      <c r="GG19" s="22"/>
      <c r="GH19" s="22"/>
      <c r="GI19" s="22"/>
      <c r="GJ19" s="22"/>
      <c r="GK19" s="22"/>
      <c r="GL19" s="22"/>
      <c r="GM19" s="22"/>
      <c r="GN19" s="22"/>
      <c r="GO19" s="22"/>
      <c r="GP19" s="22"/>
      <c r="GQ19" s="22"/>
      <c r="GR19" s="22"/>
      <c r="GS19" s="22"/>
      <c r="GT19" s="22"/>
      <c r="GU19" s="22"/>
      <c r="GV19" s="22"/>
      <c r="GW19" s="22"/>
      <c r="GX19" s="22"/>
      <c r="GY19" s="22"/>
      <c r="GZ19" s="22"/>
      <c r="HA19" s="22"/>
      <c r="HB19" s="22"/>
      <c r="HC19" s="22"/>
      <c r="HD19" s="22"/>
      <c r="HE19" s="22"/>
      <c r="HF19" s="22"/>
      <c r="HG19" s="22"/>
      <c r="HH19" s="22"/>
      <c r="HI19" s="22"/>
      <c r="HJ19" s="22"/>
      <c r="HK19" s="22"/>
      <c r="HL19" s="22"/>
      <c r="HM19" s="22"/>
      <c r="HN19" s="22"/>
      <c r="HO19" s="22"/>
      <c r="HP19" s="22"/>
      <c r="HQ19" s="22"/>
      <c r="HR19" s="22"/>
      <c r="HS19" s="22"/>
      <c r="HT19" s="22"/>
      <c r="HU19" s="22"/>
      <c r="HV19" s="22"/>
      <c r="HW19" s="22"/>
      <c r="HX19" s="22"/>
      <c r="HY19" s="22"/>
      <c r="HZ19" s="22"/>
      <c r="IA19" s="22"/>
      <c r="IB19" s="22"/>
      <c r="IC19" s="22"/>
      <c r="ID19" s="22"/>
      <c r="IE19" s="22"/>
      <c r="IF19" s="22"/>
      <c r="IG19" s="22"/>
      <c r="IH19" s="22"/>
      <c r="II19" s="22"/>
      <c r="IJ19" s="22"/>
      <c r="IK19" s="22"/>
      <c r="IL19" s="22"/>
      <c r="IM19" s="22"/>
      <c r="IN19" s="22"/>
      <c r="IO19" s="22"/>
      <c r="IP19" s="22"/>
      <c r="IQ19" s="22"/>
      <c r="IR19" s="22"/>
      <c r="IS19" s="22"/>
      <c r="IT19" s="22"/>
    </row>
    <row r="20" spans="1:254" s="48" customFormat="1" ht="25.5" x14ac:dyDescent="0.2">
      <c r="A20" s="110"/>
      <c r="B20" s="113"/>
      <c r="C20" s="49" t="s">
        <v>145</v>
      </c>
      <c r="D20" s="24" t="s">
        <v>147</v>
      </c>
      <c r="E20" s="35"/>
      <c r="F20" s="36">
        <f>SUM(G20:H20)</f>
        <v>159153</v>
      </c>
      <c r="G20" s="37">
        <v>159153</v>
      </c>
      <c r="H20" s="37">
        <f>SUM(I20:J20)</f>
        <v>0</v>
      </c>
      <c r="I20" s="38"/>
      <c r="J20" s="25"/>
      <c r="K20" s="26">
        <f>SUM(E20:F20)+7</f>
        <v>159160</v>
      </c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22"/>
      <c r="DO20" s="22"/>
      <c r="DP20" s="22"/>
      <c r="DQ20" s="22"/>
      <c r="DR20" s="22"/>
      <c r="DS20" s="22"/>
      <c r="DT20" s="22"/>
      <c r="DU20" s="22"/>
      <c r="DV20" s="22"/>
      <c r="DW20" s="22"/>
      <c r="DX20" s="22"/>
      <c r="DY20" s="22"/>
      <c r="DZ20" s="22"/>
      <c r="EA20" s="22"/>
      <c r="EB20" s="22"/>
      <c r="EC20" s="22"/>
      <c r="ED20" s="22"/>
      <c r="EE20" s="22"/>
      <c r="EF20" s="22"/>
      <c r="EG20" s="22"/>
      <c r="EH20" s="22"/>
      <c r="EI20" s="22"/>
      <c r="EJ20" s="22"/>
      <c r="EK20" s="22"/>
      <c r="EL20" s="22"/>
      <c r="EM20" s="22"/>
      <c r="EN20" s="22"/>
      <c r="EO20" s="22"/>
      <c r="EP20" s="22"/>
      <c r="EQ20" s="22"/>
      <c r="ER20" s="22"/>
      <c r="ES20" s="22"/>
      <c r="ET20" s="22"/>
      <c r="EU20" s="22"/>
      <c r="EV20" s="22"/>
      <c r="EW20" s="22"/>
      <c r="EX20" s="22"/>
      <c r="EY20" s="22"/>
      <c r="EZ20" s="22"/>
      <c r="FA20" s="22"/>
      <c r="FB20" s="22"/>
      <c r="FC20" s="22"/>
      <c r="FD20" s="22"/>
      <c r="FE20" s="22"/>
      <c r="FF20" s="22"/>
      <c r="FG20" s="22"/>
      <c r="FH20" s="22"/>
      <c r="FI20" s="22"/>
      <c r="FJ20" s="22"/>
      <c r="FK20" s="22"/>
      <c r="FL20" s="22"/>
      <c r="FM20" s="22"/>
      <c r="FN20" s="22"/>
      <c r="FO20" s="22"/>
      <c r="FP20" s="22"/>
      <c r="FQ20" s="22"/>
      <c r="FR20" s="22"/>
      <c r="FS20" s="22"/>
      <c r="FT20" s="22"/>
      <c r="FU20" s="22"/>
      <c r="FV20" s="22"/>
      <c r="FW20" s="22"/>
      <c r="FX20" s="22"/>
      <c r="FY20" s="22"/>
      <c r="FZ20" s="22"/>
      <c r="GA20" s="22"/>
      <c r="GB20" s="22"/>
      <c r="GC20" s="22"/>
      <c r="GD20" s="22"/>
      <c r="GE20" s="22"/>
      <c r="GF20" s="22"/>
      <c r="GG20" s="22"/>
      <c r="GH20" s="22"/>
      <c r="GI20" s="22"/>
      <c r="GJ20" s="22"/>
      <c r="GK20" s="22"/>
      <c r="GL20" s="22"/>
      <c r="GM20" s="22"/>
      <c r="GN20" s="22"/>
      <c r="GO20" s="22"/>
      <c r="GP20" s="22"/>
      <c r="GQ20" s="22"/>
      <c r="GR20" s="22"/>
      <c r="GS20" s="22"/>
      <c r="GT20" s="22"/>
      <c r="GU20" s="22"/>
      <c r="GV20" s="22"/>
      <c r="GW20" s="22"/>
      <c r="GX20" s="22"/>
      <c r="GY20" s="22"/>
      <c r="GZ20" s="22"/>
      <c r="HA20" s="22"/>
      <c r="HB20" s="22"/>
      <c r="HC20" s="22"/>
      <c r="HD20" s="22"/>
      <c r="HE20" s="22"/>
      <c r="HF20" s="22"/>
      <c r="HG20" s="22"/>
      <c r="HH20" s="22"/>
      <c r="HI20" s="22"/>
      <c r="HJ20" s="22"/>
      <c r="HK20" s="22"/>
      <c r="HL20" s="22"/>
      <c r="HM20" s="22"/>
      <c r="HN20" s="22"/>
      <c r="HO20" s="22"/>
      <c r="HP20" s="22"/>
      <c r="HQ20" s="22"/>
      <c r="HR20" s="22"/>
      <c r="HS20" s="22"/>
      <c r="HT20" s="22"/>
      <c r="HU20" s="22"/>
      <c r="HV20" s="22"/>
      <c r="HW20" s="22"/>
      <c r="HX20" s="22"/>
      <c r="HY20" s="22"/>
      <c r="HZ20" s="22"/>
      <c r="IA20" s="22"/>
      <c r="IB20" s="22"/>
      <c r="IC20" s="22"/>
      <c r="ID20" s="22"/>
      <c r="IE20" s="22"/>
      <c r="IF20" s="22"/>
      <c r="IG20" s="22"/>
      <c r="IH20" s="22"/>
      <c r="II20" s="22"/>
      <c r="IJ20" s="22"/>
      <c r="IK20" s="22"/>
      <c r="IL20" s="22"/>
      <c r="IM20" s="22"/>
      <c r="IN20" s="22"/>
      <c r="IO20" s="22"/>
      <c r="IP20" s="22"/>
      <c r="IQ20" s="22"/>
      <c r="IR20" s="22"/>
      <c r="IS20" s="22"/>
      <c r="IT20" s="22"/>
    </row>
    <row r="21" spans="1:254" s="48" customFormat="1" ht="63.75" x14ac:dyDescent="0.2">
      <c r="A21" s="34"/>
      <c r="B21" s="50" t="s">
        <v>30</v>
      </c>
      <c r="C21" s="49" t="s">
        <v>139</v>
      </c>
      <c r="D21" s="24" t="s">
        <v>196</v>
      </c>
      <c r="E21" s="35">
        <v>308000</v>
      </c>
      <c r="F21" s="36">
        <f>SUM(G21:H21)</f>
        <v>0</v>
      </c>
      <c r="G21" s="37"/>
      <c r="H21" s="37">
        <f>SUM(I21:J21)</f>
        <v>0</v>
      </c>
      <c r="I21" s="38"/>
      <c r="J21" s="25"/>
      <c r="K21" s="26">
        <f>SUM(E21:F21)</f>
        <v>308000</v>
      </c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/>
      <c r="DF21" s="22"/>
      <c r="DG21" s="22"/>
      <c r="DH21" s="22"/>
      <c r="DI21" s="22"/>
      <c r="DJ21" s="22"/>
      <c r="DK21" s="22"/>
      <c r="DL21" s="22"/>
      <c r="DM21" s="22"/>
      <c r="DN21" s="22"/>
      <c r="DO21" s="22"/>
      <c r="DP21" s="22"/>
      <c r="DQ21" s="22"/>
      <c r="DR21" s="22"/>
      <c r="DS21" s="22"/>
      <c r="DT21" s="22"/>
      <c r="DU21" s="22"/>
      <c r="DV21" s="22"/>
      <c r="DW21" s="22"/>
      <c r="DX21" s="22"/>
      <c r="DY21" s="22"/>
      <c r="DZ21" s="22"/>
      <c r="EA21" s="22"/>
      <c r="EB21" s="22"/>
      <c r="EC21" s="22"/>
      <c r="ED21" s="22"/>
      <c r="EE21" s="22"/>
      <c r="EF21" s="22"/>
      <c r="EG21" s="22"/>
      <c r="EH21" s="22"/>
      <c r="EI21" s="22"/>
      <c r="EJ21" s="22"/>
      <c r="EK21" s="22"/>
      <c r="EL21" s="22"/>
      <c r="EM21" s="22"/>
      <c r="EN21" s="22"/>
      <c r="EO21" s="22"/>
      <c r="EP21" s="22"/>
      <c r="EQ21" s="22"/>
      <c r="ER21" s="22"/>
      <c r="ES21" s="22"/>
      <c r="ET21" s="22"/>
      <c r="EU21" s="22"/>
      <c r="EV21" s="22"/>
      <c r="EW21" s="22"/>
      <c r="EX21" s="22"/>
      <c r="EY21" s="22"/>
      <c r="EZ21" s="22"/>
      <c r="FA21" s="22"/>
      <c r="FB21" s="22"/>
      <c r="FC21" s="22"/>
      <c r="FD21" s="22"/>
      <c r="FE21" s="22"/>
      <c r="FF21" s="22"/>
      <c r="FG21" s="22"/>
      <c r="FH21" s="22"/>
      <c r="FI21" s="22"/>
      <c r="FJ21" s="22"/>
      <c r="FK21" s="22"/>
      <c r="FL21" s="22"/>
      <c r="FM21" s="22"/>
      <c r="FN21" s="22"/>
      <c r="FO21" s="22"/>
      <c r="FP21" s="22"/>
      <c r="FQ21" s="22"/>
      <c r="FR21" s="22"/>
      <c r="FS21" s="22"/>
      <c r="FT21" s="22"/>
      <c r="FU21" s="22"/>
      <c r="FV21" s="22"/>
      <c r="FW21" s="22"/>
      <c r="FX21" s="22"/>
      <c r="FY21" s="22"/>
      <c r="FZ21" s="22"/>
      <c r="GA21" s="22"/>
      <c r="GB21" s="22"/>
      <c r="GC21" s="22"/>
      <c r="GD21" s="22"/>
      <c r="GE21" s="22"/>
      <c r="GF21" s="22"/>
      <c r="GG21" s="22"/>
      <c r="GH21" s="22"/>
      <c r="GI21" s="22"/>
      <c r="GJ21" s="22"/>
      <c r="GK21" s="22"/>
      <c r="GL21" s="22"/>
      <c r="GM21" s="22"/>
      <c r="GN21" s="22"/>
      <c r="GO21" s="22"/>
      <c r="GP21" s="22"/>
      <c r="GQ21" s="22"/>
      <c r="GR21" s="22"/>
      <c r="GS21" s="22"/>
      <c r="GT21" s="22"/>
      <c r="GU21" s="22"/>
      <c r="GV21" s="22"/>
      <c r="GW21" s="22"/>
      <c r="GX21" s="22"/>
      <c r="GY21" s="22"/>
      <c r="GZ21" s="22"/>
      <c r="HA21" s="22"/>
      <c r="HB21" s="22"/>
      <c r="HC21" s="22"/>
      <c r="HD21" s="22"/>
      <c r="HE21" s="22"/>
      <c r="HF21" s="22"/>
      <c r="HG21" s="22"/>
      <c r="HH21" s="22"/>
      <c r="HI21" s="22"/>
      <c r="HJ21" s="22"/>
      <c r="HK21" s="22"/>
      <c r="HL21" s="22"/>
      <c r="HM21" s="22"/>
      <c r="HN21" s="22"/>
      <c r="HO21" s="22"/>
      <c r="HP21" s="22"/>
      <c r="HQ21" s="22"/>
      <c r="HR21" s="22"/>
      <c r="HS21" s="22"/>
      <c r="HT21" s="22"/>
      <c r="HU21" s="22"/>
      <c r="HV21" s="22"/>
      <c r="HW21" s="22"/>
      <c r="HX21" s="22"/>
      <c r="HY21" s="22"/>
      <c r="HZ21" s="22"/>
      <c r="IA21" s="22"/>
      <c r="IB21" s="22"/>
      <c r="IC21" s="22"/>
      <c r="ID21" s="22"/>
      <c r="IE21" s="22"/>
      <c r="IF21" s="22"/>
      <c r="IG21" s="22"/>
      <c r="IH21" s="22"/>
      <c r="II21" s="22"/>
      <c r="IJ21" s="22"/>
      <c r="IK21" s="22"/>
      <c r="IL21" s="22"/>
      <c r="IM21" s="22"/>
      <c r="IN21" s="22"/>
      <c r="IO21" s="22"/>
      <c r="IP21" s="22"/>
      <c r="IQ21" s="22"/>
      <c r="IR21" s="22"/>
      <c r="IS21" s="22"/>
      <c r="IT21" s="22"/>
    </row>
    <row r="22" spans="1:254" s="48" customFormat="1" ht="12.75" x14ac:dyDescent="0.2">
      <c r="A22" s="107" t="s">
        <v>198</v>
      </c>
      <c r="B22" s="107"/>
      <c r="C22" s="107"/>
      <c r="D22" s="107"/>
      <c r="E22" s="107"/>
      <c r="F22" s="107"/>
      <c r="G22" s="107"/>
      <c r="H22" s="107"/>
      <c r="I22" s="107"/>
      <c r="J22" s="107"/>
      <c r="K22" s="26">
        <f>SUM(K18:K21)</f>
        <v>2061810</v>
      </c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H22" s="22"/>
      <c r="DI22" s="22"/>
      <c r="DJ22" s="22"/>
      <c r="DK22" s="22"/>
      <c r="DL22" s="22"/>
      <c r="DM22" s="22"/>
      <c r="DN22" s="22"/>
      <c r="DO22" s="22"/>
      <c r="DP22" s="22"/>
      <c r="DQ22" s="22"/>
      <c r="DR22" s="22"/>
      <c r="DS22" s="22"/>
      <c r="DT22" s="22"/>
      <c r="DU22" s="22"/>
      <c r="DV22" s="22"/>
      <c r="DW22" s="22"/>
      <c r="DX22" s="22"/>
      <c r="DY22" s="22"/>
      <c r="DZ22" s="22"/>
      <c r="EA22" s="22"/>
      <c r="EB22" s="22"/>
      <c r="EC22" s="22"/>
      <c r="ED22" s="22"/>
      <c r="EE22" s="22"/>
      <c r="EF22" s="22"/>
      <c r="EG22" s="22"/>
      <c r="EH22" s="22"/>
      <c r="EI22" s="22"/>
      <c r="EJ22" s="22"/>
      <c r="EK22" s="22"/>
      <c r="EL22" s="22"/>
      <c r="EM22" s="22"/>
      <c r="EN22" s="22"/>
      <c r="EO22" s="22"/>
      <c r="EP22" s="22"/>
      <c r="EQ22" s="22"/>
      <c r="ER22" s="22"/>
      <c r="ES22" s="22"/>
      <c r="ET22" s="22"/>
      <c r="EU22" s="22"/>
      <c r="EV22" s="22"/>
      <c r="EW22" s="22"/>
      <c r="EX22" s="22"/>
      <c r="EY22" s="22"/>
      <c r="EZ22" s="22"/>
      <c r="FA22" s="22"/>
      <c r="FB22" s="22"/>
      <c r="FC22" s="22"/>
      <c r="FD22" s="22"/>
      <c r="FE22" s="22"/>
      <c r="FF22" s="22"/>
      <c r="FG22" s="22"/>
      <c r="FH22" s="22"/>
      <c r="FI22" s="22"/>
      <c r="FJ22" s="22"/>
      <c r="FK22" s="22"/>
      <c r="FL22" s="22"/>
      <c r="FM22" s="22"/>
      <c r="FN22" s="22"/>
      <c r="FO22" s="22"/>
      <c r="FP22" s="22"/>
      <c r="FQ22" s="22"/>
      <c r="FR22" s="22"/>
      <c r="FS22" s="22"/>
      <c r="FT22" s="22"/>
      <c r="FU22" s="22"/>
      <c r="FV22" s="22"/>
      <c r="FW22" s="22"/>
      <c r="FX22" s="22"/>
      <c r="FY22" s="22"/>
      <c r="FZ22" s="22"/>
      <c r="GA22" s="22"/>
      <c r="GB22" s="22"/>
      <c r="GC22" s="22"/>
      <c r="GD22" s="22"/>
      <c r="GE22" s="22"/>
      <c r="GF22" s="22"/>
      <c r="GG22" s="22"/>
      <c r="GH22" s="22"/>
      <c r="GI22" s="22"/>
      <c r="GJ22" s="22"/>
      <c r="GK22" s="22"/>
      <c r="GL22" s="22"/>
      <c r="GM22" s="22"/>
      <c r="GN22" s="22"/>
      <c r="GO22" s="22"/>
      <c r="GP22" s="22"/>
      <c r="GQ22" s="22"/>
      <c r="GR22" s="22"/>
      <c r="GS22" s="22"/>
      <c r="GT22" s="22"/>
      <c r="GU22" s="22"/>
      <c r="GV22" s="22"/>
      <c r="GW22" s="22"/>
      <c r="GX22" s="22"/>
      <c r="GY22" s="22"/>
      <c r="GZ22" s="22"/>
      <c r="HA22" s="22"/>
      <c r="HB22" s="22"/>
      <c r="HC22" s="22"/>
      <c r="HD22" s="22"/>
      <c r="HE22" s="22"/>
      <c r="HF22" s="22"/>
      <c r="HG22" s="22"/>
      <c r="HH22" s="22"/>
      <c r="HI22" s="22"/>
      <c r="HJ22" s="22"/>
      <c r="HK22" s="22"/>
      <c r="HL22" s="22"/>
      <c r="HM22" s="22"/>
      <c r="HN22" s="22"/>
      <c r="HO22" s="22"/>
      <c r="HP22" s="22"/>
      <c r="HQ22" s="22"/>
      <c r="HR22" s="22"/>
      <c r="HS22" s="22"/>
      <c r="HT22" s="22"/>
      <c r="HU22" s="22"/>
      <c r="HV22" s="22"/>
      <c r="HW22" s="22"/>
      <c r="HX22" s="22"/>
      <c r="HY22" s="22"/>
      <c r="HZ22" s="22"/>
      <c r="IA22" s="22"/>
      <c r="IB22" s="22"/>
      <c r="IC22" s="22"/>
      <c r="ID22" s="22"/>
      <c r="IE22" s="22"/>
      <c r="IF22" s="22"/>
      <c r="IG22" s="22"/>
      <c r="IH22" s="22"/>
      <c r="II22" s="22"/>
      <c r="IJ22" s="22"/>
      <c r="IK22" s="22"/>
      <c r="IL22" s="22"/>
      <c r="IM22" s="22"/>
      <c r="IN22" s="22"/>
      <c r="IO22" s="22"/>
      <c r="IP22" s="22"/>
      <c r="IQ22" s="22"/>
      <c r="IR22" s="22"/>
      <c r="IS22" s="22"/>
      <c r="IT22" s="22"/>
    </row>
    <row r="23" spans="1:254" s="48" customFormat="1" ht="12.75" x14ac:dyDescent="0.2">
      <c r="A23" s="105" t="s">
        <v>182</v>
      </c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2"/>
      <c r="DI23" s="22"/>
      <c r="DJ23" s="22"/>
      <c r="DK23" s="22"/>
      <c r="DL23" s="22"/>
      <c r="DM23" s="22"/>
      <c r="DN23" s="22"/>
      <c r="DO23" s="22"/>
      <c r="DP23" s="22"/>
      <c r="DQ23" s="22"/>
      <c r="DR23" s="22"/>
      <c r="DS23" s="22"/>
      <c r="DT23" s="22"/>
      <c r="DU23" s="22"/>
      <c r="DV23" s="22"/>
      <c r="DW23" s="22"/>
      <c r="DX23" s="22"/>
      <c r="DY23" s="22"/>
      <c r="DZ23" s="22"/>
      <c r="EA23" s="22"/>
      <c r="EB23" s="22"/>
      <c r="EC23" s="22"/>
      <c r="ED23" s="22"/>
      <c r="EE23" s="22"/>
      <c r="EF23" s="22"/>
      <c r="EG23" s="22"/>
      <c r="EH23" s="22"/>
      <c r="EI23" s="22"/>
      <c r="EJ23" s="22"/>
      <c r="EK23" s="22"/>
      <c r="EL23" s="22"/>
      <c r="EM23" s="22"/>
      <c r="EN23" s="22"/>
      <c r="EO23" s="22"/>
      <c r="EP23" s="22"/>
      <c r="EQ23" s="22"/>
      <c r="ER23" s="22"/>
      <c r="ES23" s="22"/>
      <c r="ET23" s="22"/>
      <c r="EU23" s="22"/>
      <c r="EV23" s="22"/>
      <c r="EW23" s="22"/>
      <c r="EX23" s="22"/>
      <c r="EY23" s="22"/>
      <c r="EZ23" s="22"/>
      <c r="FA23" s="22"/>
      <c r="FB23" s="22"/>
      <c r="FC23" s="22"/>
      <c r="FD23" s="22"/>
      <c r="FE23" s="22"/>
      <c r="FF23" s="22"/>
      <c r="FG23" s="22"/>
      <c r="FH23" s="22"/>
      <c r="FI23" s="22"/>
      <c r="FJ23" s="22"/>
      <c r="FK23" s="22"/>
      <c r="FL23" s="22"/>
      <c r="FM23" s="22"/>
      <c r="FN23" s="22"/>
      <c r="FO23" s="22"/>
      <c r="FP23" s="22"/>
      <c r="FQ23" s="22"/>
      <c r="FR23" s="22"/>
      <c r="FS23" s="22"/>
      <c r="FT23" s="22"/>
      <c r="FU23" s="22"/>
      <c r="FV23" s="22"/>
      <c r="FW23" s="22"/>
      <c r="FX23" s="22"/>
      <c r="FY23" s="22"/>
      <c r="FZ23" s="22"/>
      <c r="GA23" s="22"/>
      <c r="GB23" s="22"/>
      <c r="GC23" s="22"/>
      <c r="GD23" s="22"/>
      <c r="GE23" s="22"/>
      <c r="GF23" s="22"/>
      <c r="GG23" s="22"/>
      <c r="GH23" s="22"/>
      <c r="GI23" s="22"/>
      <c r="GJ23" s="22"/>
      <c r="GK23" s="22"/>
      <c r="GL23" s="22"/>
      <c r="GM23" s="22"/>
      <c r="GN23" s="22"/>
      <c r="GO23" s="22"/>
      <c r="GP23" s="22"/>
      <c r="GQ23" s="22"/>
      <c r="GR23" s="22"/>
      <c r="GS23" s="22"/>
      <c r="GT23" s="22"/>
      <c r="GU23" s="22"/>
      <c r="GV23" s="22"/>
      <c r="GW23" s="22"/>
      <c r="GX23" s="22"/>
      <c r="GY23" s="22"/>
      <c r="GZ23" s="22"/>
      <c r="HA23" s="22"/>
      <c r="HB23" s="22"/>
      <c r="HC23" s="22"/>
      <c r="HD23" s="22"/>
      <c r="HE23" s="22"/>
      <c r="HF23" s="22"/>
      <c r="HG23" s="22"/>
      <c r="HH23" s="22"/>
      <c r="HI23" s="22"/>
      <c r="HJ23" s="22"/>
      <c r="HK23" s="22"/>
      <c r="HL23" s="22"/>
      <c r="HM23" s="22"/>
      <c r="HN23" s="22"/>
      <c r="HO23" s="22"/>
      <c r="HP23" s="22"/>
      <c r="HQ23" s="22"/>
      <c r="HR23" s="22"/>
      <c r="HS23" s="22"/>
      <c r="HT23" s="22"/>
      <c r="HU23" s="22"/>
      <c r="HV23" s="22"/>
      <c r="HW23" s="22"/>
      <c r="HX23" s="22"/>
      <c r="HY23" s="22"/>
      <c r="HZ23" s="22"/>
      <c r="IA23" s="22"/>
      <c r="IB23" s="22"/>
      <c r="IC23" s="22"/>
      <c r="ID23" s="22"/>
      <c r="IE23" s="22"/>
      <c r="IF23" s="22"/>
      <c r="IG23" s="22"/>
      <c r="IH23" s="22"/>
      <c r="II23" s="22"/>
      <c r="IJ23" s="22"/>
      <c r="IK23" s="22"/>
      <c r="IL23" s="22"/>
      <c r="IM23" s="22"/>
      <c r="IN23" s="22"/>
      <c r="IO23" s="22"/>
      <c r="IP23" s="22"/>
      <c r="IQ23" s="22"/>
      <c r="IR23" s="22"/>
      <c r="IS23" s="22"/>
      <c r="IT23" s="22"/>
    </row>
    <row r="24" spans="1:254" s="48" customFormat="1" ht="25.5" x14ac:dyDescent="0.2">
      <c r="A24" s="108"/>
      <c r="B24" s="111" t="s">
        <v>67</v>
      </c>
      <c r="C24" s="49" t="s">
        <v>139</v>
      </c>
      <c r="D24" s="24" t="s">
        <v>140</v>
      </c>
      <c r="E24" s="35"/>
      <c r="F24" s="36">
        <f t="shared" ref="F24:F46" si="3">SUM(G24:H24)</f>
        <v>111999</v>
      </c>
      <c r="G24" s="37"/>
      <c r="H24" s="37">
        <f>SUM(I24:J24)</f>
        <v>111999</v>
      </c>
      <c r="I24" s="38">
        <v>111999</v>
      </c>
      <c r="J24" s="25"/>
      <c r="K24" s="26">
        <f>SUM(E24:F24)+1</f>
        <v>112000</v>
      </c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2"/>
      <c r="DI24" s="22"/>
      <c r="DJ24" s="22"/>
      <c r="DK24" s="22"/>
      <c r="DL24" s="22"/>
      <c r="DM24" s="22"/>
      <c r="DN24" s="22"/>
      <c r="DO24" s="22"/>
      <c r="DP24" s="22"/>
      <c r="DQ24" s="22"/>
      <c r="DR24" s="22"/>
      <c r="DS24" s="22"/>
      <c r="DT24" s="22"/>
      <c r="DU24" s="22"/>
      <c r="DV24" s="22"/>
      <c r="DW24" s="22"/>
      <c r="DX24" s="22"/>
      <c r="DY24" s="22"/>
      <c r="DZ24" s="22"/>
      <c r="EA24" s="22"/>
      <c r="EB24" s="22"/>
      <c r="EC24" s="22"/>
      <c r="ED24" s="22"/>
      <c r="EE24" s="22"/>
      <c r="EF24" s="22"/>
      <c r="EG24" s="22"/>
      <c r="EH24" s="22"/>
      <c r="EI24" s="22"/>
      <c r="EJ24" s="22"/>
      <c r="EK24" s="22"/>
      <c r="EL24" s="22"/>
      <c r="EM24" s="22"/>
      <c r="EN24" s="22"/>
      <c r="EO24" s="22"/>
      <c r="EP24" s="22"/>
      <c r="EQ24" s="22"/>
      <c r="ER24" s="22"/>
      <c r="ES24" s="22"/>
      <c r="ET24" s="22"/>
      <c r="EU24" s="22"/>
      <c r="EV24" s="22"/>
      <c r="EW24" s="22"/>
      <c r="EX24" s="22"/>
      <c r="EY24" s="22"/>
      <c r="EZ24" s="22"/>
      <c r="FA24" s="22"/>
      <c r="FB24" s="22"/>
      <c r="FC24" s="22"/>
      <c r="FD24" s="22"/>
      <c r="FE24" s="22"/>
      <c r="FF24" s="22"/>
      <c r="FG24" s="22"/>
      <c r="FH24" s="22"/>
      <c r="FI24" s="22"/>
      <c r="FJ24" s="22"/>
      <c r="FK24" s="22"/>
      <c r="FL24" s="22"/>
      <c r="FM24" s="22"/>
      <c r="FN24" s="22"/>
      <c r="FO24" s="22"/>
      <c r="FP24" s="22"/>
      <c r="FQ24" s="22"/>
      <c r="FR24" s="22"/>
      <c r="FS24" s="22"/>
      <c r="FT24" s="22"/>
      <c r="FU24" s="22"/>
      <c r="FV24" s="22"/>
      <c r="FW24" s="22"/>
      <c r="FX24" s="22"/>
      <c r="FY24" s="22"/>
      <c r="FZ24" s="22"/>
      <c r="GA24" s="22"/>
      <c r="GB24" s="22"/>
      <c r="GC24" s="22"/>
      <c r="GD24" s="22"/>
      <c r="GE24" s="22"/>
      <c r="GF24" s="22"/>
      <c r="GG24" s="22"/>
      <c r="GH24" s="22"/>
      <c r="GI24" s="22"/>
      <c r="GJ24" s="22"/>
      <c r="GK24" s="22"/>
      <c r="GL24" s="22"/>
      <c r="GM24" s="22"/>
      <c r="GN24" s="22"/>
      <c r="GO24" s="22"/>
      <c r="GP24" s="22"/>
      <c r="GQ24" s="22"/>
      <c r="GR24" s="22"/>
      <c r="GS24" s="22"/>
      <c r="GT24" s="22"/>
      <c r="GU24" s="22"/>
      <c r="GV24" s="22"/>
      <c r="GW24" s="22"/>
      <c r="GX24" s="22"/>
      <c r="GY24" s="22"/>
      <c r="GZ24" s="22"/>
      <c r="HA24" s="22"/>
      <c r="HB24" s="22"/>
      <c r="HC24" s="22"/>
      <c r="HD24" s="22"/>
      <c r="HE24" s="22"/>
      <c r="HF24" s="22"/>
      <c r="HG24" s="22"/>
      <c r="HH24" s="22"/>
      <c r="HI24" s="22"/>
      <c r="HJ24" s="22"/>
      <c r="HK24" s="22"/>
      <c r="HL24" s="22"/>
      <c r="HM24" s="22"/>
      <c r="HN24" s="22"/>
      <c r="HO24" s="22"/>
      <c r="HP24" s="22"/>
      <c r="HQ24" s="22"/>
      <c r="HR24" s="22"/>
      <c r="HS24" s="22"/>
      <c r="HT24" s="22"/>
      <c r="HU24" s="22"/>
      <c r="HV24" s="22"/>
      <c r="HW24" s="22"/>
      <c r="HX24" s="22"/>
      <c r="HY24" s="22"/>
      <c r="HZ24" s="22"/>
      <c r="IA24" s="22"/>
      <c r="IB24" s="22"/>
      <c r="IC24" s="22"/>
      <c r="ID24" s="22"/>
      <c r="IE24" s="22"/>
      <c r="IF24" s="22"/>
      <c r="IG24" s="22"/>
      <c r="IH24" s="22"/>
      <c r="II24" s="22"/>
      <c r="IJ24" s="22"/>
      <c r="IK24" s="22"/>
      <c r="IL24" s="22"/>
      <c r="IM24" s="22"/>
      <c r="IN24" s="22"/>
      <c r="IO24" s="22"/>
      <c r="IP24" s="22"/>
      <c r="IQ24" s="22"/>
      <c r="IR24" s="22"/>
      <c r="IS24" s="22"/>
      <c r="IT24" s="22"/>
    </row>
    <row r="25" spans="1:254" s="48" customFormat="1" ht="25.5" x14ac:dyDescent="0.2">
      <c r="A25" s="109"/>
      <c r="B25" s="112"/>
      <c r="C25" s="49" t="s">
        <v>141</v>
      </c>
      <c r="D25" s="24" t="s">
        <v>140</v>
      </c>
      <c r="E25" s="35"/>
      <c r="F25" s="36">
        <f t="shared" si="3"/>
        <v>376413</v>
      </c>
      <c r="G25" s="37"/>
      <c r="H25" s="37">
        <f t="shared" ref="H25:H79" si="4">SUM(I25:J25)</f>
        <v>376413</v>
      </c>
      <c r="I25" s="38">
        <v>376413</v>
      </c>
      <c r="J25" s="25"/>
      <c r="K25" s="26">
        <f t="shared" ref="K25:K79" si="5">SUM(E25:F25)</f>
        <v>376413</v>
      </c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  <c r="DC25" s="22"/>
      <c r="DD25" s="22"/>
      <c r="DE25" s="22"/>
      <c r="DF25" s="22"/>
      <c r="DG25" s="22"/>
      <c r="DH25" s="22"/>
      <c r="DI25" s="22"/>
      <c r="DJ25" s="22"/>
      <c r="DK25" s="22"/>
      <c r="DL25" s="22"/>
      <c r="DM25" s="22"/>
      <c r="DN25" s="22"/>
      <c r="DO25" s="22"/>
      <c r="DP25" s="22"/>
      <c r="DQ25" s="22"/>
      <c r="DR25" s="22"/>
      <c r="DS25" s="22"/>
      <c r="DT25" s="22"/>
      <c r="DU25" s="22"/>
      <c r="DV25" s="22"/>
      <c r="DW25" s="22"/>
      <c r="DX25" s="22"/>
      <c r="DY25" s="22"/>
      <c r="DZ25" s="22"/>
      <c r="EA25" s="22"/>
      <c r="EB25" s="22"/>
      <c r="EC25" s="22"/>
      <c r="ED25" s="22"/>
      <c r="EE25" s="22"/>
      <c r="EF25" s="22"/>
      <c r="EG25" s="22"/>
      <c r="EH25" s="22"/>
      <c r="EI25" s="22"/>
      <c r="EJ25" s="22"/>
      <c r="EK25" s="22"/>
      <c r="EL25" s="22"/>
      <c r="EM25" s="22"/>
      <c r="EN25" s="22"/>
      <c r="EO25" s="22"/>
      <c r="EP25" s="22"/>
      <c r="EQ25" s="22"/>
      <c r="ER25" s="22"/>
      <c r="ES25" s="22"/>
      <c r="ET25" s="22"/>
      <c r="EU25" s="22"/>
      <c r="EV25" s="22"/>
      <c r="EW25" s="22"/>
      <c r="EX25" s="22"/>
      <c r="EY25" s="22"/>
      <c r="EZ25" s="22"/>
      <c r="FA25" s="22"/>
      <c r="FB25" s="22"/>
      <c r="FC25" s="22"/>
      <c r="FD25" s="22"/>
      <c r="FE25" s="22"/>
      <c r="FF25" s="22"/>
      <c r="FG25" s="22"/>
      <c r="FH25" s="22"/>
      <c r="FI25" s="22"/>
      <c r="FJ25" s="22"/>
      <c r="FK25" s="22"/>
      <c r="FL25" s="22"/>
      <c r="FM25" s="22"/>
      <c r="FN25" s="22"/>
      <c r="FO25" s="22"/>
      <c r="FP25" s="22"/>
      <c r="FQ25" s="22"/>
      <c r="FR25" s="22"/>
      <c r="FS25" s="22"/>
      <c r="FT25" s="22"/>
      <c r="FU25" s="22"/>
      <c r="FV25" s="22"/>
      <c r="FW25" s="22"/>
      <c r="FX25" s="22"/>
      <c r="FY25" s="22"/>
      <c r="FZ25" s="22"/>
      <c r="GA25" s="22"/>
      <c r="GB25" s="22"/>
      <c r="GC25" s="22"/>
      <c r="GD25" s="22"/>
      <c r="GE25" s="22"/>
      <c r="GF25" s="22"/>
      <c r="GG25" s="22"/>
      <c r="GH25" s="22"/>
      <c r="GI25" s="22"/>
      <c r="GJ25" s="22"/>
      <c r="GK25" s="22"/>
      <c r="GL25" s="22"/>
      <c r="GM25" s="22"/>
      <c r="GN25" s="22"/>
      <c r="GO25" s="22"/>
      <c r="GP25" s="22"/>
      <c r="GQ25" s="22"/>
      <c r="GR25" s="22"/>
      <c r="GS25" s="22"/>
      <c r="GT25" s="22"/>
      <c r="GU25" s="22"/>
      <c r="GV25" s="22"/>
      <c r="GW25" s="22"/>
      <c r="GX25" s="22"/>
      <c r="GY25" s="22"/>
      <c r="GZ25" s="22"/>
      <c r="HA25" s="22"/>
      <c r="HB25" s="22"/>
      <c r="HC25" s="22"/>
      <c r="HD25" s="22"/>
      <c r="HE25" s="22"/>
      <c r="HF25" s="22"/>
      <c r="HG25" s="22"/>
      <c r="HH25" s="22"/>
      <c r="HI25" s="22"/>
      <c r="HJ25" s="22"/>
      <c r="HK25" s="22"/>
      <c r="HL25" s="22"/>
      <c r="HM25" s="22"/>
      <c r="HN25" s="22"/>
      <c r="HO25" s="22"/>
      <c r="HP25" s="22"/>
      <c r="HQ25" s="22"/>
      <c r="HR25" s="22"/>
      <c r="HS25" s="22"/>
      <c r="HT25" s="22"/>
      <c r="HU25" s="22"/>
      <c r="HV25" s="22"/>
      <c r="HW25" s="22"/>
      <c r="HX25" s="22"/>
      <c r="HY25" s="22"/>
      <c r="HZ25" s="22"/>
      <c r="IA25" s="22"/>
      <c r="IB25" s="22"/>
      <c r="IC25" s="22"/>
      <c r="ID25" s="22"/>
      <c r="IE25" s="22"/>
      <c r="IF25" s="22"/>
      <c r="IG25" s="22"/>
      <c r="IH25" s="22"/>
      <c r="II25" s="22"/>
      <c r="IJ25" s="22"/>
      <c r="IK25" s="22"/>
      <c r="IL25" s="22"/>
      <c r="IM25" s="22"/>
      <c r="IN25" s="22"/>
      <c r="IO25" s="22"/>
      <c r="IP25" s="22"/>
      <c r="IQ25" s="22"/>
      <c r="IR25" s="22"/>
      <c r="IS25" s="22"/>
      <c r="IT25" s="22"/>
    </row>
    <row r="26" spans="1:254" s="48" customFormat="1" ht="25.5" x14ac:dyDescent="0.2">
      <c r="A26" s="109"/>
      <c r="B26" s="112"/>
      <c r="C26" s="49" t="s">
        <v>150</v>
      </c>
      <c r="D26" s="24" t="s">
        <v>140</v>
      </c>
      <c r="E26" s="35"/>
      <c r="F26" s="36">
        <f t="shared" si="3"/>
        <v>317008</v>
      </c>
      <c r="G26" s="37"/>
      <c r="H26" s="37">
        <f t="shared" si="4"/>
        <v>317008</v>
      </c>
      <c r="I26" s="38">
        <v>317008</v>
      </c>
      <c r="J26" s="25"/>
      <c r="K26" s="26">
        <f t="shared" si="5"/>
        <v>317008</v>
      </c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  <c r="DC26" s="22"/>
      <c r="DD26" s="22"/>
      <c r="DE26" s="22"/>
      <c r="DF26" s="22"/>
      <c r="DG26" s="22"/>
      <c r="DH26" s="22"/>
      <c r="DI26" s="22"/>
      <c r="DJ26" s="22"/>
      <c r="DK26" s="22"/>
      <c r="DL26" s="22"/>
      <c r="DM26" s="22"/>
      <c r="DN26" s="22"/>
      <c r="DO26" s="22"/>
      <c r="DP26" s="22"/>
      <c r="DQ26" s="22"/>
      <c r="DR26" s="22"/>
      <c r="DS26" s="22"/>
      <c r="DT26" s="22"/>
      <c r="DU26" s="22"/>
      <c r="DV26" s="22"/>
      <c r="DW26" s="22"/>
      <c r="DX26" s="22"/>
      <c r="DY26" s="22"/>
      <c r="DZ26" s="22"/>
      <c r="EA26" s="22"/>
      <c r="EB26" s="22"/>
      <c r="EC26" s="22"/>
      <c r="ED26" s="22"/>
      <c r="EE26" s="22"/>
      <c r="EF26" s="22"/>
      <c r="EG26" s="22"/>
      <c r="EH26" s="22"/>
      <c r="EI26" s="22"/>
      <c r="EJ26" s="22"/>
      <c r="EK26" s="22"/>
      <c r="EL26" s="22"/>
      <c r="EM26" s="22"/>
      <c r="EN26" s="22"/>
      <c r="EO26" s="22"/>
      <c r="EP26" s="22"/>
      <c r="EQ26" s="22"/>
      <c r="ER26" s="22"/>
      <c r="ES26" s="22"/>
      <c r="ET26" s="22"/>
      <c r="EU26" s="22"/>
      <c r="EV26" s="22"/>
      <c r="EW26" s="22"/>
      <c r="EX26" s="22"/>
      <c r="EY26" s="22"/>
      <c r="EZ26" s="22"/>
      <c r="FA26" s="22"/>
      <c r="FB26" s="22"/>
      <c r="FC26" s="22"/>
      <c r="FD26" s="22"/>
      <c r="FE26" s="22"/>
      <c r="FF26" s="22"/>
      <c r="FG26" s="22"/>
      <c r="FH26" s="22"/>
      <c r="FI26" s="22"/>
      <c r="FJ26" s="22"/>
      <c r="FK26" s="22"/>
      <c r="FL26" s="22"/>
      <c r="FM26" s="22"/>
      <c r="FN26" s="22"/>
      <c r="FO26" s="22"/>
      <c r="FP26" s="22"/>
      <c r="FQ26" s="22"/>
      <c r="FR26" s="22"/>
      <c r="FS26" s="22"/>
      <c r="FT26" s="22"/>
      <c r="FU26" s="22"/>
      <c r="FV26" s="22"/>
      <c r="FW26" s="22"/>
      <c r="FX26" s="22"/>
      <c r="FY26" s="22"/>
      <c r="FZ26" s="22"/>
      <c r="GA26" s="22"/>
      <c r="GB26" s="22"/>
      <c r="GC26" s="22"/>
      <c r="GD26" s="22"/>
      <c r="GE26" s="22"/>
      <c r="GF26" s="22"/>
      <c r="GG26" s="22"/>
      <c r="GH26" s="22"/>
      <c r="GI26" s="22"/>
      <c r="GJ26" s="22"/>
      <c r="GK26" s="22"/>
      <c r="GL26" s="22"/>
      <c r="GM26" s="22"/>
      <c r="GN26" s="22"/>
      <c r="GO26" s="22"/>
      <c r="GP26" s="22"/>
      <c r="GQ26" s="22"/>
      <c r="GR26" s="22"/>
      <c r="GS26" s="22"/>
      <c r="GT26" s="22"/>
      <c r="GU26" s="22"/>
      <c r="GV26" s="22"/>
      <c r="GW26" s="22"/>
      <c r="GX26" s="22"/>
      <c r="GY26" s="22"/>
      <c r="GZ26" s="22"/>
      <c r="HA26" s="22"/>
      <c r="HB26" s="22"/>
      <c r="HC26" s="22"/>
      <c r="HD26" s="22"/>
      <c r="HE26" s="22"/>
      <c r="HF26" s="22"/>
      <c r="HG26" s="22"/>
      <c r="HH26" s="22"/>
      <c r="HI26" s="22"/>
      <c r="HJ26" s="22"/>
      <c r="HK26" s="22"/>
      <c r="HL26" s="22"/>
      <c r="HM26" s="22"/>
      <c r="HN26" s="22"/>
      <c r="HO26" s="22"/>
      <c r="HP26" s="22"/>
      <c r="HQ26" s="22"/>
      <c r="HR26" s="22"/>
      <c r="HS26" s="22"/>
      <c r="HT26" s="22"/>
      <c r="HU26" s="22"/>
      <c r="HV26" s="22"/>
      <c r="HW26" s="22"/>
      <c r="HX26" s="22"/>
      <c r="HY26" s="22"/>
      <c r="HZ26" s="22"/>
      <c r="IA26" s="22"/>
      <c r="IB26" s="22"/>
      <c r="IC26" s="22"/>
      <c r="ID26" s="22"/>
      <c r="IE26" s="22"/>
      <c r="IF26" s="22"/>
      <c r="IG26" s="22"/>
      <c r="IH26" s="22"/>
      <c r="II26" s="22"/>
      <c r="IJ26" s="22"/>
      <c r="IK26" s="22"/>
      <c r="IL26" s="22"/>
      <c r="IM26" s="22"/>
      <c r="IN26" s="22"/>
      <c r="IO26" s="22"/>
      <c r="IP26" s="22"/>
      <c r="IQ26" s="22"/>
      <c r="IR26" s="22"/>
      <c r="IS26" s="22"/>
      <c r="IT26" s="22"/>
    </row>
    <row r="27" spans="1:254" s="48" customFormat="1" ht="25.5" x14ac:dyDescent="0.2">
      <c r="A27" s="109"/>
      <c r="B27" s="112"/>
      <c r="C27" s="49" t="s">
        <v>156</v>
      </c>
      <c r="D27" s="24" t="s">
        <v>140</v>
      </c>
      <c r="E27" s="35"/>
      <c r="F27" s="36">
        <f t="shared" si="3"/>
        <v>249528</v>
      </c>
      <c r="G27" s="37"/>
      <c r="H27" s="37">
        <f t="shared" si="4"/>
        <v>249528</v>
      </c>
      <c r="I27" s="38">
        <v>249528</v>
      </c>
      <c r="J27" s="25"/>
      <c r="K27" s="26">
        <f t="shared" si="5"/>
        <v>249528</v>
      </c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  <c r="DC27" s="22"/>
      <c r="DD27" s="22"/>
      <c r="DE27" s="22"/>
      <c r="DF27" s="22"/>
      <c r="DG27" s="22"/>
      <c r="DH27" s="22"/>
      <c r="DI27" s="22"/>
      <c r="DJ27" s="22"/>
      <c r="DK27" s="22"/>
      <c r="DL27" s="22"/>
      <c r="DM27" s="22"/>
      <c r="DN27" s="22"/>
      <c r="DO27" s="22"/>
      <c r="DP27" s="22"/>
      <c r="DQ27" s="22"/>
      <c r="DR27" s="22"/>
      <c r="DS27" s="22"/>
      <c r="DT27" s="22"/>
      <c r="DU27" s="22"/>
      <c r="DV27" s="22"/>
      <c r="DW27" s="22"/>
      <c r="DX27" s="22"/>
      <c r="DY27" s="22"/>
      <c r="DZ27" s="22"/>
      <c r="EA27" s="22"/>
      <c r="EB27" s="22"/>
      <c r="EC27" s="22"/>
      <c r="ED27" s="22"/>
      <c r="EE27" s="22"/>
      <c r="EF27" s="22"/>
      <c r="EG27" s="22"/>
      <c r="EH27" s="22"/>
      <c r="EI27" s="22"/>
      <c r="EJ27" s="22"/>
      <c r="EK27" s="22"/>
      <c r="EL27" s="22"/>
      <c r="EM27" s="22"/>
      <c r="EN27" s="22"/>
      <c r="EO27" s="22"/>
      <c r="EP27" s="22"/>
      <c r="EQ27" s="22"/>
      <c r="ER27" s="22"/>
      <c r="ES27" s="22"/>
      <c r="ET27" s="22"/>
      <c r="EU27" s="22"/>
      <c r="EV27" s="22"/>
      <c r="EW27" s="22"/>
      <c r="EX27" s="22"/>
      <c r="EY27" s="22"/>
      <c r="EZ27" s="22"/>
      <c r="FA27" s="22"/>
      <c r="FB27" s="22"/>
      <c r="FC27" s="22"/>
      <c r="FD27" s="22"/>
      <c r="FE27" s="22"/>
      <c r="FF27" s="22"/>
      <c r="FG27" s="22"/>
      <c r="FH27" s="22"/>
      <c r="FI27" s="22"/>
      <c r="FJ27" s="22"/>
      <c r="FK27" s="22"/>
      <c r="FL27" s="22"/>
      <c r="FM27" s="22"/>
      <c r="FN27" s="22"/>
      <c r="FO27" s="22"/>
      <c r="FP27" s="22"/>
      <c r="FQ27" s="22"/>
      <c r="FR27" s="22"/>
      <c r="FS27" s="22"/>
      <c r="FT27" s="22"/>
      <c r="FU27" s="22"/>
      <c r="FV27" s="22"/>
      <c r="FW27" s="22"/>
      <c r="FX27" s="22"/>
      <c r="FY27" s="22"/>
      <c r="FZ27" s="22"/>
      <c r="GA27" s="22"/>
      <c r="GB27" s="22"/>
      <c r="GC27" s="22"/>
      <c r="GD27" s="22"/>
      <c r="GE27" s="22"/>
      <c r="GF27" s="22"/>
      <c r="GG27" s="22"/>
      <c r="GH27" s="22"/>
      <c r="GI27" s="22"/>
      <c r="GJ27" s="22"/>
      <c r="GK27" s="22"/>
      <c r="GL27" s="22"/>
      <c r="GM27" s="22"/>
      <c r="GN27" s="22"/>
      <c r="GO27" s="22"/>
      <c r="GP27" s="22"/>
      <c r="GQ27" s="22"/>
      <c r="GR27" s="22"/>
      <c r="GS27" s="22"/>
      <c r="GT27" s="22"/>
      <c r="GU27" s="22"/>
      <c r="GV27" s="22"/>
      <c r="GW27" s="22"/>
      <c r="GX27" s="22"/>
      <c r="GY27" s="22"/>
      <c r="GZ27" s="22"/>
      <c r="HA27" s="22"/>
      <c r="HB27" s="22"/>
      <c r="HC27" s="22"/>
      <c r="HD27" s="22"/>
      <c r="HE27" s="22"/>
      <c r="HF27" s="22"/>
      <c r="HG27" s="22"/>
      <c r="HH27" s="22"/>
      <c r="HI27" s="22"/>
      <c r="HJ27" s="22"/>
      <c r="HK27" s="22"/>
      <c r="HL27" s="22"/>
      <c r="HM27" s="22"/>
      <c r="HN27" s="22"/>
      <c r="HO27" s="22"/>
      <c r="HP27" s="22"/>
      <c r="HQ27" s="22"/>
      <c r="HR27" s="22"/>
      <c r="HS27" s="22"/>
      <c r="HT27" s="22"/>
      <c r="HU27" s="22"/>
      <c r="HV27" s="22"/>
      <c r="HW27" s="22"/>
      <c r="HX27" s="22"/>
      <c r="HY27" s="22"/>
      <c r="HZ27" s="22"/>
      <c r="IA27" s="22"/>
      <c r="IB27" s="22"/>
      <c r="IC27" s="22"/>
      <c r="ID27" s="22"/>
      <c r="IE27" s="22"/>
      <c r="IF27" s="22"/>
      <c r="IG27" s="22"/>
      <c r="IH27" s="22"/>
      <c r="II27" s="22"/>
      <c r="IJ27" s="22"/>
      <c r="IK27" s="22"/>
      <c r="IL27" s="22"/>
      <c r="IM27" s="22"/>
      <c r="IN27" s="22"/>
      <c r="IO27" s="22"/>
      <c r="IP27" s="22"/>
      <c r="IQ27" s="22"/>
      <c r="IR27" s="22"/>
      <c r="IS27" s="22"/>
      <c r="IT27" s="22"/>
    </row>
    <row r="28" spans="1:254" s="48" customFormat="1" ht="25.5" x14ac:dyDescent="0.2">
      <c r="A28" s="109"/>
      <c r="B28" s="112"/>
      <c r="C28" s="49" t="s">
        <v>164</v>
      </c>
      <c r="D28" s="24" t="s">
        <v>140</v>
      </c>
      <c r="E28" s="35"/>
      <c r="F28" s="36">
        <f t="shared" si="3"/>
        <v>78313</v>
      </c>
      <c r="G28" s="37"/>
      <c r="H28" s="37">
        <f t="shared" si="4"/>
        <v>78313</v>
      </c>
      <c r="I28" s="38">
        <v>78313</v>
      </c>
      <c r="J28" s="25"/>
      <c r="K28" s="26">
        <f t="shared" si="5"/>
        <v>78313</v>
      </c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22"/>
      <c r="DC28" s="22"/>
      <c r="DD28" s="22"/>
      <c r="DE28" s="22"/>
      <c r="DF28" s="22"/>
      <c r="DG28" s="22"/>
      <c r="DH28" s="22"/>
      <c r="DI28" s="22"/>
      <c r="DJ28" s="22"/>
      <c r="DK28" s="22"/>
      <c r="DL28" s="22"/>
      <c r="DM28" s="22"/>
      <c r="DN28" s="22"/>
      <c r="DO28" s="22"/>
      <c r="DP28" s="22"/>
      <c r="DQ28" s="22"/>
      <c r="DR28" s="22"/>
      <c r="DS28" s="22"/>
      <c r="DT28" s="22"/>
      <c r="DU28" s="22"/>
      <c r="DV28" s="22"/>
      <c r="DW28" s="22"/>
      <c r="DX28" s="22"/>
      <c r="DY28" s="22"/>
      <c r="DZ28" s="22"/>
      <c r="EA28" s="22"/>
      <c r="EB28" s="22"/>
      <c r="EC28" s="22"/>
      <c r="ED28" s="22"/>
      <c r="EE28" s="22"/>
      <c r="EF28" s="22"/>
      <c r="EG28" s="22"/>
      <c r="EH28" s="22"/>
      <c r="EI28" s="22"/>
      <c r="EJ28" s="22"/>
      <c r="EK28" s="22"/>
      <c r="EL28" s="22"/>
      <c r="EM28" s="22"/>
      <c r="EN28" s="22"/>
      <c r="EO28" s="22"/>
      <c r="EP28" s="22"/>
      <c r="EQ28" s="22"/>
      <c r="ER28" s="22"/>
      <c r="ES28" s="22"/>
      <c r="ET28" s="22"/>
      <c r="EU28" s="22"/>
      <c r="EV28" s="22"/>
      <c r="EW28" s="22"/>
      <c r="EX28" s="22"/>
      <c r="EY28" s="22"/>
      <c r="EZ28" s="22"/>
      <c r="FA28" s="22"/>
      <c r="FB28" s="22"/>
      <c r="FC28" s="22"/>
      <c r="FD28" s="22"/>
      <c r="FE28" s="22"/>
      <c r="FF28" s="22"/>
      <c r="FG28" s="22"/>
      <c r="FH28" s="22"/>
      <c r="FI28" s="22"/>
      <c r="FJ28" s="22"/>
      <c r="FK28" s="22"/>
      <c r="FL28" s="22"/>
      <c r="FM28" s="22"/>
      <c r="FN28" s="22"/>
      <c r="FO28" s="22"/>
      <c r="FP28" s="22"/>
      <c r="FQ28" s="22"/>
      <c r="FR28" s="22"/>
      <c r="FS28" s="22"/>
      <c r="FT28" s="22"/>
      <c r="FU28" s="22"/>
      <c r="FV28" s="22"/>
      <c r="FW28" s="22"/>
      <c r="FX28" s="22"/>
      <c r="FY28" s="22"/>
      <c r="FZ28" s="22"/>
      <c r="GA28" s="22"/>
      <c r="GB28" s="22"/>
      <c r="GC28" s="22"/>
      <c r="GD28" s="22"/>
      <c r="GE28" s="22"/>
      <c r="GF28" s="22"/>
      <c r="GG28" s="22"/>
      <c r="GH28" s="22"/>
      <c r="GI28" s="22"/>
      <c r="GJ28" s="22"/>
      <c r="GK28" s="22"/>
      <c r="GL28" s="22"/>
      <c r="GM28" s="22"/>
      <c r="GN28" s="22"/>
      <c r="GO28" s="22"/>
      <c r="GP28" s="22"/>
      <c r="GQ28" s="22"/>
      <c r="GR28" s="22"/>
      <c r="GS28" s="22"/>
      <c r="GT28" s="22"/>
      <c r="GU28" s="22"/>
      <c r="GV28" s="22"/>
      <c r="GW28" s="22"/>
      <c r="GX28" s="22"/>
      <c r="GY28" s="22"/>
      <c r="GZ28" s="22"/>
      <c r="HA28" s="22"/>
      <c r="HB28" s="22"/>
      <c r="HC28" s="22"/>
      <c r="HD28" s="22"/>
      <c r="HE28" s="22"/>
      <c r="HF28" s="22"/>
      <c r="HG28" s="22"/>
      <c r="HH28" s="22"/>
      <c r="HI28" s="22"/>
      <c r="HJ28" s="22"/>
      <c r="HK28" s="22"/>
      <c r="HL28" s="22"/>
      <c r="HM28" s="22"/>
      <c r="HN28" s="22"/>
      <c r="HO28" s="22"/>
      <c r="HP28" s="22"/>
      <c r="HQ28" s="22"/>
      <c r="HR28" s="22"/>
      <c r="HS28" s="22"/>
      <c r="HT28" s="22"/>
      <c r="HU28" s="22"/>
      <c r="HV28" s="22"/>
      <c r="HW28" s="22"/>
      <c r="HX28" s="22"/>
      <c r="HY28" s="22"/>
      <c r="HZ28" s="22"/>
      <c r="IA28" s="22"/>
      <c r="IB28" s="22"/>
      <c r="IC28" s="22"/>
      <c r="ID28" s="22"/>
      <c r="IE28" s="22"/>
      <c r="IF28" s="22"/>
      <c r="IG28" s="22"/>
      <c r="IH28" s="22"/>
      <c r="II28" s="22"/>
      <c r="IJ28" s="22"/>
      <c r="IK28" s="22"/>
      <c r="IL28" s="22"/>
      <c r="IM28" s="22"/>
      <c r="IN28" s="22"/>
      <c r="IO28" s="22"/>
      <c r="IP28" s="22"/>
      <c r="IQ28" s="22"/>
      <c r="IR28" s="22"/>
      <c r="IS28" s="22"/>
      <c r="IT28" s="22"/>
    </row>
    <row r="29" spans="1:254" s="48" customFormat="1" ht="25.5" x14ac:dyDescent="0.2">
      <c r="A29" s="109"/>
      <c r="B29" s="112"/>
      <c r="C29" s="49" t="s">
        <v>164</v>
      </c>
      <c r="D29" s="24" t="s">
        <v>140</v>
      </c>
      <c r="E29" s="35"/>
      <c r="F29" s="36">
        <f t="shared" si="3"/>
        <v>25686</v>
      </c>
      <c r="G29" s="37"/>
      <c r="H29" s="37">
        <f t="shared" si="4"/>
        <v>25686</v>
      </c>
      <c r="I29" s="38">
        <v>25686</v>
      </c>
      <c r="J29" s="25"/>
      <c r="K29" s="26">
        <f t="shared" si="5"/>
        <v>25686</v>
      </c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2"/>
      <c r="CJ29" s="22"/>
      <c r="CK29" s="22"/>
      <c r="CL29" s="22"/>
      <c r="CM29" s="22"/>
      <c r="CN29" s="22"/>
      <c r="CO29" s="22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CZ29" s="22"/>
      <c r="DA29" s="22"/>
      <c r="DB29" s="22"/>
      <c r="DC29" s="22"/>
      <c r="DD29" s="22"/>
      <c r="DE29" s="22"/>
      <c r="DF29" s="22"/>
      <c r="DG29" s="22"/>
      <c r="DH29" s="22"/>
      <c r="DI29" s="22"/>
      <c r="DJ29" s="22"/>
      <c r="DK29" s="22"/>
      <c r="DL29" s="22"/>
      <c r="DM29" s="22"/>
      <c r="DN29" s="22"/>
      <c r="DO29" s="22"/>
      <c r="DP29" s="22"/>
      <c r="DQ29" s="22"/>
      <c r="DR29" s="22"/>
      <c r="DS29" s="22"/>
      <c r="DT29" s="22"/>
      <c r="DU29" s="22"/>
      <c r="DV29" s="22"/>
      <c r="DW29" s="22"/>
      <c r="DX29" s="22"/>
      <c r="DY29" s="22"/>
      <c r="DZ29" s="22"/>
      <c r="EA29" s="22"/>
      <c r="EB29" s="22"/>
      <c r="EC29" s="22"/>
      <c r="ED29" s="22"/>
      <c r="EE29" s="22"/>
      <c r="EF29" s="22"/>
      <c r="EG29" s="22"/>
      <c r="EH29" s="22"/>
      <c r="EI29" s="22"/>
      <c r="EJ29" s="22"/>
      <c r="EK29" s="22"/>
      <c r="EL29" s="22"/>
      <c r="EM29" s="22"/>
      <c r="EN29" s="22"/>
      <c r="EO29" s="22"/>
      <c r="EP29" s="22"/>
      <c r="EQ29" s="22"/>
      <c r="ER29" s="22"/>
      <c r="ES29" s="22"/>
      <c r="ET29" s="22"/>
      <c r="EU29" s="22"/>
      <c r="EV29" s="22"/>
      <c r="EW29" s="22"/>
      <c r="EX29" s="22"/>
      <c r="EY29" s="22"/>
      <c r="EZ29" s="22"/>
      <c r="FA29" s="22"/>
      <c r="FB29" s="22"/>
      <c r="FC29" s="22"/>
      <c r="FD29" s="22"/>
      <c r="FE29" s="22"/>
      <c r="FF29" s="22"/>
      <c r="FG29" s="22"/>
      <c r="FH29" s="22"/>
      <c r="FI29" s="22"/>
      <c r="FJ29" s="22"/>
      <c r="FK29" s="22"/>
      <c r="FL29" s="22"/>
      <c r="FM29" s="22"/>
      <c r="FN29" s="22"/>
      <c r="FO29" s="22"/>
      <c r="FP29" s="22"/>
      <c r="FQ29" s="22"/>
      <c r="FR29" s="22"/>
      <c r="FS29" s="22"/>
      <c r="FT29" s="22"/>
      <c r="FU29" s="22"/>
      <c r="FV29" s="22"/>
      <c r="FW29" s="22"/>
      <c r="FX29" s="22"/>
      <c r="FY29" s="22"/>
      <c r="FZ29" s="22"/>
      <c r="GA29" s="22"/>
      <c r="GB29" s="22"/>
      <c r="GC29" s="22"/>
      <c r="GD29" s="22"/>
      <c r="GE29" s="22"/>
      <c r="GF29" s="22"/>
      <c r="GG29" s="22"/>
      <c r="GH29" s="22"/>
      <c r="GI29" s="22"/>
      <c r="GJ29" s="22"/>
      <c r="GK29" s="22"/>
      <c r="GL29" s="22"/>
      <c r="GM29" s="22"/>
      <c r="GN29" s="22"/>
      <c r="GO29" s="22"/>
      <c r="GP29" s="22"/>
      <c r="GQ29" s="22"/>
      <c r="GR29" s="22"/>
      <c r="GS29" s="22"/>
      <c r="GT29" s="22"/>
      <c r="GU29" s="22"/>
      <c r="GV29" s="22"/>
      <c r="GW29" s="22"/>
      <c r="GX29" s="22"/>
      <c r="GY29" s="22"/>
      <c r="GZ29" s="22"/>
      <c r="HA29" s="22"/>
      <c r="HB29" s="22"/>
      <c r="HC29" s="22"/>
      <c r="HD29" s="22"/>
      <c r="HE29" s="22"/>
      <c r="HF29" s="22"/>
      <c r="HG29" s="22"/>
      <c r="HH29" s="22"/>
      <c r="HI29" s="22"/>
      <c r="HJ29" s="22"/>
      <c r="HK29" s="22"/>
      <c r="HL29" s="22"/>
      <c r="HM29" s="22"/>
      <c r="HN29" s="22"/>
      <c r="HO29" s="22"/>
      <c r="HP29" s="22"/>
      <c r="HQ29" s="22"/>
      <c r="HR29" s="22"/>
      <c r="HS29" s="22"/>
      <c r="HT29" s="22"/>
      <c r="HU29" s="22"/>
      <c r="HV29" s="22"/>
      <c r="HW29" s="22"/>
      <c r="HX29" s="22"/>
      <c r="HY29" s="22"/>
      <c r="HZ29" s="22"/>
      <c r="IA29" s="22"/>
      <c r="IB29" s="22"/>
      <c r="IC29" s="22"/>
      <c r="ID29" s="22"/>
      <c r="IE29" s="22"/>
      <c r="IF29" s="22"/>
      <c r="IG29" s="22"/>
      <c r="IH29" s="22"/>
      <c r="II29" s="22"/>
      <c r="IJ29" s="22"/>
      <c r="IK29" s="22"/>
      <c r="IL29" s="22"/>
      <c r="IM29" s="22"/>
      <c r="IN29" s="22"/>
      <c r="IO29" s="22"/>
      <c r="IP29" s="22"/>
      <c r="IQ29" s="22"/>
      <c r="IR29" s="22"/>
      <c r="IS29" s="22"/>
      <c r="IT29" s="22"/>
    </row>
    <row r="30" spans="1:254" s="48" customFormat="1" ht="25.5" x14ac:dyDescent="0.2">
      <c r="A30" s="109"/>
      <c r="B30" s="112"/>
      <c r="C30" s="49" t="s">
        <v>167</v>
      </c>
      <c r="D30" s="24" t="s">
        <v>168</v>
      </c>
      <c r="E30" s="35"/>
      <c r="F30" s="36">
        <f t="shared" si="3"/>
        <v>160410.92000000001</v>
      </c>
      <c r="G30" s="37">
        <v>160410.92000000001</v>
      </c>
      <c r="H30" s="37">
        <f t="shared" si="4"/>
        <v>0</v>
      </c>
      <c r="I30" s="41"/>
      <c r="J30" s="43"/>
      <c r="K30" s="26">
        <f>SUM(E30:F30)</f>
        <v>160410.92000000001</v>
      </c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2"/>
      <c r="CJ30" s="22"/>
      <c r="CK30" s="22"/>
      <c r="CL30" s="22"/>
      <c r="CM30" s="22"/>
      <c r="CN30" s="22"/>
      <c r="CO30" s="22"/>
      <c r="CP30" s="22"/>
      <c r="CQ30" s="22"/>
      <c r="CR30" s="22"/>
      <c r="CS30" s="22"/>
      <c r="CT30" s="22"/>
      <c r="CU30" s="22"/>
      <c r="CV30" s="22"/>
      <c r="CW30" s="22"/>
      <c r="CX30" s="22"/>
      <c r="CY30" s="22"/>
      <c r="CZ30" s="22"/>
      <c r="DA30" s="22"/>
      <c r="DB30" s="22"/>
      <c r="DC30" s="22"/>
      <c r="DD30" s="22"/>
      <c r="DE30" s="22"/>
      <c r="DF30" s="22"/>
      <c r="DG30" s="22"/>
      <c r="DH30" s="22"/>
      <c r="DI30" s="22"/>
      <c r="DJ30" s="22"/>
      <c r="DK30" s="22"/>
      <c r="DL30" s="22"/>
      <c r="DM30" s="22"/>
      <c r="DN30" s="22"/>
      <c r="DO30" s="22"/>
      <c r="DP30" s="22"/>
      <c r="DQ30" s="22"/>
      <c r="DR30" s="22"/>
      <c r="DS30" s="22"/>
      <c r="DT30" s="22"/>
      <c r="DU30" s="22"/>
      <c r="DV30" s="22"/>
      <c r="DW30" s="22"/>
      <c r="DX30" s="22"/>
      <c r="DY30" s="22"/>
      <c r="DZ30" s="22"/>
      <c r="EA30" s="22"/>
      <c r="EB30" s="22"/>
      <c r="EC30" s="22"/>
      <c r="ED30" s="22"/>
      <c r="EE30" s="22"/>
      <c r="EF30" s="22"/>
      <c r="EG30" s="22"/>
      <c r="EH30" s="22"/>
      <c r="EI30" s="22"/>
      <c r="EJ30" s="22"/>
      <c r="EK30" s="22"/>
      <c r="EL30" s="22"/>
      <c r="EM30" s="22"/>
      <c r="EN30" s="22"/>
      <c r="EO30" s="22"/>
      <c r="EP30" s="22"/>
      <c r="EQ30" s="22"/>
      <c r="ER30" s="22"/>
      <c r="ES30" s="22"/>
      <c r="ET30" s="22"/>
      <c r="EU30" s="22"/>
      <c r="EV30" s="22"/>
      <c r="EW30" s="22"/>
      <c r="EX30" s="22"/>
      <c r="EY30" s="22"/>
      <c r="EZ30" s="22"/>
      <c r="FA30" s="22"/>
      <c r="FB30" s="22"/>
      <c r="FC30" s="22"/>
      <c r="FD30" s="22"/>
      <c r="FE30" s="22"/>
      <c r="FF30" s="22"/>
      <c r="FG30" s="22"/>
      <c r="FH30" s="22"/>
      <c r="FI30" s="22"/>
      <c r="FJ30" s="22"/>
      <c r="FK30" s="22"/>
      <c r="FL30" s="22"/>
      <c r="FM30" s="22"/>
      <c r="FN30" s="22"/>
      <c r="FO30" s="22"/>
      <c r="FP30" s="22"/>
      <c r="FQ30" s="22"/>
      <c r="FR30" s="22"/>
      <c r="FS30" s="22"/>
      <c r="FT30" s="22"/>
      <c r="FU30" s="22"/>
      <c r="FV30" s="22"/>
      <c r="FW30" s="22"/>
      <c r="FX30" s="22"/>
      <c r="FY30" s="22"/>
      <c r="FZ30" s="22"/>
      <c r="GA30" s="22"/>
      <c r="GB30" s="22"/>
      <c r="GC30" s="22"/>
      <c r="GD30" s="22"/>
      <c r="GE30" s="22"/>
      <c r="GF30" s="22"/>
      <c r="GG30" s="22"/>
      <c r="GH30" s="22"/>
      <c r="GI30" s="22"/>
      <c r="GJ30" s="22"/>
      <c r="GK30" s="22"/>
      <c r="GL30" s="22"/>
      <c r="GM30" s="22"/>
      <c r="GN30" s="22"/>
      <c r="GO30" s="22"/>
      <c r="GP30" s="22"/>
      <c r="GQ30" s="22"/>
      <c r="GR30" s="22"/>
      <c r="GS30" s="22"/>
      <c r="GT30" s="22"/>
      <c r="GU30" s="22"/>
      <c r="GV30" s="22"/>
      <c r="GW30" s="22"/>
      <c r="GX30" s="22"/>
      <c r="GY30" s="22"/>
      <c r="GZ30" s="22"/>
      <c r="HA30" s="22"/>
      <c r="HB30" s="22"/>
      <c r="HC30" s="22"/>
      <c r="HD30" s="22"/>
      <c r="HE30" s="22"/>
      <c r="HF30" s="22"/>
      <c r="HG30" s="22"/>
      <c r="HH30" s="22"/>
      <c r="HI30" s="22"/>
      <c r="HJ30" s="22"/>
      <c r="HK30" s="22"/>
      <c r="HL30" s="22"/>
      <c r="HM30" s="22"/>
      <c r="HN30" s="22"/>
      <c r="HO30" s="22"/>
      <c r="HP30" s="22"/>
      <c r="HQ30" s="22"/>
      <c r="HR30" s="22"/>
      <c r="HS30" s="22"/>
      <c r="HT30" s="22"/>
      <c r="HU30" s="22"/>
      <c r="HV30" s="22"/>
      <c r="HW30" s="22"/>
      <c r="HX30" s="22"/>
      <c r="HY30" s="22"/>
      <c r="HZ30" s="22"/>
      <c r="IA30" s="22"/>
      <c r="IB30" s="22"/>
      <c r="IC30" s="22"/>
      <c r="ID30" s="22"/>
      <c r="IE30" s="22"/>
      <c r="IF30" s="22"/>
      <c r="IG30" s="22"/>
      <c r="IH30" s="22"/>
      <c r="II30" s="22"/>
      <c r="IJ30" s="22"/>
      <c r="IK30" s="22"/>
      <c r="IL30" s="22"/>
      <c r="IM30" s="22"/>
      <c r="IN30" s="22"/>
      <c r="IO30" s="22"/>
      <c r="IP30" s="22"/>
      <c r="IQ30" s="22"/>
      <c r="IR30" s="22"/>
      <c r="IS30" s="22"/>
      <c r="IT30" s="22"/>
    </row>
    <row r="31" spans="1:254" s="48" customFormat="1" ht="25.5" x14ac:dyDescent="0.2">
      <c r="A31" s="109"/>
      <c r="B31" s="112"/>
      <c r="C31" s="49" t="s">
        <v>164</v>
      </c>
      <c r="D31" s="24" t="s">
        <v>166</v>
      </c>
      <c r="E31" s="35"/>
      <c r="F31" s="36">
        <f t="shared" si="3"/>
        <v>72780</v>
      </c>
      <c r="G31" s="37"/>
      <c r="H31" s="37">
        <f t="shared" si="4"/>
        <v>72780</v>
      </c>
      <c r="I31" s="38">
        <v>72780</v>
      </c>
      <c r="J31" s="25"/>
      <c r="K31" s="26">
        <f t="shared" si="5"/>
        <v>72780</v>
      </c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  <c r="CP31" s="22"/>
      <c r="CQ31" s="22"/>
      <c r="CR31" s="22"/>
      <c r="CS31" s="22"/>
      <c r="CT31" s="22"/>
      <c r="CU31" s="22"/>
      <c r="CV31" s="22"/>
      <c r="CW31" s="22"/>
      <c r="CX31" s="22"/>
      <c r="CY31" s="22"/>
      <c r="CZ31" s="22"/>
      <c r="DA31" s="22"/>
      <c r="DB31" s="22"/>
      <c r="DC31" s="22"/>
      <c r="DD31" s="22"/>
      <c r="DE31" s="22"/>
      <c r="DF31" s="22"/>
      <c r="DG31" s="22"/>
      <c r="DH31" s="22"/>
      <c r="DI31" s="22"/>
      <c r="DJ31" s="22"/>
      <c r="DK31" s="22"/>
      <c r="DL31" s="22"/>
      <c r="DM31" s="22"/>
      <c r="DN31" s="22"/>
      <c r="DO31" s="22"/>
      <c r="DP31" s="22"/>
      <c r="DQ31" s="22"/>
      <c r="DR31" s="22"/>
      <c r="DS31" s="22"/>
      <c r="DT31" s="22"/>
      <c r="DU31" s="22"/>
      <c r="DV31" s="22"/>
      <c r="DW31" s="22"/>
      <c r="DX31" s="22"/>
      <c r="DY31" s="22"/>
      <c r="DZ31" s="22"/>
      <c r="EA31" s="22"/>
      <c r="EB31" s="22"/>
      <c r="EC31" s="22"/>
      <c r="ED31" s="22"/>
      <c r="EE31" s="22"/>
      <c r="EF31" s="22"/>
      <c r="EG31" s="22"/>
      <c r="EH31" s="22"/>
      <c r="EI31" s="22"/>
      <c r="EJ31" s="22"/>
      <c r="EK31" s="22"/>
      <c r="EL31" s="22"/>
      <c r="EM31" s="22"/>
      <c r="EN31" s="22"/>
      <c r="EO31" s="22"/>
      <c r="EP31" s="22"/>
      <c r="EQ31" s="22"/>
      <c r="ER31" s="22"/>
      <c r="ES31" s="22"/>
      <c r="ET31" s="22"/>
      <c r="EU31" s="22"/>
      <c r="EV31" s="22"/>
      <c r="EW31" s="22"/>
      <c r="EX31" s="22"/>
      <c r="EY31" s="22"/>
      <c r="EZ31" s="22"/>
      <c r="FA31" s="22"/>
      <c r="FB31" s="22"/>
      <c r="FC31" s="22"/>
      <c r="FD31" s="22"/>
      <c r="FE31" s="22"/>
      <c r="FF31" s="22"/>
      <c r="FG31" s="22"/>
      <c r="FH31" s="22"/>
      <c r="FI31" s="22"/>
      <c r="FJ31" s="22"/>
      <c r="FK31" s="22"/>
      <c r="FL31" s="22"/>
      <c r="FM31" s="22"/>
      <c r="FN31" s="22"/>
      <c r="FO31" s="22"/>
      <c r="FP31" s="22"/>
      <c r="FQ31" s="22"/>
      <c r="FR31" s="22"/>
      <c r="FS31" s="22"/>
      <c r="FT31" s="22"/>
      <c r="FU31" s="22"/>
      <c r="FV31" s="22"/>
      <c r="FW31" s="22"/>
      <c r="FX31" s="22"/>
      <c r="FY31" s="22"/>
      <c r="FZ31" s="22"/>
      <c r="GA31" s="22"/>
      <c r="GB31" s="22"/>
      <c r="GC31" s="22"/>
      <c r="GD31" s="22"/>
      <c r="GE31" s="22"/>
      <c r="GF31" s="22"/>
      <c r="GG31" s="22"/>
      <c r="GH31" s="22"/>
      <c r="GI31" s="22"/>
      <c r="GJ31" s="22"/>
      <c r="GK31" s="22"/>
      <c r="GL31" s="22"/>
      <c r="GM31" s="22"/>
      <c r="GN31" s="22"/>
      <c r="GO31" s="22"/>
      <c r="GP31" s="22"/>
      <c r="GQ31" s="22"/>
      <c r="GR31" s="22"/>
      <c r="GS31" s="22"/>
      <c r="GT31" s="22"/>
      <c r="GU31" s="22"/>
      <c r="GV31" s="22"/>
      <c r="GW31" s="22"/>
      <c r="GX31" s="22"/>
      <c r="GY31" s="22"/>
      <c r="GZ31" s="22"/>
      <c r="HA31" s="22"/>
      <c r="HB31" s="22"/>
      <c r="HC31" s="22"/>
      <c r="HD31" s="22"/>
      <c r="HE31" s="22"/>
      <c r="HF31" s="22"/>
      <c r="HG31" s="22"/>
      <c r="HH31" s="22"/>
      <c r="HI31" s="22"/>
      <c r="HJ31" s="22"/>
      <c r="HK31" s="22"/>
      <c r="HL31" s="22"/>
      <c r="HM31" s="22"/>
      <c r="HN31" s="22"/>
      <c r="HO31" s="22"/>
      <c r="HP31" s="22"/>
      <c r="HQ31" s="22"/>
      <c r="HR31" s="22"/>
      <c r="HS31" s="22"/>
      <c r="HT31" s="22"/>
      <c r="HU31" s="22"/>
      <c r="HV31" s="22"/>
      <c r="HW31" s="22"/>
      <c r="HX31" s="22"/>
      <c r="HY31" s="22"/>
      <c r="HZ31" s="22"/>
      <c r="IA31" s="22"/>
      <c r="IB31" s="22"/>
      <c r="IC31" s="22"/>
      <c r="ID31" s="22"/>
      <c r="IE31" s="22"/>
      <c r="IF31" s="22"/>
      <c r="IG31" s="22"/>
      <c r="IH31" s="22"/>
      <c r="II31" s="22"/>
      <c r="IJ31" s="22"/>
      <c r="IK31" s="22"/>
      <c r="IL31" s="22"/>
      <c r="IM31" s="22"/>
      <c r="IN31" s="22"/>
      <c r="IO31" s="22"/>
      <c r="IP31" s="22"/>
      <c r="IQ31" s="22"/>
      <c r="IR31" s="22"/>
      <c r="IS31" s="22"/>
      <c r="IT31" s="22"/>
    </row>
    <row r="32" spans="1:254" s="48" customFormat="1" ht="12.75" x14ac:dyDescent="0.2">
      <c r="A32" s="109"/>
      <c r="B32" s="112"/>
      <c r="C32" s="49" t="s">
        <v>215</v>
      </c>
      <c r="D32" s="24" t="s">
        <v>211</v>
      </c>
      <c r="E32" s="35"/>
      <c r="F32" s="36">
        <f t="shared" si="3"/>
        <v>1024330</v>
      </c>
      <c r="G32" s="37">
        <v>1024330</v>
      </c>
      <c r="H32" s="37">
        <f t="shared" si="4"/>
        <v>0</v>
      </c>
      <c r="I32" s="38"/>
      <c r="J32" s="25"/>
      <c r="K32" s="26">
        <f t="shared" si="5"/>
        <v>1024330</v>
      </c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2"/>
      <c r="CP32" s="22"/>
      <c r="CQ32" s="22"/>
      <c r="CR32" s="22"/>
      <c r="CS32" s="22"/>
      <c r="CT32" s="22"/>
      <c r="CU32" s="22"/>
      <c r="CV32" s="22"/>
      <c r="CW32" s="22"/>
      <c r="CX32" s="22"/>
      <c r="CY32" s="22"/>
      <c r="CZ32" s="22"/>
      <c r="DA32" s="22"/>
      <c r="DB32" s="22"/>
      <c r="DC32" s="22"/>
      <c r="DD32" s="22"/>
      <c r="DE32" s="22"/>
      <c r="DF32" s="22"/>
      <c r="DG32" s="22"/>
      <c r="DH32" s="22"/>
      <c r="DI32" s="22"/>
      <c r="DJ32" s="22"/>
      <c r="DK32" s="22"/>
      <c r="DL32" s="22"/>
      <c r="DM32" s="22"/>
      <c r="DN32" s="22"/>
      <c r="DO32" s="22"/>
      <c r="DP32" s="22"/>
      <c r="DQ32" s="22"/>
      <c r="DR32" s="22"/>
      <c r="DS32" s="22"/>
      <c r="DT32" s="22"/>
      <c r="DU32" s="22"/>
      <c r="DV32" s="22"/>
      <c r="DW32" s="22"/>
      <c r="DX32" s="22"/>
      <c r="DY32" s="22"/>
      <c r="DZ32" s="22"/>
      <c r="EA32" s="22"/>
      <c r="EB32" s="22"/>
      <c r="EC32" s="22"/>
      <c r="ED32" s="22"/>
      <c r="EE32" s="22"/>
      <c r="EF32" s="22"/>
      <c r="EG32" s="22"/>
      <c r="EH32" s="22"/>
      <c r="EI32" s="22"/>
      <c r="EJ32" s="22"/>
      <c r="EK32" s="22"/>
      <c r="EL32" s="22"/>
      <c r="EM32" s="22"/>
      <c r="EN32" s="22"/>
      <c r="EO32" s="22"/>
      <c r="EP32" s="22"/>
      <c r="EQ32" s="22"/>
      <c r="ER32" s="22"/>
      <c r="ES32" s="22"/>
      <c r="ET32" s="22"/>
      <c r="EU32" s="22"/>
      <c r="EV32" s="22"/>
      <c r="EW32" s="22"/>
      <c r="EX32" s="22"/>
      <c r="EY32" s="22"/>
      <c r="EZ32" s="22"/>
      <c r="FA32" s="22"/>
      <c r="FB32" s="22"/>
      <c r="FC32" s="22"/>
      <c r="FD32" s="22"/>
      <c r="FE32" s="22"/>
      <c r="FF32" s="22"/>
      <c r="FG32" s="22"/>
      <c r="FH32" s="22"/>
      <c r="FI32" s="22"/>
      <c r="FJ32" s="22"/>
      <c r="FK32" s="22"/>
      <c r="FL32" s="22"/>
      <c r="FM32" s="22"/>
      <c r="FN32" s="22"/>
      <c r="FO32" s="22"/>
      <c r="FP32" s="22"/>
      <c r="FQ32" s="22"/>
      <c r="FR32" s="22"/>
      <c r="FS32" s="22"/>
      <c r="FT32" s="22"/>
      <c r="FU32" s="22"/>
      <c r="FV32" s="22"/>
      <c r="FW32" s="22"/>
      <c r="FX32" s="22"/>
      <c r="FY32" s="22"/>
      <c r="FZ32" s="22"/>
      <c r="GA32" s="22"/>
      <c r="GB32" s="22"/>
      <c r="GC32" s="22"/>
      <c r="GD32" s="22"/>
      <c r="GE32" s="22"/>
      <c r="GF32" s="22"/>
      <c r="GG32" s="22"/>
      <c r="GH32" s="22"/>
      <c r="GI32" s="22"/>
      <c r="GJ32" s="22"/>
      <c r="GK32" s="22"/>
      <c r="GL32" s="22"/>
      <c r="GM32" s="22"/>
      <c r="GN32" s="22"/>
      <c r="GO32" s="22"/>
      <c r="GP32" s="22"/>
      <c r="GQ32" s="22"/>
      <c r="GR32" s="22"/>
      <c r="GS32" s="22"/>
      <c r="GT32" s="22"/>
      <c r="GU32" s="22"/>
      <c r="GV32" s="22"/>
      <c r="GW32" s="22"/>
      <c r="GX32" s="22"/>
      <c r="GY32" s="22"/>
      <c r="GZ32" s="22"/>
      <c r="HA32" s="22"/>
      <c r="HB32" s="22"/>
      <c r="HC32" s="22"/>
      <c r="HD32" s="22"/>
      <c r="HE32" s="22"/>
      <c r="HF32" s="22"/>
      <c r="HG32" s="22"/>
      <c r="HH32" s="22"/>
      <c r="HI32" s="22"/>
      <c r="HJ32" s="22"/>
      <c r="HK32" s="22"/>
      <c r="HL32" s="22"/>
      <c r="HM32" s="22"/>
      <c r="HN32" s="22"/>
      <c r="HO32" s="22"/>
      <c r="HP32" s="22"/>
      <c r="HQ32" s="22"/>
      <c r="HR32" s="22"/>
      <c r="HS32" s="22"/>
      <c r="HT32" s="22"/>
      <c r="HU32" s="22"/>
      <c r="HV32" s="22"/>
      <c r="HW32" s="22"/>
      <c r="HX32" s="22"/>
      <c r="HY32" s="22"/>
      <c r="HZ32" s="22"/>
      <c r="IA32" s="22"/>
      <c r="IB32" s="22"/>
      <c r="IC32" s="22"/>
      <c r="ID32" s="22"/>
      <c r="IE32" s="22"/>
      <c r="IF32" s="22"/>
      <c r="IG32" s="22"/>
      <c r="IH32" s="22"/>
      <c r="II32" s="22"/>
      <c r="IJ32" s="22"/>
      <c r="IK32" s="22"/>
      <c r="IL32" s="22"/>
      <c r="IM32" s="22"/>
      <c r="IN32" s="22"/>
      <c r="IO32" s="22"/>
      <c r="IP32" s="22"/>
      <c r="IQ32" s="22"/>
      <c r="IR32" s="22"/>
      <c r="IS32" s="22"/>
      <c r="IT32" s="22"/>
    </row>
    <row r="33" spans="1:254" s="48" customFormat="1" ht="25.5" x14ac:dyDescent="0.2">
      <c r="A33" s="109"/>
      <c r="B33" s="112"/>
      <c r="C33" s="49" t="s">
        <v>167</v>
      </c>
      <c r="D33" s="24" t="s">
        <v>209</v>
      </c>
      <c r="E33" s="35">
        <v>45630</v>
      </c>
      <c r="F33" s="36">
        <f>SUM(G33:H33)</f>
        <v>0</v>
      </c>
      <c r="G33" s="37"/>
      <c r="H33" s="37">
        <f>SUM(I33:J33)</f>
        <v>0</v>
      </c>
      <c r="I33" s="38"/>
      <c r="J33" s="25"/>
      <c r="K33" s="26">
        <f>SUM(E33:F33)</f>
        <v>45630</v>
      </c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2"/>
      <c r="CV33" s="22"/>
      <c r="CW33" s="22"/>
      <c r="CX33" s="22"/>
      <c r="CY33" s="22"/>
      <c r="CZ33" s="22"/>
      <c r="DA33" s="22"/>
      <c r="DB33" s="22"/>
      <c r="DC33" s="22"/>
      <c r="DD33" s="22"/>
      <c r="DE33" s="22"/>
      <c r="DF33" s="22"/>
      <c r="DG33" s="22"/>
      <c r="DH33" s="22"/>
      <c r="DI33" s="22"/>
      <c r="DJ33" s="22"/>
      <c r="DK33" s="22"/>
      <c r="DL33" s="22"/>
      <c r="DM33" s="22"/>
      <c r="DN33" s="22"/>
      <c r="DO33" s="22"/>
      <c r="DP33" s="22"/>
      <c r="DQ33" s="22"/>
      <c r="DR33" s="22"/>
      <c r="DS33" s="22"/>
      <c r="DT33" s="22"/>
      <c r="DU33" s="22"/>
      <c r="DV33" s="22"/>
      <c r="DW33" s="22"/>
      <c r="DX33" s="22"/>
      <c r="DY33" s="22"/>
      <c r="DZ33" s="22"/>
      <c r="EA33" s="22"/>
      <c r="EB33" s="22"/>
      <c r="EC33" s="22"/>
      <c r="ED33" s="22"/>
      <c r="EE33" s="22"/>
      <c r="EF33" s="22"/>
      <c r="EG33" s="22"/>
      <c r="EH33" s="22"/>
      <c r="EI33" s="22"/>
      <c r="EJ33" s="22"/>
      <c r="EK33" s="22"/>
      <c r="EL33" s="22"/>
      <c r="EM33" s="22"/>
      <c r="EN33" s="22"/>
      <c r="EO33" s="22"/>
      <c r="EP33" s="22"/>
      <c r="EQ33" s="22"/>
      <c r="ER33" s="22"/>
      <c r="ES33" s="22"/>
      <c r="ET33" s="22"/>
      <c r="EU33" s="22"/>
      <c r="EV33" s="22"/>
      <c r="EW33" s="22"/>
      <c r="EX33" s="22"/>
      <c r="EY33" s="22"/>
      <c r="EZ33" s="22"/>
      <c r="FA33" s="22"/>
      <c r="FB33" s="22"/>
      <c r="FC33" s="22"/>
      <c r="FD33" s="22"/>
      <c r="FE33" s="22"/>
      <c r="FF33" s="22"/>
      <c r="FG33" s="22"/>
      <c r="FH33" s="22"/>
      <c r="FI33" s="22"/>
      <c r="FJ33" s="22"/>
      <c r="FK33" s="22"/>
      <c r="FL33" s="22"/>
      <c r="FM33" s="22"/>
      <c r="FN33" s="22"/>
      <c r="FO33" s="22"/>
      <c r="FP33" s="22"/>
      <c r="FQ33" s="22"/>
      <c r="FR33" s="22"/>
      <c r="FS33" s="22"/>
      <c r="FT33" s="22"/>
      <c r="FU33" s="22"/>
      <c r="FV33" s="22"/>
      <c r="FW33" s="22"/>
      <c r="FX33" s="22"/>
      <c r="FY33" s="22"/>
      <c r="FZ33" s="22"/>
      <c r="GA33" s="22"/>
      <c r="GB33" s="22"/>
      <c r="GC33" s="22"/>
      <c r="GD33" s="22"/>
      <c r="GE33" s="22"/>
      <c r="GF33" s="22"/>
      <c r="GG33" s="22"/>
      <c r="GH33" s="22"/>
      <c r="GI33" s="22"/>
      <c r="GJ33" s="22"/>
      <c r="GK33" s="22"/>
      <c r="GL33" s="22"/>
      <c r="GM33" s="22"/>
      <c r="GN33" s="22"/>
      <c r="GO33" s="22"/>
      <c r="GP33" s="22"/>
      <c r="GQ33" s="22"/>
      <c r="GR33" s="22"/>
      <c r="GS33" s="22"/>
      <c r="GT33" s="22"/>
      <c r="GU33" s="22"/>
      <c r="GV33" s="22"/>
      <c r="GW33" s="22"/>
      <c r="GX33" s="22"/>
      <c r="GY33" s="22"/>
      <c r="GZ33" s="22"/>
      <c r="HA33" s="22"/>
      <c r="HB33" s="22"/>
      <c r="HC33" s="22"/>
      <c r="HD33" s="22"/>
      <c r="HE33" s="22"/>
      <c r="HF33" s="22"/>
      <c r="HG33" s="22"/>
      <c r="HH33" s="22"/>
      <c r="HI33" s="22"/>
      <c r="HJ33" s="22"/>
      <c r="HK33" s="22"/>
      <c r="HL33" s="22"/>
      <c r="HM33" s="22"/>
      <c r="HN33" s="22"/>
      <c r="HO33" s="22"/>
      <c r="HP33" s="22"/>
      <c r="HQ33" s="22"/>
      <c r="HR33" s="22"/>
      <c r="HS33" s="22"/>
      <c r="HT33" s="22"/>
      <c r="HU33" s="22"/>
      <c r="HV33" s="22"/>
      <c r="HW33" s="22"/>
      <c r="HX33" s="22"/>
      <c r="HY33" s="22"/>
      <c r="HZ33" s="22"/>
      <c r="IA33" s="22"/>
      <c r="IB33" s="22"/>
      <c r="IC33" s="22"/>
      <c r="ID33" s="22"/>
      <c r="IE33" s="22"/>
      <c r="IF33" s="22"/>
      <c r="IG33" s="22"/>
      <c r="IH33" s="22"/>
      <c r="II33" s="22"/>
      <c r="IJ33" s="22"/>
      <c r="IK33" s="22"/>
      <c r="IL33" s="22"/>
      <c r="IM33" s="22"/>
      <c r="IN33" s="22"/>
      <c r="IO33" s="22"/>
      <c r="IP33" s="22"/>
      <c r="IQ33" s="22"/>
      <c r="IR33" s="22"/>
      <c r="IS33" s="22"/>
      <c r="IT33" s="22"/>
    </row>
    <row r="34" spans="1:254" s="48" customFormat="1" ht="25.5" x14ac:dyDescent="0.2">
      <c r="A34" s="110"/>
      <c r="B34" s="113"/>
      <c r="C34" s="49"/>
      <c r="D34" s="51" t="s">
        <v>219</v>
      </c>
      <c r="E34" s="35"/>
      <c r="F34" s="36">
        <f t="shared" si="3"/>
        <v>1148000</v>
      </c>
      <c r="G34" s="37"/>
      <c r="H34" s="37">
        <f t="shared" si="4"/>
        <v>1148000</v>
      </c>
      <c r="I34" s="38">
        <v>1148000</v>
      </c>
      <c r="J34" s="25"/>
      <c r="K34" s="26">
        <f t="shared" si="5"/>
        <v>1148000</v>
      </c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  <c r="CI34" s="22"/>
      <c r="CJ34" s="22"/>
      <c r="CK34" s="22"/>
      <c r="CL34" s="22"/>
      <c r="CM34" s="22"/>
      <c r="CN34" s="22"/>
      <c r="CO34" s="22"/>
      <c r="CP34" s="22"/>
      <c r="CQ34" s="22"/>
      <c r="CR34" s="22"/>
      <c r="CS34" s="22"/>
      <c r="CT34" s="22"/>
      <c r="CU34" s="22"/>
      <c r="CV34" s="22"/>
      <c r="CW34" s="22"/>
      <c r="CX34" s="22"/>
      <c r="CY34" s="22"/>
      <c r="CZ34" s="22"/>
      <c r="DA34" s="22"/>
      <c r="DB34" s="22"/>
      <c r="DC34" s="22"/>
      <c r="DD34" s="22"/>
      <c r="DE34" s="22"/>
      <c r="DF34" s="22"/>
      <c r="DG34" s="22"/>
      <c r="DH34" s="22"/>
      <c r="DI34" s="22"/>
      <c r="DJ34" s="22"/>
      <c r="DK34" s="22"/>
      <c r="DL34" s="22"/>
      <c r="DM34" s="22"/>
      <c r="DN34" s="22"/>
      <c r="DO34" s="22"/>
      <c r="DP34" s="22"/>
      <c r="DQ34" s="22"/>
      <c r="DR34" s="22"/>
      <c r="DS34" s="22"/>
      <c r="DT34" s="22"/>
      <c r="DU34" s="22"/>
      <c r="DV34" s="22"/>
      <c r="DW34" s="22"/>
      <c r="DX34" s="22"/>
      <c r="DY34" s="22"/>
      <c r="DZ34" s="22"/>
      <c r="EA34" s="22"/>
      <c r="EB34" s="22"/>
      <c r="EC34" s="22"/>
      <c r="ED34" s="22"/>
      <c r="EE34" s="22"/>
      <c r="EF34" s="22"/>
      <c r="EG34" s="22"/>
      <c r="EH34" s="22"/>
      <c r="EI34" s="22"/>
      <c r="EJ34" s="22"/>
      <c r="EK34" s="22"/>
      <c r="EL34" s="22"/>
      <c r="EM34" s="22"/>
      <c r="EN34" s="22"/>
      <c r="EO34" s="22"/>
      <c r="EP34" s="22"/>
      <c r="EQ34" s="22"/>
      <c r="ER34" s="22"/>
      <c r="ES34" s="22"/>
      <c r="ET34" s="22"/>
      <c r="EU34" s="22"/>
      <c r="EV34" s="22"/>
      <c r="EW34" s="22"/>
      <c r="EX34" s="22"/>
      <c r="EY34" s="22"/>
      <c r="EZ34" s="22"/>
      <c r="FA34" s="22"/>
      <c r="FB34" s="22"/>
      <c r="FC34" s="22"/>
      <c r="FD34" s="22"/>
      <c r="FE34" s="22"/>
      <c r="FF34" s="22"/>
      <c r="FG34" s="22"/>
      <c r="FH34" s="22"/>
      <c r="FI34" s="22"/>
      <c r="FJ34" s="22"/>
      <c r="FK34" s="22"/>
      <c r="FL34" s="22"/>
      <c r="FM34" s="22"/>
      <c r="FN34" s="22"/>
      <c r="FO34" s="22"/>
      <c r="FP34" s="22"/>
      <c r="FQ34" s="22"/>
      <c r="FR34" s="22"/>
      <c r="FS34" s="22"/>
      <c r="FT34" s="22"/>
      <c r="FU34" s="22"/>
      <c r="FV34" s="22"/>
      <c r="FW34" s="22"/>
      <c r="FX34" s="22"/>
      <c r="FY34" s="22"/>
      <c r="FZ34" s="22"/>
      <c r="GA34" s="22"/>
      <c r="GB34" s="22"/>
      <c r="GC34" s="22"/>
      <c r="GD34" s="22"/>
      <c r="GE34" s="22"/>
      <c r="GF34" s="22"/>
      <c r="GG34" s="22"/>
      <c r="GH34" s="22"/>
      <c r="GI34" s="22"/>
      <c r="GJ34" s="22"/>
      <c r="GK34" s="22"/>
      <c r="GL34" s="22"/>
      <c r="GM34" s="22"/>
      <c r="GN34" s="22"/>
      <c r="GO34" s="22"/>
      <c r="GP34" s="22"/>
      <c r="GQ34" s="22"/>
      <c r="GR34" s="22"/>
      <c r="GS34" s="22"/>
      <c r="GT34" s="22"/>
      <c r="GU34" s="22"/>
      <c r="GV34" s="22"/>
      <c r="GW34" s="22"/>
      <c r="GX34" s="22"/>
      <c r="GY34" s="22"/>
      <c r="GZ34" s="22"/>
      <c r="HA34" s="22"/>
      <c r="HB34" s="22"/>
      <c r="HC34" s="22"/>
      <c r="HD34" s="22"/>
      <c r="HE34" s="22"/>
      <c r="HF34" s="22"/>
      <c r="HG34" s="22"/>
      <c r="HH34" s="22"/>
      <c r="HI34" s="22"/>
      <c r="HJ34" s="22"/>
      <c r="HK34" s="22"/>
      <c r="HL34" s="22"/>
      <c r="HM34" s="22"/>
      <c r="HN34" s="22"/>
      <c r="HO34" s="22"/>
      <c r="HP34" s="22"/>
      <c r="HQ34" s="22"/>
      <c r="HR34" s="22"/>
      <c r="HS34" s="22"/>
      <c r="HT34" s="22"/>
      <c r="HU34" s="22"/>
      <c r="HV34" s="22"/>
      <c r="HW34" s="22"/>
      <c r="HX34" s="22"/>
      <c r="HY34" s="22"/>
      <c r="HZ34" s="22"/>
      <c r="IA34" s="22"/>
      <c r="IB34" s="22"/>
      <c r="IC34" s="22"/>
      <c r="ID34" s="22"/>
      <c r="IE34" s="22"/>
      <c r="IF34" s="22"/>
      <c r="IG34" s="22"/>
      <c r="IH34" s="22"/>
      <c r="II34" s="22"/>
      <c r="IJ34" s="22"/>
      <c r="IK34" s="22"/>
      <c r="IL34" s="22"/>
      <c r="IM34" s="22"/>
      <c r="IN34" s="22"/>
      <c r="IO34" s="22"/>
      <c r="IP34" s="22"/>
      <c r="IQ34" s="22"/>
      <c r="IR34" s="22"/>
      <c r="IS34" s="22"/>
      <c r="IT34" s="22"/>
    </row>
    <row r="35" spans="1:254" s="48" customFormat="1" ht="25.5" x14ac:dyDescent="0.2">
      <c r="A35" s="34"/>
      <c r="B35" s="50" t="s">
        <v>68</v>
      </c>
      <c r="C35" s="49"/>
      <c r="D35" s="34" t="s">
        <v>186</v>
      </c>
      <c r="E35" s="35"/>
      <c r="F35" s="36">
        <f t="shared" si="3"/>
        <v>0</v>
      </c>
      <c r="G35" s="37"/>
      <c r="H35" s="37">
        <f t="shared" si="4"/>
        <v>0</v>
      </c>
      <c r="I35" s="38"/>
      <c r="J35" s="25"/>
      <c r="K35" s="26">
        <f t="shared" si="5"/>
        <v>0</v>
      </c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2"/>
      <c r="CJ35" s="22"/>
      <c r="CK35" s="22"/>
      <c r="CL35" s="22"/>
      <c r="CM35" s="22"/>
      <c r="CN35" s="22"/>
      <c r="CO35" s="22"/>
      <c r="CP35" s="22"/>
      <c r="CQ35" s="22"/>
      <c r="CR35" s="22"/>
      <c r="CS35" s="22"/>
      <c r="CT35" s="22"/>
      <c r="CU35" s="22"/>
      <c r="CV35" s="22"/>
      <c r="CW35" s="22"/>
      <c r="CX35" s="22"/>
      <c r="CY35" s="22"/>
      <c r="CZ35" s="22"/>
      <c r="DA35" s="22"/>
      <c r="DB35" s="22"/>
      <c r="DC35" s="22"/>
      <c r="DD35" s="22"/>
      <c r="DE35" s="22"/>
      <c r="DF35" s="22"/>
      <c r="DG35" s="22"/>
      <c r="DH35" s="22"/>
      <c r="DI35" s="22"/>
      <c r="DJ35" s="22"/>
      <c r="DK35" s="22"/>
      <c r="DL35" s="22"/>
      <c r="DM35" s="22"/>
      <c r="DN35" s="22"/>
      <c r="DO35" s="22"/>
      <c r="DP35" s="22"/>
      <c r="DQ35" s="22"/>
      <c r="DR35" s="22"/>
      <c r="DS35" s="22"/>
      <c r="DT35" s="22"/>
      <c r="DU35" s="22"/>
      <c r="DV35" s="22"/>
      <c r="DW35" s="22"/>
      <c r="DX35" s="22"/>
      <c r="DY35" s="22"/>
      <c r="DZ35" s="22"/>
      <c r="EA35" s="22"/>
      <c r="EB35" s="22"/>
      <c r="EC35" s="22"/>
      <c r="ED35" s="22"/>
      <c r="EE35" s="22"/>
      <c r="EF35" s="22"/>
      <c r="EG35" s="22"/>
      <c r="EH35" s="22"/>
      <c r="EI35" s="22"/>
      <c r="EJ35" s="22"/>
      <c r="EK35" s="22"/>
      <c r="EL35" s="22"/>
      <c r="EM35" s="22"/>
      <c r="EN35" s="22"/>
      <c r="EO35" s="22"/>
      <c r="EP35" s="22"/>
      <c r="EQ35" s="22"/>
      <c r="ER35" s="22"/>
      <c r="ES35" s="22"/>
      <c r="ET35" s="22"/>
      <c r="EU35" s="22"/>
      <c r="EV35" s="22"/>
      <c r="EW35" s="22"/>
      <c r="EX35" s="22"/>
      <c r="EY35" s="22"/>
      <c r="EZ35" s="22"/>
      <c r="FA35" s="22"/>
      <c r="FB35" s="22"/>
      <c r="FC35" s="22"/>
      <c r="FD35" s="22"/>
      <c r="FE35" s="22"/>
      <c r="FF35" s="22"/>
      <c r="FG35" s="22"/>
      <c r="FH35" s="22"/>
      <c r="FI35" s="22"/>
      <c r="FJ35" s="22"/>
      <c r="FK35" s="22"/>
      <c r="FL35" s="22"/>
      <c r="FM35" s="22"/>
      <c r="FN35" s="22"/>
      <c r="FO35" s="22"/>
      <c r="FP35" s="22"/>
      <c r="FQ35" s="22"/>
      <c r="FR35" s="22"/>
      <c r="FS35" s="22"/>
      <c r="FT35" s="22"/>
      <c r="FU35" s="22"/>
      <c r="FV35" s="22"/>
      <c r="FW35" s="22"/>
      <c r="FX35" s="22"/>
      <c r="FY35" s="22"/>
      <c r="FZ35" s="22"/>
      <c r="GA35" s="22"/>
      <c r="GB35" s="22"/>
      <c r="GC35" s="22"/>
      <c r="GD35" s="22"/>
      <c r="GE35" s="22"/>
      <c r="GF35" s="22"/>
      <c r="GG35" s="22"/>
      <c r="GH35" s="22"/>
      <c r="GI35" s="22"/>
      <c r="GJ35" s="22"/>
      <c r="GK35" s="22"/>
      <c r="GL35" s="22"/>
      <c r="GM35" s="22"/>
      <c r="GN35" s="22"/>
      <c r="GO35" s="22"/>
      <c r="GP35" s="22"/>
      <c r="GQ35" s="22"/>
      <c r="GR35" s="22"/>
      <c r="GS35" s="22"/>
      <c r="GT35" s="22"/>
      <c r="GU35" s="22"/>
      <c r="GV35" s="22"/>
      <c r="GW35" s="22"/>
      <c r="GX35" s="22"/>
      <c r="GY35" s="22"/>
      <c r="GZ35" s="22"/>
      <c r="HA35" s="22"/>
      <c r="HB35" s="22"/>
      <c r="HC35" s="22"/>
      <c r="HD35" s="22"/>
      <c r="HE35" s="22"/>
      <c r="HF35" s="22"/>
      <c r="HG35" s="22"/>
      <c r="HH35" s="22"/>
      <c r="HI35" s="22"/>
      <c r="HJ35" s="22"/>
      <c r="HK35" s="22"/>
      <c r="HL35" s="22"/>
      <c r="HM35" s="22"/>
      <c r="HN35" s="22"/>
      <c r="HO35" s="22"/>
      <c r="HP35" s="22"/>
      <c r="HQ35" s="22"/>
      <c r="HR35" s="22"/>
      <c r="HS35" s="22"/>
      <c r="HT35" s="22"/>
      <c r="HU35" s="22"/>
      <c r="HV35" s="22"/>
      <c r="HW35" s="22"/>
      <c r="HX35" s="22"/>
      <c r="HY35" s="22"/>
      <c r="HZ35" s="22"/>
      <c r="IA35" s="22"/>
      <c r="IB35" s="22"/>
      <c r="IC35" s="22"/>
      <c r="ID35" s="22"/>
      <c r="IE35" s="22"/>
      <c r="IF35" s="22"/>
      <c r="IG35" s="22"/>
      <c r="IH35" s="22"/>
      <c r="II35" s="22"/>
      <c r="IJ35" s="22"/>
      <c r="IK35" s="22"/>
      <c r="IL35" s="22"/>
      <c r="IM35" s="22"/>
      <c r="IN35" s="22"/>
      <c r="IO35" s="22"/>
      <c r="IP35" s="22"/>
      <c r="IQ35" s="22"/>
      <c r="IR35" s="22"/>
      <c r="IS35" s="22"/>
      <c r="IT35" s="22"/>
    </row>
    <row r="36" spans="1:254" s="48" customFormat="1" ht="38.25" x14ac:dyDescent="0.2">
      <c r="A36" s="108"/>
      <c r="B36" s="111" t="s">
        <v>33</v>
      </c>
      <c r="C36" s="49" t="s">
        <v>158</v>
      </c>
      <c r="D36" s="24" t="s">
        <v>163</v>
      </c>
      <c r="E36" s="35"/>
      <c r="F36" s="36">
        <f t="shared" si="3"/>
        <v>98728</v>
      </c>
      <c r="G36" s="37"/>
      <c r="H36" s="37">
        <f t="shared" si="4"/>
        <v>98728</v>
      </c>
      <c r="I36" s="38">
        <v>98728</v>
      </c>
      <c r="J36" s="43"/>
      <c r="K36" s="26">
        <f t="shared" si="5"/>
        <v>98728</v>
      </c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2"/>
      <c r="BZ36" s="22"/>
      <c r="CA36" s="22"/>
      <c r="CB36" s="22"/>
      <c r="CC36" s="22"/>
      <c r="CD36" s="22"/>
      <c r="CE36" s="22"/>
      <c r="CF36" s="22"/>
      <c r="CG36" s="22"/>
      <c r="CH36" s="22"/>
      <c r="CI36" s="22"/>
      <c r="CJ36" s="22"/>
      <c r="CK36" s="22"/>
      <c r="CL36" s="22"/>
      <c r="CM36" s="22"/>
      <c r="CN36" s="22"/>
      <c r="CO36" s="22"/>
      <c r="CP36" s="22"/>
      <c r="CQ36" s="22"/>
      <c r="CR36" s="22"/>
      <c r="CS36" s="22"/>
      <c r="CT36" s="22"/>
      <c r="CU36" s="22"/>
      <c r="CV36" s="22"/>
      <c r="CW36" s="22"/>
      <c r="CX36" s="22"/>
      <c r="CY36" s="22"/>
      <c r="CZ36" s="22"/>
      <c r="DA36" s="22"/>
      <c r="DB36" s="22"/>
      <c r="DC36" s="22"/>
      <c r="DD36" s="22"/>
      <c r="DE36" s="22"/>
      <c r="DF36" s="22"/>
      <c r="DG36" s="22"/>
      <c r="DH36" s="22"/>
      <c r="DI36" s="22"/>
      <c r="DJ36" s="22"/>
      <c r="DK36" s="22"/>
      <c r="DL36" s="22"/>
      <c r="DM36" s="22"/>
      <c r="DN36" s="22"/>
      <c r="DO36" s="22"/>
      <c r="DP36" s="22"/>
      <c r="DQ36" s="22"/>
      <c r="DR36" s="22"/>
      <c r="DS36" s="22"/>
      <c r="DT36" s="22"/>
      <c r="DU36" s="22"/>
      <c r="DV36" s="22"/>
      <c r="DW36" s="22"/>
      <c r="DX36" s="22"/>
      <c r="DY36" s="22"/>
      <c r="DZ36" s="22"/>
      <c r="EA36" s="22"/>
      <c r="EB36" s="22"/>
      <c r="EC36" s="22"/>
      <c r="ED36" s="22"/>
      <c r="EE36" s="22"/>
      <c r="EF36" s="22"/>
      <c r="EG36" s="22"/>
      <c r="EH36" s="22"/>
      <c r="EI36" s="22"/>
      <c r="EJ36" s="22"/>
      <c r="EK36" s="22"/>
      <c r="EL36" s="22"/>
      <c r="EM36" s="22"/>
      <c r="EN36" s="22"/>
      <c r="EO36" s="22"/>
      <c r="EP36" s="22"/>
      <c r="EQ36" s="22"/>
      <c r="ER36" s="22"/>
      <c r="ES36" s="22"/>
      <c r="ET36" s="22"/>
      <c r="EU36" s="22"/>
      <c r="EV36" s="22"/>
      <c r="EW36" s="22"/>
      <c r="EX36" s="22"/>
      <c r="EY36" s="22"/>
      <c r="EZ36" s="22"/>
      <c r="FA36" s="22"/>
      <c r="FB36" s="22"/>
      <c r="FC36" s="22"/>
      <c r="FD36" s="22"/>
      <c r="FE36" s="22"/>
      <c r="FF36" s="22"/>
      <c r="FG36" s="22"/>
      <c r="FH36" s="22"/>
      <c r="FI36" s="22"/>
      <c r="FJ36" s="22"/>
      <c r="FK36" s="22"/>
      <c r="FL36" s="22"/>
      <c r="FM36" s="22"/>
      <c r="FN36" s="22"/>
      <c r="FO36" s="22"/>
      <c r="FP36" s="22"/>
      <c r="FQ36" s="22"/>
      <c r="FR36" s="22"/>
      <c r="FS36" s="22"/>
      <c r="FT36" s="22"/>
      <c r="FU36" s="22"/>
      <c r="FV36" s="22"/>
      <c r="FW36" s="22"/>
      <c r="FX36" s="22"/>
      <c r="FY36" s="22"/>
      <c r="FZ36" s="22"/>
      <c r="GA36" s="22"/>
      <c r="GB36" s="22"/>
      <c r="GC36" s="22"/>
      <c r="GD36" s="22"/>
      <c r="GE36" s="22"/>
      <c r="GF36" s="22"/>
      <c r="GG36" s="22"/>
      <c r="GH36" s="22"/>
      <c r="GI36" s="22"/>
      <c r="GJ36" s="22"/>
      <c r="GK36" s="22"/>
      <c r="GL36" s="22"/>
      <c r="GM36" s="22"/>
      <c r="GN36" s="22"/>
      <c r="GO36" s="22"/>
      <c r="GP36" s="22"/>
      <c r="GQ36" s="22"/>
      <c r="GR36" s="22"/>
      <c r="GS36" s="22"/>
      <c r="GT36" s="22"/>
      <c r="GU36" s="22"/>
      <c r="GV36" s="22"/>
      <c r="GW36" s="22"/>
      <c r="GX36" s="22"/>
      <c r="GY36" s="22"/>
      <c r="GZ36" s="22"/>
      <c r="HA36" s="22"/>
      <c r="HB36" s="22"/>
      <c r="HC36" s="22"/>
      <c r="HD36" s="22"/>
      <c r="HE36" s="22"/>
      <c r="HF36" s="22"/>
      <c r="HG36" s="22"/>
      <c r="HH36" s="22"/>
      <c r="HI36" s="22"/>
      <c r="HJ36" s="22"/>
      <c r="HK36" s="22"/>
      <c r="HL36" s="22"/>
      <c r="HM36" s="22"/>
      <c r="HN36" s="22"/>
      <c r="HO36" s="22"/>
      <c r="HP36" s="22"/>
      <c r="HQ36" s="22"/>
      <c r="HR36" s="22"/>
      <c r="HS36" s="22"/>
      <c r="HT36" s="22"/>
      <c r="HU36" s="22"/>
      <c r="HV36" s="22"/>
      <c r="HW36" s="22"/>
      <c r="HX36" s="22"/>
      <c r="HY36" s="22"/>
      <c r="HZ36" s="22"/>
      <c r="IA36" s="22"/>
      <c r="IB36" s="22"/>
      <c r="IC36" s="22"/>
      <c r="ID36" s="22"/>
      <c r="IE36" s="22"/>
      <c r="IF36" s="22"/>
      <c r="IG36" s="22"/>
      <c r="IH36" s="22"/>
      <c r="II36" s="22"/>
      <c r="IJ36" s="22"/>
      <c r="IK36" s="22"/>
      <c r="IL36" s="22"/>
      <c r="IM36" s="22"/>
      <c r="IN36" s="22"/>
      <c r="IO36" s="22"/>
      <c r="IP36" s="22"/>
      <c r="IQ36" s="22"/>
      <c r="IR36" s="22"/>
      <c r="IS36" s="22"/>
      <c r="IT36" s="22"/>
    </row>
    <row r="37" spans="1:254" s="48" customFormat="1" ht="38.25" x14ac:dyDescent="0.2">
      <c r="A37" s="110"/>
      <c r="B37" s="113"/>
      <c r="C37" s="49" t="s">
        <v>158</v>
      </c>
      <c r="D37" s="24" t="s">
        <v>205</v>
      </c>
      <c r="E37" s="35">
        <v>303070</v>
      </c>
      <c r="F37" s="36">
        <f t="shared" si="3"/>
        <v>0</v>
      </c>
      <c r="G37" s="37"/>
      <c r="H37" s="37">
        <f t="shared" si="4"/>
        <v>0</v>
      </c>
      <c r="I37" s="38"/>
      <c r="J37" s="43"/>
      <c r="K37" s="26">
        <f t="shared" si="5"/>
        <v>303070</v>
      </c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  <c r="CN37" s="22"/>
      <c r="CO37" s="22"/>
      <c r="CP37" s="22"/>
      <c r="CQ37" s="22"/>
      <c r="CR37" s="22"/>
      <c r="CS37" s="22"/>
      <c r="CT37" s="22"/>
      <c r="CU37" s="22"/>
      <c r="CV37" s="22"/>
      <c r="CW37" s="22"/>
      <c r="CX37" s="22"/>
      <c r="CY37" s="22"/>
      <c r="CZ37" s="22"/>
      <c r="DA37" s="22"/>
      <c r="DB37" s="22"/>
      <c r="DC37" s="22"/>
      <c r="DD37" s="22"/>
      <c r="DE37" s="22"/>
      <c r="DF37" s="22"/>
      <c r="DG37" s="22"/>
      <c r="DH37" s="22"/>
      <c r="DI37" s="22"/>
      <c r="DJ37" s="22"/>
      <c r="DK37" s="22"/>
      <c r="DL37" s="22"/>
      <c r="DM37" s="22"/>
      <c r="DN37" s="22"/>
      <c r="DO37" s="22"/>
      <c r="DP37" s="22"/>
      <c r="DQ37" s="22"/>
      <c r="DR37" s="22"/>
      <c r="DS37" s="22"/>
      <c r="DT37" s="22"/>
      <c r="DU37" s="22"/>
      <c r="DV37" s="22"/>
      <c r="DW37" s="22"/>
      <c r="DX37" s="22"/>
      <c r="DY37" s="22"/>
      <c r="DZ37" s="22"/>
      <c r="EA37" s="22"/>
      <c r="EB37" s="22"/>
      <c r="EC37" s="22"/>
      <c r="ED37" s="22"/>
      <c r="EE37" s="22"/>
      <c r="EF37" s="22"/>
      <c r="EG37" s="22"/>
      <c r="EH37" s="22"/>
      <c r="EI37" s="22"/>
      <c r="EJ37" s="22"/>
      <c r="EK37" s="22"/>
      <c r="EL37" s="22"/>
      <c r="EM37" s="22"/>
      <c r="EN37" s="22"/>
      <c r="EO37" s="22"/>
      <c r="EP37" s="22"/>
      <c r="EQ37" s="22"/>
      <c r="ER37" s="22"/>
      <c r="ES37" s="22"/>
      <c r="ET37" s="22"/>
      <c r="EU37" s="22"/>
      <c r="EV37" s="22"/>
      <c r="EW37" s="22"/>
      <c r="EX37" s="22"/>
      <c r="EY37" s="22"/>
      <c r="EZ37" s="22"/>
      <c r="FA37" s="22"/>
      <c r="FB37" s="22"/>
      <c r="FC37" s="22"/>
      <c r="FD37" s="22"/>
      <c r="FE37" s="22"/>
      <c r="FF37" s="22"/>
      <c r="FG37" s="22"/>
      <c r="FH37" s="22"/>
      <c r="FI37" s="22"/>
      <c r="FJ37" s="22"/>
      <c r="FK37" s="22"/>
      <c r="FL37" s="22"/>
      <c r="FM37" s="22"/>
      <c r="FN37" s="22"/>
      <c r="FO37" s="22"/>
      <c r="FP37" s="22"/>
      <c r="FQ37" s="22"/>
      <c r="FR37" s="22"/>
      <c r="FS37" s="22"/>
      <c r="FT37" s="22"/>
      <c r="FU37" s="22"/>
      <c r="FV37" s="22"/>
      <c r="FW37" s="22"/>
      <c r="FX37" s="22"/>
      <c r="FY37" s="22"/>
      <c r="FZ37" s="22"/>
      <c r="GA37" s="22"/>
      <c r="GB37" s="22"/>
      <c r="GC37" s="22"/>
      <c r="GD37" s="22"/>
      <c r="GE37" s="22"/>
      <c r="GF37" s="22"/>
      <c r="GG37" s="22"/>
      <c r="GH37" s="22"/>
      <c r="GI37" s="22"/>
      <c r="GJ37" s="22"/>
      <c r="GK37" s="22"/>
      <c r="GL37" s="22"/>
      <c r="GM37" s="22"/>
      <c r="GN37" s="22"/>
      <c r="GO37" s="22"/>
      <c r="GP37" s="22"/>
      <c r="GQ37" s="22"/>
      <c r="GR37" s="22"/>
      <c r="GS37" s="22"/>
      <c r="GT37" s="22"/>
      <c r="GU37" s="22"/>
      <c r="GV37" s="22"/>
      <c r="GW37" s="22"/>
      <c r="GX37" s="22"/>
      <c r="GY37" s="22"/>
      <c r="GZ37" s="22"/>
      <c r="HA37" s="22"/>
      <c r="HB37" s="22"/>
      <c r="HC37" s="22"/>
      <c r="HD37" s="22"/>
      <c r="HE37" s="22"/>
      <c r="HF37" s="22"/>
      <c r="HG37" s="22"/>
      <c r="HH37" s="22"/>
      <c r="HI37" s="22"/>
      <c r="HJ37" s="22"/>
      <c r="HK37" s="22"/>
      <c r="HL37" s="22"/>
      <c r="HM37" s="22"/>
      <c r="HN37" s="22"/>
      <c r="HO37" s="22"/>
      <c r="HP37" s="22"/>
      <c r="HQ37" s="22"/>
      <c r="HR37" s="22"/>
      <c r="HS37" s="22"/>
      <c r="HT37" s="22"/>
      <c r="HU37" s="22"/>
      <c r="HV37" s="22"/>
      <c r="HW37" s="22"/>
      <c r="HX37" s="22"/>
      <c r="HY37" s="22"/>
      <c r="HZ37" s="22"/>
      <c r="IA37" s="22"/>
      <c r="IB37" s="22"/>
      <c r="IC37" s="22"/>
      <c r="ID37" s="22"/>
      <c r="IE37" s="22"/>
      <c r="IF37" s="22"/>
      <c r="IG37" s="22"/>
      <c r="IH37" s="22"/>
      <c r="II37" s="22"/>
      <c r="IJ37" s="22"/>
      <c r="IK37" s="22"/>
      <c r="IL37" s="22"/>
      <c r="IM37" s="22"/>
      <c r="IN37" s="22"/>
      <c r="IO37" s="22"/>
      <c r="IP37" s="22"/>
      <c r="IQ37" s="22"/>
      <c r="IR37" s="22"/>
      <c r="IS37" s="22"/>
      <c r="IT37" s="22"/>
    </row>
    <row r="38" spans="1:254" s="48" customFormat="1" ht="51" x14ac:dyDescent="0.2">
      <c r="A38" s="34"/>
      <c r="B38" s="50" t="s">
        <v>34</v>
      </c>
      <c r="C38" s="49" t="s">
        <v>158</v>
      </c>
      <c r="D38" s="24" t="s">
        <v>160</v>
      </c>
      <c r="E38" s="35"/>
      <c r="F38" s="36">
        <f t="shared" si="3"/>
        <v>144530</v>
      </c>
      <c r="G38" s="37"/>
      <c r="H38" s="37">
        <f t="shared" si="4"/>
        <v>144530</v>
      </c>
      <c r="I38" s="38">
        <v>144530</v>
      </c>
      <c r="J38" s="25"/>
      <c r="K38" s="26">
        <f t="shared" si="5"/>
        <v>144530</v>
      </c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/>
      <c r="CB38" s="22"/>
      <c r="CC38" s="22"/>
      <c r="CD38" s="22"/>
      <c r="CE38" s="22"/>
      <c r="CF38" s="22"/>
      <c r="CG38" s="22"/>
      <c r="CH38" s="22"/>
      <c r="CI38" s="22"/>
      <c r="CJ38" s="22"/>
      <c r="CK38" s="22"/>
      <c r="CL38" s="22"/>
      <c r="CM38" s="22"/>
      <c r="CN38" s="22"/>
      <c r="CO38" s="22"/>
      <c r="CP38" s="22"/>
      <c r="CQ38" s="22"/>
      <c r="CR38" s="22"/>
      <c r="CS38" s="22"/>
      <c r="CT38" s="22"/>
      <c r="CU38" s="22"/>
      <c r="CV38" s="22"/>
      <c r="CW38" s="22"/>
      <c r="CX38" s="22"/>
      <c r="CY38" s="22"/>
      <c r="CZ38" s="22"/>
      <c r="DA38" s="22"/>
      <c r="DB38" s="22"/>
      <c r="DC38" s="22"/>
      <c r="DD38" s="22"/>
      <c r="DE38" s="22"/>
      <c r="DF38" s="22"/>
      <c r="DG38" s="22"/>
      <c r="DH38" s="22"/>
      <c r="DI38" s="22"/>
      <c r="DJ38" s="22"/>
      <c r="DK38" s="22"/>
      <c r="DL38" s="22"/>
      <c r="DM38" s="22"/>
      <c r="DN38" s="22"/>
      <c r="DO38" s="22"/>
      <c r="DP38" s="22"/>
      <c r="DQ38" s="22"/>
      <c r="DR38" s="22"/>
      <c r="DS38" s="22"/>
      <c r="DT38" s="22"/>
      <c r="DU38" s="22"/>
      <c r="DV38" s="22"/>
      <c r="DW38" s="22"/>
      <c r="DX38" s="22"/>
      <c r="DY38" s="22"/>
      <c r="DZ38" s="22"/>
      <c r="EA38" s="22"/>
      <c r="EB38" s="22"/>
      <c r="EC38" s="22"/>
      <c r="ED38" s="22"/>
      <c r="EE38" s="22"/>
      <c r="EF38" s="22"/>
      <c r="EG38" s="22"/>
      <c r="EH38" s="22"/>
      <c r="EI38" s="22"/>
      <c r="EJ38" s="22"/>
      <c r="EK38" s="22"/>
      <c r="EL38" s="22"/>
      <c r="EM38" s="22"/>
      <c r="EN38" s="22"/>
      <c r="EO38" s="22"/>
      <c r="EP38" s="22"/>
      <c r="EQ38" s="22"/>
      <c r="ER38" s="22"/>
      <c r="ES38" s="22"/>
      <c r="ET38" s="22"/>
      <c r="EU38" s="22"/>
      <c r="EV38" s="22"/>
      <c r="EW38" s="22"/>
      <c r="EX38" s="22"/>
      <c r="EY38" s="22"/>
      <c r="EZ38" s="22"/>
      <c r="FA38" s="22"/>
      <c r="FB38" s="22"/>
      <c r="FC38" s="22"/>
      <c r="FD38" s="22"/>
      <c r="FE38" s="22"/>
      <c r="FF38" s="22"/>
      <c r="FG38" s="22"/>
      <c r="FH38" s="22"/>
      <c r="FI38" s="22"/>
      <c r="FJ38" s="22"/>
      <c r="FK38" s="22"/>
      <c r="FL38" s="22"/>
      <c r="FM38" s="22"/>
      <c r="FN38" s="22"/>
      <c r="FO38" s="22"/>
      <c r="FP38" s="22"/>
      <c r="FQ38" s="22"/>
      <c r="FR38" s="22"/>
      <c r="FS38" s="22"/>
      <c r="FT38" s="22"/>
      <c r="FU38" s="22"/>
      <c r="FV38" s="22"/>
      <c r="FW38" s="22"/>
      <c r="FX38" s="22"/>
      <c r="FY38" s="22"/>
      <c r="FZ38" s="22"/>
      <c r="GA38" s="22"/>
      <c r="GB38" s="22"/>
      <c r="GC38" s="22"/>
      <c r="GD38" s="22"/>
      <c r="GE38" s="22"/>
      <c r="GF38" s="22"/>
      <c r="GG38" s="22"/>
      <c r="GH38" s="22"/>
      <c r="GI38" s="22"/>
      <c r="GJ38" s="22"/>
      <c r="GK38" s="22"/>
      <c r="GL38" s="22"/>
      <c r="GM38" s="22"/>
      <c r="GN38" s="22"/>
      <c r="GO38" s="22"/>
      <c r="GP38" s="22"/>
      <c r="GQ38" s="22"/>
      <c r="GR38" s="22"/>
      <c r="GS38" s="22"/>
      <c r="GT38" s="22"/>
      <c r="GU38" s="22"/>
      <c r="GV38" s="22"/>
      <c r="GW38" s="22"/>
      <c r="GX38" s="22"/>
      <c r="GY38" s="22"/>
      <c r="GZ38" s="22"/>
      <c r="HA38" s="22"/>
      <c r="HB38" s="22"/>
      <c r="HC38" s="22"/>
      <c r="HD38" s="22"/>
      <c r="HE38" s="22"/>
      <c r="HF38" s="22"/>
      <c r="HG38" s="22"/>
      <c r="HH38" s="22"/>
      <c r="HI38" s="22"/>
      <c r="HJ38" s="22"/>
      <c r="HK38" s="22"/>
      <c r="HL38" s="22"/>
      <c r="HM38" s="22"/>
      <c r="HN38" s="22"/>
      <c r="HO38" s="22"/>
      <c r="HP38" s="22"/>
      <c r="HQ38" s="22"/>
      <c r="HR38" s="22"/>
      <c r="HS38" s="22"/>
      <c r="HT38" s="22"/>
      <c r="HU38" s="22"/>
      <c r="HV38" s="22"/>
      <c r="HW38" s="22"/>
      <c r="HX38" s="22"/>
      <c r="HY38" s="22"/>
      <c r="HZ38" s="22"/>
      <c r="IA38" s="22"/>
      <c r="IB38" s="22"/>
      <c r="IC38" s="22"/>
      <c r="ID38" s="22"/>
      <c r="IE38" s="22"/>
      <c r="IF38" s="22"/>
      <c r="IG38" s="22"/>
      <c r="IH38" s="22"/>
      <c r="II38" s="22"/>
      <c r="IJ38" s="22"/>
      <c r="IK38" s="22"/>
      <c r="IL38" s="22"/>
      <c r="IM38" s="22"/>
      <c r="IN38" s="22"/>
      <c r="IO38" s="22"/>
      <c r="IP38" s="22"/>
      <c r="IQ38" s="22"/>
      <c r="IR38" s="22"/>
      <c r="IS38" s="22"/>
      <c r="IT38" s="22"/>
    </row>
    <row r="39" spans="1:254" s="48" customFormat="1" ht="12.75" customHeight="1" x14ac:dyDescent="0.2">
      <c r="A39" s="108"/>
      <c r="B39" s="111" t="s">
        <v>35</v>
      </c>
      <c r="C39" s="49" t="s">
        <v>156</v>
      </c>
      <c r="D39" s="28" t="s">
        <v>157</v>
      </c>
      <c r="E39" s="39"/>
      <c r="F39" s="36">
        <f t="shared" si="3"/>
        <v>1430173</v>
      </c>
      <c r="G39" s="40">
        <v>1430173</v>
      </c>
      <c r="H39" s="37">
        <f t="shared" si="4"/>
        <v>0</v>
      </c>
      <c r="I39" s="41"/>
      <c r="J39" s="42"/>
      <c r="K39" s="26">
        <f>SUM(E39:F39)+4.83</f>
        <v>1430177.83</v>
      </c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22"/>
      <c r="BW39" s="22"/>
      <c r="BX39" s="22"/>
      <c r="BY39" s="22"/>
      <c r="BZ39" s="22"/>
      <c r="CA39" s="22"/>
      <c r="CB39" s="22"/>
      <c r="CC39" s="22"/>
      <c r="CD39" s="22"/>
      <c r="CE39" s="22"/>
      <c r="CF39" s="22"/>
      <c r="CG39" s="22"/>
      <c r="CH39" s="22"/>
      <c r="CI39" s="22"/>
      <c r="CJ39" s="22"/>
      <c r="CK39" s="22"/>
      <c r="CL39" s="22"/>
      <c r="CM39" s="22"/>
      <c r="CN39" s="22"/>
      <c r="CO39" s="22"/>
      <c r="CP39" s="22"/>
      <c r="CQ39" s="22"/>
      <c r="CR39" s="22"/>
      <c r="CS39" s="22"/>
      <c r="CT39" s="22"/>
      <c r="CU39" s="22"/>
      <c r="CV39" s="22"/>
      <c r="CW39" s="22"/>
      <c r="CX39" s="22"/>
      <c r="CY39" s="22"/>
      <c r="CZ39" s="22"/>
      <c r="DA39" s="22"/>
      <c r="DB39" s="22"/>
      <c r="DC39" s="22"/>
      <c r="DD39" s="22"/>
      <c r="DE39" s="22"/>
      <c r="DF39" s="22"/>
      <c r="DG39" s="22"/>
      <c r="DH39" s="22"/>
      <c r="DI39" s="22"/>
      <c r="DJ39" s="22"/>
      <c r="DK39" s="22"/>
      <c r="DL39" s="22"/>
      <c r="DM39" s="22"/>
      <c r="DN39" s="22"/>
      <c r="DO39" s="22"/>
      <c r="DP39" s="22"/>
      <c r="DQ39" s="22"/>
      <c r="DR39" s="22"/>
      <c r="DS39" s="22"/>
      <c r="DT39" s="22"/>
      <c r="DU39" s="22"/>
      <c r="DV39" s="22"/>
      <c r="DW39" s="22"/>
      <c r="DX39" s="22"/>
      <c r="DY39" s="22"/>
      <c r="DZ39" s="22"/>
      <c r="EA39" s="22"/>
      <c r="EB39" s="22"/>
      <c r="EC39" s="22"/>
      <c r="ED39" s="22"/>
      <c r="EE39" s="22"/>
      <c r="EF39" s="22"/>
      <c r="EG39" s="22"/>
      <c r="EH39" s="22"/>
      <c r="EI39" s="22"/>
      <c r="EJ39" s="22"/>
      <c r="EK39" s="22"/>
      <c r="EL39" s="22"/>
      <c r="EM39" s="22"/>
      <c r="EN39" s="22"/>
      <c r="EO39" s="22"/>
      <c r="EP39" s="22"/>
      <c r="EQ39" s="22"/>
      <c r="ER39" s="22"/>
      <c r="ES39" s="22"/>
      <c r="ET39" s="22"/>
      <c r="EU39" s="22"/>
      <c r="EV39" s="22"/>
      <c r="EW39" s="22"/>
      <c r="EX39" s="22"/>
      <c r="EY39" s="22"/>
      <c r="EZ39" s="22"/>
      <c r="FA39" s="22"/>
      <c r="FB39" s="22"/>
      <c r="FC39" s="22"/>
      <c r="FD39" s="22"/>
      <c r="FE39" s="22"/>
      <c r="FF39" s="22"/>
      <c r="FG39" s="22"/>
      <c r="FH39" s="22"/>
      <c r="FI39" s="22"/>
      <c r="FJ39" s="22"/>
      <c r="FK39" s="22"/>
      <c r="FL39" s="22"/>
      <c r="FM39" s="22"/>
      <c r="FN39" s="22"/>
      <c r="FO39" s="22"/>
      <c r="FP39" s="22"/>
      <c r="FQ39" s="22"/>
      <c r="FR39" s="22"/>
      <c r="FS39" s="22"/>
      <c r="FT39" s="22"/>
      <c r="FU39" s="22"/>
      <c r="FV39" s="22"/>
      <c r="FW39" s="22"/>
      <c r="FX39" s="22"/>
      <c r="FY39" s="22"/>
      <c r="FZ39" s="22"/>
      <c r="GA39" s="22"/>
      <c r="GB39" s="22"/>
      <c r="GC39" s="22"/>
      <c r="GD39" s="22"/>
      <c r="GE39" s="22"/>
      <c r="GF39" s="22"/>
      <c r="GG39" s="22"/>
      <c r="GH39" s="22"/>
      <c r="GI39" s="22"/>
      <c r="GJ39" s="22"/>
      <c r="GK39" s="22"/>
      <c r="GL39" s="22"/>
      <c r="GM39" s="22"/>
      <c r="GN39" s="22"/>
      <c r="GO39" s="22"/>
      <c r="GP39" s="22"/>
      <c r="GQ39" s="22"/>
      <c r="GR39" s="22"/>
      <c r="GS39" s="22"/>
      <c r="GT39" s="22"/>
      <c r="GU39" s="22"/>
      <c r="GV39" s="22"/>
      <c r="GW39" s="22"/>
      <c r="GX39" s="22"/>
      <c r="GY39" s="22"/>
      <c r="GZ39" s="22"/>
      <c r="HA39" s="22"/>
      <c r="HB39" s="22"/>
      <c r="HC39" s="22"/>
      <c r="HD39" s="22"/>
      <c r="HE39" s="22"/>
      <c r="HF39" s="22"/>
      <c r="HG39" s="22"/>
      <c r="HH39" s="22"/>
      <c r="HI39" s="22"/>
      <c r="HJ39" s="22"/>
      <c r="HK39" s="22"/>
      <c r="HL39" s="22"/>
      <c r="HM39" s="22"/>
      <c r="HN39" s="22"/>
      <c r="HO39" s="22"/>
      <c r="HP39" s="22"/>
      <c r="HQ39" s="22"/>
      <c r="HR39" s="22"/>
      <c r="HS39" s="22"/>
      <c r="HT39" s="22"/>
      <c r="HU39" s="22"/>
      <c r="HV39" s="22"/>
      <c r="HW39" s="22"/>
      <c r="HX39" s="22"/>
      <c r="HY39" s="22"/>
      <c r="HZ39" s="22"/>
      <c r="IA39" s="22"/>
      <c r="IB39" s="22"/>
      <c r="IC39" s="22"/>
      <c r="ID39" s="22"/>
      <c r="IE39" s="22"/>
      <c r="IF39" s="22"/>
      <c r="IG39" s="22"/>
      <c r="IH39" s="22"/>
      <c r="II39" s="22"/>
      <c r="IJ39" s="22"/>
      <c r="IK39" s="22"/>
      <c r="IL39" s="22"/>
      <c r="IM39" s="22"/>
      <c r="IN39" s="22"/>
      <c r="IO39" s="22"/>
      <c r="IP39" s="22"/>
      <c r="IQ39" s="22"/>
      <c r="IR39" s="22"/>
      <c r="IS39" s="22"/>
      <c r="IT39" s="22"/>
    </row>
    <row r="40" spans="1:254" s="48" customFormat="1" ht="12.75" x14ac:dyDescent="0.2">
      <c r="A40" s="109"/>
      <c r="B40" s="112"/>
      <c r="C40" s="49" t="s">
        <v>142</v>
      </c>
      <c r="D40" s="24" t="s">
        <v>143</v>
      </c>
      <c r="E40" s="35"/>
      <c r="F40" s="36">
        <f t="shared" si="3"/>
        <v>240652.41</v>
      </c>
      <c r="G40" s="37">
        <v>240652.41</v>
      </c>
      <c r="H40" s="37">
        <f t="shared" si="4"/>
        <v>0</v>
      </c>
      <c r="I40" s="41"/>
      <c r="J40" s="25"/>
      <c r="K40" s="26">
        <f t="shared" si="5"/>
        <v>240652.41</v>
      </c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2"/>
      <c r="BY40" s="22"/>
      <c r="BZ40" s="22"/>
      <c r="CA40" s="22"/>
      <c r="CB40" s="22"/>
      <c r="CC40" s="22"/>
      <c r="CD40" s="22"/>
      <c r="CE40" s="22"/>
      <c r="CF40" s="22"/>
      <c r="CG40" s="22"/>
      <c r="CH40" s="22"/>
      <c r="CI40" s="22"/>
      <c r="CJ40" s="22"/>
      <c r="CK40" s="22"/>
      <c r="CL40" s="22"/>
      <c r="CM40" s="22"/>
      <c r="CN40" s="22"/>
      <c r="CO40" s="22"/>
      <c r="CP40" s="22"/>
      <c r="CQ40" s="22"/>
      <c r="CR40" s="22"/>
      <c r="CS40" s="22"/>
      <c r="CT40" s="22"/>
      <c r="CU40" s="22"/>
      <c r="CV40" s="22"/>
      <c r="CW40" s="22"/>
      <c r="CX40" s="22"/>
      <c r="CY40" s="22"/>
      <c r="CZ40" s="22"/>
      <c r="DA40" s="22"/>
      <c r="DB40" s="22"/>
      <c r="DC40" s="22"/>
      <c r="DD40" s="22"/>
      <c r="DE40" s="22"/>
      <c r="DF40" s="22"/>
      <c r="DG40" s="22"/>
      <c r="DH40" s="22"/>
      <c r="DI40" s="22"/>
      <c r="DJ40" s="22"/>
      <c r="DK40" s="22"/>
      <c r="DL40" s="22"/>
      <c r="DM40" s="22"/>
      <c r="DN40" s="22"/>
      <c r="DO40" s="22"/>
      <c r="DP40" s="22"/>
      <c r="DQ40" s="22"/>
      <c r="DR40" s="22"/>
      <c r="DS40" s="22"/>
      <c r="DT40" s="22"/>
      <c r="DU40" s="22"/>
      <c r="DV40" s="22"/>
      <c r="DW40" s="22"/>
      <c r="DX40" s="22"/>
      <c r="DY40" s="22"/>
      <c r="DZ40" s="22"/>
      <c r="EA40" s="22"/>
      <c r="EB40" s="22"/>
      <c r="EC40" s="22"/>
      <c r="ED40" s="22"/>
      <c r="EE40" s="22"/>
      <c r="EF40" s="22"/>
      <c r="EG40" s="22"/>
      <c r="EH40" s="22"/>
      <c r="EI40" s="22"/>
      <c r="EJ40" s="22"/>
      <c r="EK40" s="22"/>
      <c r="EL40" s="22"/>
      <c r="EM40" s="22"/>
      <c r="EN40" s="22"/>
      <c r="EO40" s="22"/>
      <c r="EP40" s="22"/>
      <c r="EQ40" s="22"/>
      <c r="ER40" s="22"/>
      <c r="ES40" s="22"/>
      <c r="ET40" s="22"/>
      <c r="EU40" s="22"/>
      <c r="EV40" s="22"/>
      <c r="EW40" s="22"/>
      <c r="EX40" s="22"/>
      <c r="EY40" s="22"/>
      <c r="EZ40" s="22"/>
      <c r="FA40" s="22"/>
      <c r="FB40" s="22"/>
      <c r="FC40" s="22"/>
      <c r="FD40" s="22"/>
      <c r="FE40" s="22"/>
      <c r="FF40" s="22"/>
      <c r="FG40" s="22"/>
      <c r="FH40" s="22"/>
      <c r="FI40" s="22"/>
      <c r="FJ40" s="22"/>
      <c r="FK40" s="22"/>
      <c r="FL40" s="22"/>
      <c r="FM40" s="22"/>
      <c r="FN40" s="22"/>
      <c r="FO40" s="22"/>
      <c r="FP40" s="22"/>
      <c r="FQ40" s="22"/>
      <c r="FR40" s="22"/>
      <c r="FS40" s="22"/>
      <c r="FT40" s="22"/>
      <c r="FU40" s="22"/>
      <c r="FV40" s="22"/>
      <c r="FW40" s="22"/>
      <c r="FX40" s="22"/>
      <c r="FY40" s="22"/>
      <c r="FZ40" s="22"/>
      <c r="GA40" s="22"/>
      <c r="GB40" s="22"/>
      <c r="GC40" s="22"/>
      <c r="GD40" s="22"/>
      <c r="GE40" s="22"/>
      <c r="GF40" s="22"/>
      <c r="GG40" s="22"/>
      <c r="GH40" s="22"/>
      <c r="GI40" s="22"/>
      <c r="GJ40" s="22"/>
      <c r="GK40" s="22"/>
      <c r="GL40" s="22"/>
      <c r="GM40" s="22"/>
      <c r="GN40" s="22"/>
      <c r="GO40" s="22"/>
      <c r="GP40" s="22"/>
      <c r="GQ40" s="22"/>
      <c r="GR40" s="22"/>
      <c r="GS40" s="22"/>
      <c r="GT40" s="22"/>
      <c r="GU40" s="22"/>
      <c r="GV40" s="22"/>
      <c r="GW40" s="22"/>
      <c r="GX40" s="22"/>
      <c r="GY40" s="22"/>
      <c r="GZ40" s="22"/>
      <c r="HA40" s="22"/>
      <c r="HB40" s="22"/>
      <c r="HC40" s="22"/>
      <c r="HD40" s="22"/>
      <c r="HE40" s="22"/>
      <c r="HF40" s="22"/>
      <c r="HG40" s="22"/>
      <c r="HH40" s="22"/>
      <c r="HI40" s="22"/>
      <c r="HJ40" s="22"/>
      <c r="HK40" s="22"/>
      <c r="HL40" s="22"/>
      <c r="HM40" s="22"/>
      <c r="HN40" s="22"/>
      <c r="HO40" s="22"/>
      <c r="HP40" s="22"/>
      <c r="HQ40" s="22"/>
      <c r="HR40" s="22"/>
      <c r="HS40" s="22"/>
      <c r="HT40" s="22"/>
      <c r="HU40" s="22"/>
      <c r="HV40" s="22"/>
      <c r="HW40" s="22"/>
      <c r="HX40" s="22"/>
      <c r="HY40" s="22"/>
      <c r="HZ40" s="22"/>
      <c r="IA40" s="22"/>
      <c r="IB40" s="22"/>
      <c r="IC40" s="22"/>
      <c r="ID40" s="22"/>
      <c r="IE40" s="22"/>
      <c r="IF40" s="22"/>
      <c r="IG40" s="22"/>
      <c r="IH40" s="22"/>
      <c r="II40" s="22"/>
      <c r="IJ40" s="22"/>
      <c r="IK40" s="22"/>
      <c r="IL40" s="22"/>
      <c r="IM40" s="22"/>
      <c r="IN40" s="22"/>
      <c r="IO40" s="22"/>
      <c r="IP40" s="22"/>
      <c r="IQ40" s="22"/>
      <c r="IR40" s="22"/>
      <c r="IS40" s="22"/>
      <c r="IT40" s="22"/>
    </row>
    <row r="41" spans="1:254" s="48" customFormat="1" ht="51" x14ac:dyDescent="0.2">
      <c r="A41" s="109"/>
      <c r="B41" s="112"/>
      <c r="C41" s="49" t="s">
        <v>158</v>
      </c>
      <c r="D41" s="24" t="s">
        <v>161</v>
      </c>
      <c r="E41" s="35"/>
      <c r="F41" s="36">
        <f t="shared" si="3"/>
        <v>74966</v>
      </c>
      <c r="G41" s="37"/>
      <c r="H41" s="37">
        <f t="shared" si="4"/>
        <v>74966</v>
      </c>
      <c r="I41" s="38">
        <v>74966</v>
      </c>
      <c r="J41" s="25"/>
      <c r="K41" s="26">
        <f t="shared" si="5"/>
        <v>74966</v>
      </c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2"/>
      <c r="BT41" s="22"/>
      <c r="BU41" s="22"/>
      <c r="BV41" s="22"/>
      <c r="BW41" s="22"/>
      <c r="BX41" s="22"/>
      <c r="BY41" s="22"/>
      <c r="BZ41" s="22"/>
      <c r="CA41" s="22"/>
      <c r="CB41" s="22"/>
      <c r="CC41" s="22"/>
      <c r="CD41" s="22"/>
      <c r="CE41" s="22"/>
      <c r="CF41" s="22"/>
      <c r="CG41" s="22"/>
      <c r="CH41" s="22"/>
      <c r="CI41" s="22"/>
      <c r="CJ41" s="22"/>
      <c r="CK41" s="22"/>
      <c r="CL41" s="22"/>
      <c r="CM41" s="22"/>
      <c r="CN41" s="22"/>
      <c r="CO41" s="22"/>
      <c r="CP41" s="22"/>
      <c r="CQ41" s="22"/>
      <c r="CR41" s="22"/>
      <c r="CS41" s="22"/>
      <c r="CT41" s="22"/>
      <c r="CU41" s="22"/>
      <c r="CV41" s="22"/>
      <c r="CW41" s="22"/>
      <c r="CX41" s="22"/>
      <c r="CY41" s="22"/>
      <c r="CZ41" s="22"/>
      <c r="DA41" s="22"/>
      <c r="DB41" s="22"/>
      <c r="DC41" s="22"/>
      <c r="DD41" s="22"/>
      <c r="DE41" s="22"/>
      <c r="DF41" s="22"/>
      <c r="DG41" s="22"/>
      <c r="DH41" s="22"/>
      <c r="DI41" s="22"/>
      <c r="DJ41" s="22"/>
      <c r="DK41" s="22"/>
      <c r="DL41" s="22"/>
      <c r="DM41" s="22"/>
      <c r="DN41" s="22"/>
      <c r="DO41" s="22"/>
      <c r="DP41" s="22"/>
      <c r="DQ41" s="22"/>
      <c r="DR41" s="22"/>
      <c r="DS41" s="22"/>
      <c r="DT41" s="22"/>
      <c r="DU41" s="22"/>
      <c r="DV41" s="22"/>
      <c r="DW41" s="22"/>
      <c r="DX41" s="22"/>
      <c r="DY41" s="22"/>
      <c r="DZ41" s="22"/>
      <c r="EA41" s="22"/>
      <c r="EB41" s="22"/>
      <c r="EC41" s="22"/>
      <c r="ED41" s="22"/>
      <c r="EE41" s="22"/>
      <c r="EF41" s="22"/>
      <c r="EG41" s="22"/>
      <c r="EH41" s="22"/>
      <c r="EI41" s="22"/>
      <c r="EJ41" s="22"/>
      <c r="EK41" s="22"/>
      <c r="EL41" s="22"/>
      <c r="EM41" s="22"/>
      <c r="EN41" s="22"/>
      <c r="EO41" s="22"/>
      <c r="EP41" s="22"/>
      <c r="EQ41" s="22"/>
      <c r="ER41" s="22"/>
      <c r="ES41" s="22"/>
      <c r="ET41" s="22"/>
      <c r="EU41" s="22"/>
      <c r="EV41" s="22"/>
      <c r="EW41" s="22"/>
      <c r="EX41" s="22"/>
      <c r="EY41" s="22"/>
      <c r="EZ41" s="22"/>
      <c r="FA41" s="22"/>
      <c r="FB41" s="22"/>
      <c r="FC41" s="22"/>
      <c r="FD41" s="22"/>
      <c r="FE41" s="22"/>
      <c r="FF41" s="22"/>
      <c r="FG41" s="22"/>
      <c r="FH41" s="22"/>
      <c r="FI41" s="22"/>
      <c r="FJ41" s="22"/>
      <c r="FK41" s="22"/>
      <c r="FL41" s="22"/>
      <c r="FM41" s="22"/>
      <c r="FN41" s="22"/>
      <c r="FO41" s="22"/>
      <c r="FP41" s="22"/>
      <c r="FQ41" s="22"/>
      <c r="FR41" s="22"/>
      <c r="FS41" s="22"/>
      <c r="FT41" s="22"/>
      <c r="FU41" s="22"/>
      <c r="FV41" s="22"/>
      <c r="FW41" s="22"/>
      <c r="FX41" s="22"/>
      <c r="FY41" s="22"/>
      <c r="FZ41" s="22"/>
      <c r="GA41" s="22"/>
      <c r="GB41" s="22"/>
      <c r="GC41" s="22"/>
      <c r="GD41" s="22"/>
      <c r="GE41" s="22"/>
      <c r="GF41" s="22"/>
      <c r="GG41" s="22"/>
      <c r="GH41" s="22"/>
      <c r="GI41" s="22"/>
      <c r="GJ41" s="22"/>
      <c r="GK41" s="22"/>
      <c r="GL41" s="22"/>
      <c r="GM41" s="22"/>
      <c r="GN41" s="22"/>
      <c r="GO41" s="22"/>
      <c r="GP41" s="22"/>
      <c r="GQ41" s="22"/>
      <c r="GR41" s="22"/>
      <c r="GS41" s="22"/>
      <c r="GT41" s="22"/>
      <c r="GU41" s="22"/>
      <c r="GV41" s="22"/>
      <c r="GW41" s="22"/>
      <c r="GX41" s="22"/>
      <c r="GY41" s="22"/>
      <c r="GZ41" s="22"/>
      <c r="HA41" s="22"/>
      <c r="HB41" s="22"/>
      <c r="HC41" s="22"/>
      <c r="HD41" s="22"/>
      <c r="HE41" s="22"/>
      <c r="HF41" s="22"/>
      <c r="HG41" s="22"/>
      <c r="HH41" s="22"/>
      <c r="HI41" s="22"/>
      <c r="HJ41" s="22"/>
      <c r="HK41" s="22"/>
      <c r="HL41" s="22"/>
      <c r="HM41" s="22"/>
      <c r="HN41" s="22"/>
      <c r="HO41" s="22"/>
      <c r="HP41" s="22"/>
      <c r="HQ41" s="22"/>
      <c r="HR41" s="22"/>
      <c r="HS41" s="22"/>
      <c r="HT41" s="22"/>
      <c r="HU41" s="22"/>
      <c r="HV41" s="22"/>
      <c r="HW41" s="22"/>
      <c r="HX41" s="22"/>
      <c r="HY41" s="22"/>
      <c r="HZ41" s="22"/>
      <c r="IA41" s="22"/>
      <c r="IB41" s="22"/>
      <c r="IC41" s="22"/>
      <c r="ID41" s="22"/>
      <c r="IE41" s="22"/>
      <c r="IF41" s="22"/>
      <c r="IG41" s="22"/>
      <c r="IH41" s="22"/>
      <c r="II41" s="22"/>
      <c r="IJ41" s="22"/>
      <c r="IK41" s="22"/>
      <c r="IL41" s="22"/>
      <c r="IM41" s="22"/>
      <c r="IN41" s="22"/>
      <c r="IO41" s="22"/>
      <c r="IP41" s="22"/>
      <c r="IQ41" s="22"/>
      <c r="IR41" s="22"/>
      <c r="IS41" s="22"/>
      <c r="IT41" s="22"/>
    </row>
    <row r="42" spans="1:254" s="48" customFormat="1" ht="51" x14ac:dyDescent="0.2">
      <c r="A42" s="109"/>
      <c r="B42" s="112"/>
      <c r="C42" s="49" t="s">
        <v>158</v>
      </c>
      <c r="D42" s="24" t="s">
        <v>162</v>
      </c>
      <c r="E42" s="35"/>
      <c r="F42" s="36">
        <f t="shared" si="3"/>
        <v>155942.07999999999</v>
      </c>
      <c r="G42" s="37">
        <v>155942.07999999999</v>
      </c>
      <c r="H42" s="37">
        <f t="shared" si="4"/>
        <v>0</v>
      </c>
      <c r="I42" s="41"/>
      <c r="J42" s="43"/>
      <c r="K42" s="26">
        <f t="shared" si="5"/>
        <v>155942.07999999999</v>
      </c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2"/>
      <c r="BX42" s="22"/>
      <c r="BY42" s="22"/>
      <c r="BZ42" s="22"/>
      <c r="CA42" s="22"/>
      <c r="CB42" s="22"/>
      <c r="CC42" s="22"/>
      <c r="CD42" s="22"/>
      <c r="CE42" s="22"/>
      <c r="CF42" s="22"/>
      <c r="CG42" s="22"/>
      <c r="CH42" s="22"/>
      <c r="CI42" s="22"/>
      <c r="CJ42" s="22"/>
      <c r="CK42" s="22"/>
      <c r="CL42" s="22"/>
      <c r="CM42" s="22"/>
      <c r="CN42" s="22"/>
      <c r="CO42" s="22"/>
      <c r="CP42" s="22"/>
      <c r="CQ42" s="22"/>
      <c r="CR42" s="22"/>
      <c r="CS42" s="22"/>
      <c r="CT42" s="22"/>
      <c r="CU42" s="22"/>
      <c r="CV42" s="22"/>
      <c r="CW42" s="22"/>
      <c r="CX42" s="22"/>
      <c r="CY42" s="22"/>
      <c r="CZ42" s="22"/>
      <c r="DA42" s="22"/>
      <c r="DB42" s="22"/>
      <c r="DC42" s="22"/>
      <c r="DD42" s="22"/>
      <c r="DE42" s="22"/>
      <c r="DF42" s="22"/>
      <c r="DG42" s="22"/>
      <c r="DH42" s="22"/>
      <c r="DI42" s="22"/>
      <c r="DJ42" s="22"/>
      <c r="DK42" s="22"/>
      <c r="DL42" s="22"/>
      <c r="DM42" s="22"/>
      <c r="DN42" s="22"/>
      <c r="DO42" s="22"/>
      <c r="DP42" s="22"/>
      <c r="DQ42" s="22"/>
      <c r="DR42" s="22"/>
      <c r="DS42" s="22"/>
      <c r="DT42" s="22"/>
      <c r="DU42" s="22"/>
      <c r="DV42" s="22"/>
      <c r="DW42" s="22"/>
      <c r="DX42" s="22"/>
      <c r="DY42" s="22"/>
      <c r="DZ42" s="22"/>
      <c r="EA42" s="22"/>
      <c r="EB42" s="22"/>
      <c r="EC42" s="22"/>
      <c r="ED42" s="22"/>
      <c r="EE42" s="22"/>
      <c r="EF42" s="22"/>
      <c r="EG42" s="22"/>
      <c r="EH42" s="22"/>
      <c r="EI42" s="22"/>
      <c r="EJ42" s="22"/>
      <c r="EK42" s="22"/>
      <c r="EL42" s="22"/>
      <c r="EM42" s="22"/>
      <c r="EN42" s="22"/>
      <c r="EO42" s="22"/>
      <c r="EP42" s="22"/>
      <c r="EQ42" s="22"/>
      <c r="ER42" s="22"/>
      <c r="ES42" s="22"/>
      <c r="ET42" s="22"/>
      <c r="EU42" s="22"/>
      <c r="EV42" s="22"/>
      <c r="EW42" s="22"/>
      <c r="EX42" s="22"/>
      <c r="EY42" s="22"/>
      <c r="EZ42" s="22"/>
      <c r="FA42" s="22"/>
      <c r="FB42" s="22"/>
      <c r="FC42" s="22"/>
      <c r="FD42" s="22"/>
      <c r="FE42" s="22"/>
      <c r="FF42" s="22"/>
      <c r="FG42" s="22"/>
      <c r="FH42" s="22"/>
      <c r="FI42" s="22"/>
      <c r="FJ42" s="22"/>
      <c r="FK42" s="22"/>
      <c r="FL42" s="22"/>
      <c r="FM42" s="22"/>
      <c r="FN42" s="22"/>
      <c r="FO42" s="22"/>
      <c r="FP42" s="22"/>
      <c r="FQ42" s="22"/>
      <c r="FR42" s="22"/>
      <c r="FS42" s="22"/>
      <c r="FT42" s="22"/>
      <c r="FU42" s="22"/>
      <c r="FV42" s="22"/>
      <c r="FW42" s="22"/>
      <c r="FX42" s="22"/>
      <c r="FY42" s="22"/>
      <c r="FZ42" s="22"/>
      <c r="GA42" s="22"/>
      <c r="GB42" s="22"/>
      <c r="GC42" s="22"/>
      <c r="GD42" s="22"/>
      <c r="GE42" s="22"/>
      <c r="GF42" s="22"/>
      <c r="GG42" s="22"/>
      <c r="GH42" s="22"/>
      <c r="GI42" s="22"/>
      <c r="GJ42" s="22"/>
      <c r="GK42" s="22"/>
      <c r="GL42" s="22"/>
      <c r="GM42" s="22"/>
      <c r="GN42" s="22"/>
      <c r="GO42" s="22"/>
      <c r="GP42" s="22"/>
      <c r="GQ42" s="22"/>
      <c r="GR42" s="22"/>
      <c r="GS42" s="22"/>
      <c r="GT42" s="22"/>
      <c r="GU42" s="22"/>
      <c r="GV42" s="22"/>
      <c r="GW42" s="22"/>
      <c r="GX42" s="22"/>
      <c r="GY42" s="22"/>
      <c r="GZ42" s="22"/>
      <c r="HA42" s="22"/>
      <c r="HB42" s="22"/>
      <c r="HC42" s="22"/>
      <c r="HD42" s="22"/>
      <c r="HE42" s="22"/>
      <c r="HF42" s="22"/>
      <c r="HG42" s="22"/>
      <c r="HH42" s="22"/>
      <c r="HI42" s="22"/>
      <c r="HJ42" s="22"/>
      <c r="HK42" s="22"/>
      <c r="HL42" s="22"/>
      <c r="HM42" s="22"/>
      <c r="HN42" s="22"/>
      <c r="HO42" s="22"/>
      <c r="HP42" s="22"/>
      <c r="HQ42" s="22"/>
      <c r="HR42" s="22"/>
      <c r="HS42" s="22"/>
      <c r="HT42" s="22"/>
      <c r="HU42" s="22"/>
      <c r="HV42" s="22"/>
      <c r="HW42" s="22"/>
      <c r="HX42" s="22"/>
      <c r="HY42" s="22"/>
      <c r="HZ42" s="22"/>
      <c r="IA42" s="22"/>
      <c r="IB42" s="22"/>
      <c r="IC42" s="22"/>
      <c r="ID42" s="22"/>
      <c r="IE42" s="22"/>
      <c r="IF42" s="22"/>
      <c r="IG42" s="22"/>
      <c r="IH42" s="22"/>
      <c r="II42" s="22"/>
      <c r="IJ42" s="22"/>
      <c r="IK42" s="22"/>
      <c r="IL42" s="22"/>
      <c r="IM42" s="22"/>
      <c r="IN42" s="22"/>
      <c r="IO42" s="22"/>
      <c r="IP42" s="22"/>
      <c r="IQ42" s="22"/>
      <c r="IR42" s="22"/>
      <c r="IS42" s="22"/>
      <c r="IT42" s="22"/>
    </row>
    <row r="43" spans="1:254" s="48" customFormat="1" ht="38.25" x14ac:dyDescent="0.2">
      <c r="A43" s="109"/>
      <c r="B43" s="112"/>
      <c r="C43" s="49" t="s">
        <v>154</v>
      </c>
      <c r="D43" s="24" t="s">
        <v>155</v>
      </c>
      <c r="E43" s="35"/>
      <c r="F43" s="36">
        <f t="shared" si="3"/>
        <v>509585</v>
      </c>
      <c r="G43" s="37"/>
      <c r="H43" s="37">
        <f t="shared" si="4"/>
        <v>509585</v>
      </c>
      <c r="I43" s="38">
        <v>509585</v>
      </c>
      <c r="J43" s="25"/>
      <c r="K43" s="26">
        <f t="shared" si="5"/>
        <v>509585</v>
      </c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  <c r="BS43" s="22"/>
      <c r="BT43" s="22"/>
      <c r="BU43" s="22"/>
      <c r="BV43" s="22"/>
      <c r="BW43" s="22"/>
      <c r="BX43" s="22"/>
      <c r="BY43" s="22"/>
      <c r="BZ43" s="22"/>
      <c r="CA43" s="22"/>
      <c r="CB43" s="22"/>
      <c r="CC43" s="22"/>
      <c r="CD43" s="22"/>
      <c r="CE43" s="22"/>
      <c r="CF43" s="22"/>
      <c r="CG43" s="22"/>
      <c r="CH43" s="22"/>
      <c r="CI43" s="22"/>
      <c r="CJ43" s="22"/>
      <c r="CK43" s="22"/>
      <c r="CL43" s="22"/>
      <c r="CM43" s="22"/>
      <c r="CN43" s="22"/>
      <c r="CO43" s="22"/>
      <c r="CP43" s="22"/>
      <c r="CQ43" s="22"/>
      <c r="CR43" s="22"/>
      <c r="CS43" s="22"/>
      <c r="CT43" s="22"/>
      <c r="CU43" s="22"/>
      <c r="CV43" s="22"/>
      <c r="CW43" s="22"/>
      <c r="CX43" s="22"/>
      <c r="CY43" s="22"/>
      <c r="CZ43" s="22"/>
      <c r="DA43" s="22"/>
      <c r="DB43" s="22"/>
      <c r="DC43" s="22"/>
      <c r="DD43" s="22"/>
      <c r="DE43" s="22"/>
      <c r="DF43" s="22"/>
      <c r="DG43" s="22"/>
      <c r="DH43" s="22"/>
      <c r="DI43" s="22"/>
      <c r="DJ43" s="22"/>
      <c r="DK43" s="22"/>
      <c r="DL43" s="22"/>
      <c r="DM43" s="22"/>
      <c r="DN43" s="22"/>
      <c r="DO43" s="22"/>
      <c r="DP43" s="22"/>
      <c r="DQ43" s="22"/>
      <c r="DR43" s="22"/>
      <c r="DS43" s="22"/>
      <c r="DT43" s="22"/>
      <c r="DU43" s="22"/>
      <c r="DV43" s="22"/>
      <c r="DW43" s="22"/>
      <c r="DX43" s="22"/>
      <c r="DY43" s="22"/>
      <c r="DZ43" s="22"/>
      <c r="EA43" s="22"/>
      <c r="EB43" s="22"/>
      <c r="EC43" s="22"/>
      <c r="ED43" s="22"/>
      <c r="EE43" s="22"/>
      <c r="EF43" s="22"/>
      <c r="EG43" s="22"/>
      <c r="EH43" s="22"/>
      <c r="EI43" s="22"/>
      <c r="EJ43" s="22"/>
      <c r="EK43" s="22"/>
      <c r="EL43" s="22"/>
      <c r="EM43" s="22"/>
      <c r="EN43" s="22"/>
      <c r="EO43" s="22"/>
      <c r="EP43" s="22"/>
      <c r="EQ43" s="22"/>
      <c r="ER43" s="22"/>
      <c r="ES43" s="22"/>
      <c r="ET43" s="22"/>
      <c r="EU43" s="22"/>
      <c r="EV43" s="22"/>
      <c r="EW43" s="22"/>
      <c r="EX43" s="22"/>
      <c r="EY43" s="22"/>
      <c r="EZ43" s="22"/>
      <c r="FA43" s="22"/>
      <c r="FB43" s="22"/>
      <c r="FC43" s="22"/>
      <c r="FD43" s="22"/>
      <c r="FE43" s="22"/>
      <c r="FF43" s="22"/>
      <c r="FG43" s="22"/>
      <c r="FH43" s="22"/>
      <c r="FI43" s="22"/>
      <c r="FJ43" s="22"/>
      <c r="FK43" s="22"/>
      <c r="FL43" s="22"/>
      <c r="FM43" s="22"/>
      <c r="FN43" s="22"/>
      <c r="FO43" s="22"/>
      <c r="FP43" s="22"/>
      <c r="FQ43" s="22"/>
      <c r="FR43" s="22"/>
      <c r="FS43" s="22"/>
      <c r="FT43" s="22"/>
      <c r="FU43" s="22"/>
      <c r="FV43" s="22"/>
      <c r="FW43" s="22"/>
      <c r="FX43" s="22"/>
      <c r="FY43" s="22"/>
      <c r="FZ43" s="22"/>
      <c r="GA43" s="22"/>
      <c r="GB43" s="22"/>
      <c r="GC43" s="22"/>
      <c r="GD43" s="22"/>
      <c r="GE43" s="22"/>
      <c r="GF43" s="22"/>
      <c r="GG43" s="22"/>
      <c r="GH43" s="22"/>
      <c r="GI43" s="22"/>
      <c r="GJ43" s="22"/>
      <c r="GK43" s="22"/>
      <c r="GL43" s="22"/>
      <c r="GM43" s="22"/>
      <c r="GN43" s="22"/>
      <c r="GO43" s="22"/>
      <c r="GP43" s="22"/>
      <c r="GQ43" s="22"/>
      <c r="GR43" s="22"/>
      <c r="GS43" s="22"/>
      <c r="GT43" s="22"/>
      <c r="GU43" s="22"/>
      <c r="GV43" s="22"/>
      <c r="GW43" s="22"/>
      <c r="GX43" s="22"/>
      <c r="GY43" s="22"/>
      <c r="GZ43" s="22"/>
      <c r="HA43" s="22"/>
      <c r="HB43" s="22"/>
      <c r="HC43" s="22"/>
      <c r="HD43" s="22"/>
      <c r="HE43" s="22"/>
      <c r="HF43" s="22"/>
      <c r="HG43" s="22"/>
      <c r="HH43" s="22"/>
      <c r="HI43" s="22"/>
      <c r="HJ43" s="22"/>
      <c r="HK43" s="22"/>
      <c r="HL43" s="22"/>
      <c r="HM43" s="22"/>
      <c r="HN43" s="22"/>
      <c r="HO43" s="22"/>
      <c r="HP43" s="22"/>
      <c r="HQ43" s="22"/>
      <c r="HR43" s="22"/>
      <c r="HS43" s="22"/>
      <c r="HT43" s="22"/>
      <c r="HU43" s="22"/>
      <c r="HV43" s="22"/>
      <c r="HW43" s="22"/>
      <c r="HX43" s="22"/>
      <c r="HY43" s="22"/>
      <c r="HZ43" s="22"/>
      <c r="IA43" s="22"/>
      <c r="IB43" s="22"/>
      <c r="IC43" s="22"/>
      <c r="ID43" s="22"/>
      <c r="IE43" s="22"/>
      <c r="IF43" s="22"/>
      <c r="IG43" s="22"/>
      <c r="IH43" s="22"/>
      <c r="II43" s="22"/>
      <c r="IJ43" s="22"/>
      <c r="IK43" s="22"/>
      <c r="IL43" s="22"/>
      <c r="IM43" s="22"/>
      <c r="IN43" s="22"/>
      <c r="IO43" s="22"/>
      <c r="IP43" s="22"/>
      <c r="IQ43" s="22"/>
      <c r="IR43" s="22"/>
      <c r="IS43" s="22"/>
      <c r="IT43" s="22"/>
    </row>
    <row r="44" spans="1:254" s="48" customFormat="1" ht="38.25" x14ac:dyDescent="0.2">
      <c r="A44" s="109"/>
      <c r="B44" s="112"/>
      <c r="C44" s="49" t="s">
        <v>169</v>
      </c>
      <c r="D44" s="24" t="s">
        <v>170</v>
      </c>
      <c r="E44" s="35"/>
      <c r="F44" s="36">
        <f t="shared" si="3"/>
        <v>1029567.64</v>
      </c>
      <c r="G44" s="37">
        <v>1029567.64</v>
      </c>
      <c r="H44" s="37">
        <f t="shared" si="4"/>
        <v>0</v>
      </c>
      <c r="I44" s="38"/>
      <c r="J44" s="43"/>
      <c r="K44" s="26">
        <f t="shared" si="5"/>
        <v>1029567.64</v>
      </c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22"/>
      <c r="BO44" s="22"/>
      <c r="BP44" s="22"/>
      <c r="BQ44" s="22"/>
      <c r="BR44" s="22"/>
      <c r="BS44" s="22"/>
      <c r="BT44" s="22"/>
      <c r="BU44" s="22"/>
      <c r="BV44" s="22"/>
      <c r="BW44" s="22"/>
      <c r="BX44" s="22"/>
      <c r="BY44" s="22"/>
      <c r="BZ44" s="22"/>
      <c r="CA44" s="22"/>
      <c r="CB44" s="22"/>
      <c r="CC44" s="22"/>
      <c r="CD44" s="22"/>
      <c r="CE44" s="22"/>
      <c r="CF44" s="22"/>
      <c r="CG44" s="22"/>
      <c r="CH44" s="22"/>
      <c r="CI44" s="22"/>
      <c r="CJ44" s="22"/>
      <c r="CK44" s="22"/>
      <c r="CL44" s="22"/>
      <c r="CM44" s="22"/>
      <c r="CN44" s="22"/>
      <c r="CO44" s="22"/>
      <c r="CP44" s="22"/>
      <c r="CQ44" s="22"/>
      <c r="CR44" s="22"/>
      <c r="CS44" s="22"/>
      <c r="CT44" s="22"/>
      <c r="CU44" s="22"/>
      <c r="CV44" s="22"/>
      <c r="CW44" s="22"/>
      <c r="CX44" s="22"/>
      <c r="CY44" s="22"/>
      <c r="CZ44" s="22"/>
      <c r="DA44" s="22"/>
      <c r="DB44" s="22"/>
      <c r="DC44" s="22"/>
      <c r="DD44" s="22"/>
      <c r="DE44" s="22"/>
      <c r="DF44" s="22"/>
      <c r="DG44" s="22"/>
      <c r="DH44" s="22"/>
      <c r="DI44" s="22"/>
      <c r="DJ44" s="22"/>
      <c r="DK44" s="22"/>
      <c r="DL44" s="22"/>
      <c r="DM44" s="22"/>
      <c r="DN44" s="22"/>
      <c r="DO44" s="22"/>
      <c r="DP44" s="22"/>
      <c r="DQ44" s="22"/>
      <c r="DR44" s="22"/>
      <c r="DS44" s="22"/>
      <c r="DT44" s="22"/>
      <c r="DU44" s="22"/>
      <c r="DV44" s="22"/>
      <c r="DW44" s="22"/>
      <c r="DX44" s="22"/>
      <c r="DY44" s="22"/>
      <c r="DZ44" s="22"/>
      <c r="EA44" s="22"/>
      <c r="EB44" s="22"/>
      <c r="EC44" s="22"/>
      <c r="ED44" s="22"/>
      <c r="EE44" s="22"/>
      <c r="EF44" s="22"/>
      <c r="EG44" s="22"/>
      <c r="EH44" s="22"/>
      <c r="EI44" s="22"/>
      <c r="EJ44" s="22"/>
      <c r="EK44" s="22"/>
      <c r="EL44" s="22"/>
      <c r="EM44" s="22"/>
      <c r="EN44" s="22"/>
      <c r="EO44" s="22"/>
      <c r="EP44" s="22"/>
      <c r="EQ44" s="22"/>
      <c r="ER44" s="22"/>
      <c r="ES44" s="22"/>
      <c r="ET44" s="22"/>
      <c r="EU44" s="22"/>
      <c r="EV44" s="22"/>
      <c r="EW44" s="22"/>
      <c r="EX44" s="22"/>
      <c r="EY44" s="22"/>
      <c r="EZ44" s="22"/>
      <c r="FA44" s="22"/>
      <c r="FB44" s="22"/>
      <c r="FC44" s="22"/>
      <c r="FD44" s="22"/>
      <c r="FE44" s="22"/>
      <c r="FF44" s="22"/>
      <c r="FG44" s="22"/>
      <c r="FH44" s="22"/>
      <c r="FI44" s="22"/>
      <c r="FJ44" s="22"/>
      <c r="FK44" s="22"/>
      <c r="FL44" s="22"/>
      <c r="FM44" s="22"/>
      <c r="FN44" s="22"/>
      <c r="FO44" s="22"/>
      <c r="FP44" s="22"/>
      <c r="FQ44" s="22"/>
      <c r="FR44" s="22"/>
      <c r="FS44" s="22"/>
      <c r="FT44" s="22"/>
      <c r="FU44" s="22"/>
      <c r="FV44" s="22"/>
      <c r="FW44" s="22"/>
      <c r="FX44" s="22"/>
      <c r="FY44" s="22"/>
      <c r="FZ44" s="22"/>
      <c r="GA44" s="22"/>
      <c r="GB44" s="22"/>
      <c r="GC44" s="22"/>
      <c r="GD44" s="22"/>
      <c r="GE44" s="22"/>
      <c r="GF44" s="22"/>
      <c r="GG44" s="22"/>
      <c r="GH44" s="22"/>
      <c r="GI44" s="22"/>
      <c r="GJ44" s="22"/>
      <c r="GK44" s="22"/>
      <c r="GL44" s="22"/>
      <c r="GM44" s="22"/>
      <c r="GN44" s="22"/>
      <c r="GO44" s="22"/>
      <c r="GP44" s="22"/>
      <c r="GQ44" s="22"/>
      <c r="GR44" s="22"/>
      <c r="GS44" s="22"/>
      <c r="GT44" s="22"/>
      <c r="GU44" s="22"/>
      <c r="GV44" s="22"/>
      <c r="GW44" s="22"/>
      <c r="GX44" s="22"/>
      <c r="GY44" s="22"/>
      <c r="GZ44" s="22"/>
      <c r="HA44" s="22"/>
      <c r="HB44" s="22"/>
      <c r="HC44" s="22"/>
      <c r="HD44" s="22"/>
      <c r="HE44" s="22"/>
      <c r="HF44" s="22"/>
      <c r="HG44" s="22"/>
      <c r="HH44" s="22"/>
      <c r="HI44" s="22"/>
      <c r="HJ44" s="22"/>
      <c r="HK44" s="22"/>
      <c r="HL44" s="22"/>
      <c r="HM44" s="22"/>
      <c r="HN44" s="22"/>
      <c r="HO44" s="22"/>
      <c r="HP44" s="22"/>
      <c r="HQ44" s="22"/>
      <c r="HR44" s="22"/>
      <c r="HS44" s="22"/>
      <c r="HT44" s="22"/>
      <c r="HU44" s="22"/>
      <c r="HV44" s="22"/>
      <c r="HW44" s="22"/>
      <c r="HX44" s="22"/>
      <c r="HY44" s="22"/>
      <c r="HZ44" s="22"/>
      <c r="IA44" s="22"/>
      <c r="IB44" s="22"/>
      <c r="IC44" s="22"/>
      <c r="ID44" s="22"/>
      <c r="IE44" s="22"/>
      <c r="IF44" s="22"/>
      <c r="IG44" s="22"/>
      <c r="IH44" s="22"/>
      <c r="II44" s="22"/>
      <c r="IJ44" s="22"/>
      <c r="IK44" s="22"/>
      <c r="IL44" s="22"/>
      <c r="IM44" s="22"/>
      <c r="IN44" s="22"/>
      <c r="IO44" s="22"/>
      <c r="IP44" s="22"/>
      <c r="IQ44" s="22"/>
      <c r="IR44" s="22"/>
      <c r="IS44" s="22"/>
      <c r="IT44" s="22"/>
    </row>
    <row r="45" spans="1:254" s="48" customFormat="1" ht="38.25" x14ac:dyDescent="0.2">
      <c r="A45" s="109"/>
      <c r="B45" s="112"/>
      <c r="C45" s="49" t="s">
        <v>169</v>
      </c>
      <c r="D45" s="24" t="s">
        <v>171</v>
      </c>
      <c r="E45" s="35"/>
      <c r="F45" s="36">
        <f t="shared" si="3"/>
        <v>737196.36</v>
      </c>
      <c r="G45" s="37">
        <v>737196.36</v>
      </c>
      <c r="H45" s="37">
        <f t="shared" si="4"/>
        <v>0</v>
      </c>
      <c r="I45" s="38"/>
      <c r="J45" s="43"/>
      <c r="K45" s="26">
        <f t="shared" si="5"/>
        <v>737196.36</v>
      </c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2"/>
      <c r="BY45" s="22"/>
      <c r="BZ45" s="22"/>
      <c r="CA45" s="22"/>
      <c r="CB45" s="22"/>
      <c r="CC45" s="22"/>
      <c r="CD45" s="22"/>
      <c r="CE45" s="22"/>
      <c r="CF45" s="22"/>
      <c r="CG45" s="22"/>
      <c r="CH45" s="22"/>
      <c r="CI45" s="22"/>
      <c r="CJ45" s="22"/>
      <c r="CK45" s="22"/>
      <c r="CL45" s="22"/>
      <c r="CM45" s="22"/>
      <c r="CN45" s="22"/>
      <c r="CO45" s="22"/>
      <c r="CP45" s="22"/>
      <c r="CQ45" s="22"/>
      <c r="CR45" s="22"/>
      <c r="CS45" s="22"/>
      <c r="CT45" s="22"/>
      <c r="CU45" s="22"/>
      <c r="CV45" s="22"/>
      <c r="CW45" s="22"/>
      <c r="CX45" s="22"/>
      <c r="CY45" s="22"/>
      <c r="CZ45" s="22"/>
      <c r="DA45" s="22"/>
      <c r="DB45" s="22"/>
      <c r="DC45" s="22"/>
      <c r="DD45" s="22"/>
      <c r="DE45" s="22"/>
      <c r="DF45" s="22"/>
      <c r="DG45" s="22"/>
      <c r="DH45" s="22"/>
      <c r="DI45" s="22"/>
      <c r="DJ45" s="22"/>
      <c r="DK45" s="22"/>
      <c r="DL45" s="22"/>
      <c r="DM45" s="22"/>
      <c r="DN45" s="22"/>
      <c r="DO45" s="22"/>
      <c r="DP45" s="22"/>
      <c r="DQ45" s="22"/>
      <c r="DR45" s="22"/>
      <c r="DS45" s="22"/>
      <c r="DT45" s="22"/>
      <c r="DU45" s="22"/>
      <c r="DV45" s="22"/>
      <c r="DW45" s="22"/>
      <c r="DX45" s="22"/>
      <c r="DY45" s="22"/>
      <c r="DZ45" s="22"/>
      <c r="EA45" s="22"/>
      <c r="EB45" s="22"/>
      <c r="EC45" s="22"/>
      <c r="ED45" s="22"/>
      <c r="EE45" s="22"/>
      <c r="EF45" s="22"/>
      <c r="EG45" s="22"/>
      <c r="EH45" s="22"/>
      <c r="EI45" s="22"/>
      <c r="EJ45" s="22"/>
      <c r="EK45" s="22"/>
      <c r="EL45" s="22"/>
      <c r="EM45" s="22"/>
      <c r="EN45" s="22"/>
      <c r="EO45" s="22"/>
      <c r="EP45" s="22"/>
      <c r="EQ45" s="22"/>
      <c r="ER45" s="22"/>
      <c r="ES45" s="22"/>
      <c r="ET45" s="22"/>
      <c r="EU45" s="22"/>
      <c r="EV45" s="22"/>
      <c r="EW45" s="22"/>
      <c r="EX45" s="22"/>
      <c r="EY45" s="22"/>
      <c r="EZ45" s="22"/>
      <c r="FA45" s="22"/>
      <c r="FB45" s="22"/>
      <c r="FC45" s="22"/>
      <c r="FD45" s="22"/>
      <c r="FE45" s="22"/>
      <c r="FF45" s="22"/>
      <c r="FG45" s="22"/>
      <c r="FH45" s="22"/>
      <c r="FI45" s="22"/>
      <c r="FJ45" s="22"/>
      <c r="FK45" s="22"/>
      <c r="FL45" s="22"/>
      <c r="FM45" s="22"/>
      <c r="FN45" s="22"/>
      <c r="FO45" s="22"/>
      <c r="FP45" s="22"/>
      <c r="FQ45" s="22"/>
      <c r="FR45" s="22"/>
      <c r="FS45" s="22"/>
      <c r="FT45" s="22"/>
      <c r="FU45" s="22"/>
      <c r="FV45" s="22"/>
      <c r="FW45" s="22"/>
      <c r="FX45" s="22"/>
      <c r="FY45" s="22"/>
      <c r="FZ45" s="22"/>
      <c r="GA45" s="22"/>
      <c r="GB45" s="22"/>
      <c r="GC45" s="22"/>
      <c r="GD45" s="22"/>
      <c r="GE45" s="22"/>
      <c r="GF45" s="22"/>
      <c r="GG45" s="22"/>
      <c r="GH45" s="22"/>
      <c r="GI45" s="22"/>
      <c r="GJ45" s="22"/>
      <c r="GK45" s="22"/>
      <c r="GL45" s="22"/>
      <c r="GM45" s="22"/>
      <c r="GN45" s="22"/>
      <c r="GO45" s="22"/>
      <c r="GP45" s="22"/>
      <c r="GQ45" s="22"/>
      <c r="GR45" s="22"/>
      <c r="GS45" s="22"/>
      <c r="GT45" s="22"/>
      <c r="GU45" s="22"/>
      <c r="GV45" s="22"/>
      <c r="GW45" s="22"/>
      <c r="GX45" s="22"/>
      <c r="GY45" s="22"/>
      <c r="GZ45" s="22"/>
      <c r="HA45" s="22"/>
      <c r="HB45" s="22"/>
      <c r="HC45" s="22"/>
      <c r="HD45" s="22"/>
      <c r="HE45" s="22"/>
      <c r="HF45" s="22"/>
      <c r="HG45" s="22"/>
      <c r="HH45" s="22"/>
      <c r="HI45" s="22"/>
      <c r="HJ45" s="22"/>
      <c r="HK45" s="22"/>
      <c r="HL45" s="22"/>
      <c r="HM45" s="22"/>
      <c r="HN45" s="22"/>
      <c r="HO45" s="22"/>
      <c r="HP45" s="22"/>
      <c r="HQ45" s="22"/>
      <c r="HR45" s="22"/>
      <c r="HS45" s="22"/>
      <c r="HT45" s="22"/>
      <c r="HU45" s="22"/>
      <c r="HV45" s="22"/>
      <c r="HW45" s="22"/>
      <c r="HX45" s="22"/>
      <c r="HY45" s="22"/>
      <c r="HZ45" s="22"/>
      <c r="IA45" s="22"/>
      <c r="IB45" s="22"/>
      <c r="IC45" s="22"/>
      <c r="ID45" s="22"/>
      <c r="IE45" s="22"/>
      <c r="IF45" s="22"/>
      <c r="IG45" s="22"/>
      <c r="IH45" s="22"/>
      <c r="II45" s="22"/>
      <c r="IJ45" s="22"/>
      <c r="IK45" s="22"/>
      <c r="IL45" s="22"/>
      <c r="IM45" s="22"/>
      <c r="IN45" s="22"/>
      <c r="IO45" s="22"/>
      <c r="IP45" s="22"/>
      <c r="IQ45" s="22"/>
      <c r="IR45" s="22"/>
      <c r="IS45" s="22"/>
      <c r="IT45" s="22"/>
    </row>
    <row r="46" spans="1:254" s="48" customFormat="1" ht="25.5" x14ac:dyDescent="0.2">
      <c r="A46" s="109"/>
      <c r="B46" s="112"/>
      <c r="C46" s="49" t="s">
        <v>210</v>
      </c>
      <c r="D46" s="24" t="s">
        <v>203</v>
      </c>
      <c r="E46" s="35">
        <v>102000</v>
      </c>
      <c r="F46" s="36">
        <f t="shared" si="3"/>
        <v>0</v>
      </c>
      <c r="G46" s="37"/>
      <c r="H46" s="37">
        <f t="shared" si="4"/>
        <v>0</v>
      </c>
      <c r="I46" s="38"/>
      <c r="J46" s="43"/>
      <c r="K46" s="26">
        <f t="shared" si="5"/>
        <v>102000</v>
      </c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2"/>
      <c r="BS46" s="22"/>
      <c r="BT46" s="22"/>
      <c r="BU46" s="22"/>
      <c r="BV46" s="22"/>
      <c r="BW46" s="22"/>
      <c r="BX46" s="22"/>
      <c r="BY46" s="22"/>
      <c r="BZ46" s="22"/>
      <c r="CA46" s="22"/>
      <c r="CB46" s="22"/>
      <c r="CC46" s="22"/>
      <c r="CD46" s="22"/>
      <c r="CE46" s="22"/>
      <c r="CF46" s="22"/>
      <c r="CG46" s="22"/>
      <c r="CH46" s="22"/>
      <c r="CI46" s="22"/>
      <c r="CJ46" s="22"/>
      <c r="CK46" s="22"/>
      <c r="CL46" s="22"/>
      <c r="CM46" s="22"/>
      <c r="CN46" s="22"/>
      <c r="CO46" s="22"/>
      <c r="CP46" s="22"/>
      <c r="CQ46" s="22"/>
      <c r="CR46" s="22"/>
      <c r="CS46" s="22"/>
      <c r="CT46" s="22"/>
      <c r="CU46" s="22"/>
      <c r="CV46" s="22"/>
      <c r="CW46" s="22"/>
      <c r="CX46" s="22"/>
      <c r="CY46" s="22"/>
      <c r="CZ46" s="22"/>
      <c r="DA46" s="22"/>
      <c r="DB46" s="22"/>
      <c r="DC46" s="22"/>
      <c r="DD46" s="22"/>
      <c r="DE46" s="22"/>
      <c r="DF46" s="22"/>
      <c r="DG46" s="22"/>
      <c r="DH46" s="22"/>
      <c r="DI46" s="22"/>
      <c r="DJ46" s="22"/>
      <c r="DK46" s="22"/>
      <c r="DL46" s="22"/>
      <c r="DM46" s="22"/>
      <c r="DN46" s="22"/>
      <c r="DO46" s="22"/>
      <c r="DP46" s="22"/>
      <c r="DQ46" s="22"/>
      <c r="DR46" s="22"/>
      <c r="DS46" s="22"/>
      <c r="DT46" s="22"/>
      <c r="DU46" s="22"/>
      <c r="DV46" s="22"/>
      <c r="DW46" s="22"/>
      <c r="DX46" s="22"/>
      <c r="DY46" s="22"/>
      <c r="DZ46" s="22"/>
      <c r="EA46" s="22"/>
      <c r="EB46" s="22"/>
      <c r="EC46" s="22"/>
      <c r="ED46" s="22"/>
      <c r="EE46" s="22"/>
      <c r="EF46" s="22"/>
      <c r="EG46" s="22"/>
      <c r="EH46" s="22"/>
      <c r="EI46" s="22"/>
      <c r="EJ46" s="22"/>
      <c r="EK46" s="22"/>
      <c r="EL46" s="22"/>
      <c r="EM46" s="22"/>
      <c r="EN46" s="22"/>
      <c r="EO46" s="22"/>
      <c r="EP46" s="22"/>
      <c r="EQ46" s="22"/>
      <c r="ER46" s="22"/>
      <c r="ES46" s="22"/>
      <c r="ET46" s="22"/>
      <c r="EU46" s="22"/>
      <c r="EV46" s="22"/>
      <c r="EW46" s="22"/>
      <c r="EX46" s="22"/>
      <c r="EY46" s="22"/>
      <c r="EZ46" s="22"/>
      <c r="FA46" s="22"/>
      <c r="FB46" s="22"/>
      <c r="FC46" s="22"/>
      <c r="FD46" s="22"/>
      <c r="FE46" s="22"/>
      <c r="FF46" s="22"/>
      <c r="FG46" s="22"/>
      <c r="FH46" s="22"/>
      <c r="FI46" s="22"/>
      <c r="FJ46" s="22"/>
      <c r="FK46" s="22"/>
      <c r="FL46" s="22"/>
      <c r="FM46" s="22"/>
      <c r="FN46" s="22"/>
      <c r="FO46" s="22"/>
      <c r="FP46" s="22"/>
      <c r="FQ46" s="22"/>
      <c r="FR46" s="22"/>
      <c r="FS46" s="22"/>
      <c r="FT46" s="22"/>
      <c r="FU46" s="22"/>
      <c r="FV46" s="22"/>
      <c r="FW46" s="22"/>
      <c r="FX46" s="22"/>
      <c r="FY46" s="22"/>
      <c r="FZ46" s="22"/>
      <c r="GA46" s="22"/>
      <c r="GB46" s="22"/>
      <c r="GC46" s="22"/>
      <c r="GD46" s="22"/>
      <c r="GE46" s="22"/>
      <c r="GF46" s="22"/>
      <c r="GG46" s="22"/>
      <c r="GH46" s="22"/>
      <c r="GI46" s="22"/>
      <c r="GJ46" s="22"/>
      <c r="GK46" s="22"/>
      <c r="GL46" s="22"/>
      <c r="GM46" s="22"/>
      <c r="GN46" s="22"/>
      <c r="GO46" s="22"/>
      <c r="GP46" s="22"/>
      <c r="GQ46" s="22"/>
      <c r="GR46" s="22"/>
      <c r="GS46" s="22"/>
      <c r="GT46" s="22"/>
      <c r="GU46" s="22"/>
      <c r="GV46" s="22"/>
      <c r="GW46" s="22"/>
      <c r="GX46" s="22"/>
      <c r="GY46" s="22"/>
      <c r="GZ46" s="22"/>
      <c r="HA46" s="22"/>
      <c r="HB46" s="22"/>
      <c r="HC46" s="22"/>
      <c r="HD46" s="22"/>
      <c r="HE46" s="22"/>
      <c r="HF46" s="22"/>
      <c r="HG46" s="22"/>
      <c r="HH46" s="22"/>
      <c r="HI46" s="22"/>
      <c r="HJ46" s="22"/>
      <c r="HK46" s="22"/>
      <c r="HL46" s="22"/>
      <c r="HM46" s="22"/>
      <c r="HN46" s="22"/>
      <c r="HO46" s="22"/>
      <c r="HP46" s="22"/>
      <c r="HQ46" s="22"/>
      <c r="HR46" s="22"/>
      <c r="HS46" s="22"/>
      <c r="HT46" s="22"/>
      <c r="HU46" s="22"/>
      <c r="HV46" s="22"/>
      <c r="HW46" s="22"/>
      <c r="HX46" s="22"/>
      <c r="HY46" s="22"/>
      <c r="HZ46" s="22"/>
      <c r="IA46" s="22"/>
      <c r="IB46" s="22"/>
      <c r="IC46" s="22"/>
      <c r="ID46" s="22"/>
      <c r="IE46" s="22"/>
      <c r="IF46" s="22"/>
      <c r="IG46" s="22"/>
      <c r="IH46" s="22"/>
      <c r="II46" s="22"/>
      <c r="IJ46" s="22"/>
      <c r="IK46" s="22"/>
      <c r="IL46" s="22"/>
      <c r="IM46" s="22"/>
      <c r="IN46" s="22"/>
      <c r="IO46" s="22"/>
      <c r="IP46" s="22"/>
      <c r="IQ46" s="22"/>
      <c r="IR46" s="22"/>
      <c r="IS46" s="22"/>
      <c r="IT46" s="22"/>
    </row>
    <row r="47" spans="1:254" s="48" customFormat="1" ht="25.5" x14ac:dyDescent="0.2">
      <c r="A47" s="109"/>
      <c r="B47" s="112"/>
      <c r="C47" s="49" t="s">
        <v>167</v>
      </c>
      <c r="D47" s="24" t="s">
        <v>208</v>
      </c>
      <c r="E47" s="35">
        <v>48400</v>
      </c>
      <c r="F47" s="36">
        <f>SUM(G47:H47)</f>
        <v>0</v>
      </c>
      <c r="G47" s="37"/>
      <c r="H47" s="37">
        <f t="shared" si="4"/>
        <v>0</v>
      </c>
      <c r="I47" s="38"/>
      <c r="J47" s="43"/>
      <c r="K47" s="26">
        <f t="shared" si="5"/>
        <v>48400</v>
      </c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  <c r="BQ47" s="22"/>
      <c r="BR47" s="22"/>
      <c r="BS47" s="22"/>
      <c r="BT47" s="22"/>
      <c r="BU47" s="22"/>
      <c r="BV47" s="22"/>
      <c r="BW47" s="22"/>
      <c r="BX47" s="22"/>
      <c r="BY47" s="22"/>
      <c r="BZ47" s="22"/>
      <c r="CA47" s="22"/>
      <c r="CB47" s="22"/>
      <c r="CC47" s="22"/>
      <c r="CD47" s="22"/>
      <c r="CE47" s="22"/>
      <c r="CF47" s="22"/>
      <c r="CG47" s="22"/>
      <c r="CH47" s="22"/>
      <c r="CI47" s="22"/>
      <c r="CJ47" s="22"/>
      <c r="CK47" s="22"/>
      <c r="CL47" s="22"/>
      <c r="CM47" s="22"/>
      <c r="CN47" s="22"/>
      <c r="CO47" s="22"/>
      <c r="CP47" s="22"/>
      <c r="CQ47" s="22"/>
      <c r="CR47" s="22"/>
      <c r="CS47" s="22"/>
      <c r="CT47" s="22"/>
      <c r="CU47" s="22"/>
      <c r="CV47" s="22"/>
      <c r="CW47" s="22"/>
      <c r="CX47" s="22"/>
      <c r="CY47" s="22"/>
      <c r="CZ47" s="22"/>
      <c r="DA47" s="22"/>
      <c r="DB47" s="22"/>
      <c r="DC47" s="22"/>
      <c r="DD47" s="22"/>
      <c r="DE47" s="22"/>
      <c r="DF47" s="22"/>
      <c r="DG47" s="22"/>
      <c r="DH47" s="22"/>
      <c r="DI47" s="22"/>
      <c r="DJ47" s="22"/>
      <c r="DK47" s="22"/>
      <c r="DL47" s="22"/>
      <c r="DM47" s="22"/>
      <c r="DN47" s="22"/>
      <c r="DO47" s="22"/>
      <c r="DP47" s="22"/>
      <c r="DQ47" s="22"/>
      <c r="DR47" s="22"/>
      <c r="DS47" s="22"/>
      <c r="DT47" s="22"/>
      <c r="DU47" s="22"/>
      <c r="DV47" s="22"/>
      <c r="DW47" s="22"/>
      <c r="DX47" s="22"/>
      <c r="DY47" s="22"/>
      <c r="DZ47" s="22"/>
      <c r="EA47" s="22"/>
      <c r="EB47" s="22"/>
      <c r="EC47" s="22"/>
      <c r="ED47" s="22"/>
      <c r="EE47" s="22"/>
      <c r="EF47" s="22"/>
      <c r="EG47" s="22"/>
      <c r="EH47" s="22"/>
      <c r="EI47" s="22"/>
      <c r="EJ47" s="22"/>
      <c r="EK47" s="22"/>
      <c r="EL47" s="22"/>
      <c r="EM47" s="22"/>
      <c r="EN47" s="22"/>
      <c r="EO47" s="22"/>
      <c r="EP47" s="22"/>
      <c r="EQ47" s="22"/>
      <c r="ER47" s="22"/>
      <c r="ES47" s="22"/>
      <c r="ET47" s="22"/>
      <c r="EU47" s="22"/>
      <c r="EV47" s="22"/>
      <c r="EW47" s="22"/>
      <c r="EX47" s="22"/>
      <c r="EY47" s="22"/>
      <c r="EZ47" s="22"/>
      <c r="FA47" s="22"/>
      <c r="FB47" s="22"/>
      <c r="FC47" s="22"/>
      <c r="FD47" s="22"/>
      <c r="FE47" s="22"/>
      <c r="FF47" s="22"/>
      <c r="FG47" s="22"/>
      <c r="FH47" s="22"/>
      <c r="FI47" s="22"/>
      <c r="FJ47" s="22"/>
      <c r="FK47" s="22"/>
      <c r="FL47" s="22"/>
      <c r="FM47" s="22"/>
      <c r="FN47" s="22"/>
      <c r="FO47" s="22"/>
      <c r="FP47" s="22"/>
      <c r="FQ47" s="22"/>
      <c r="FR47" s="22"/>
      <c r="FS47" s="22"/>
      <c r="FT47" s="22"/>
      <c r="FU47" s="22"/>
      <c r="FV47" s="22"/>
      <c r="FW47" s="22"/>
      <c r="FX47" s="22"/>
      <c r="FY47" s="22"/>
      <c r="FZ47" s="22"/>
      <c r="GA47" s="22"/>
      <c r="GB47" s="22"/>
      <c r="GC47" s="22"/>
      <c r="GD47" s="22"/>
      <c r="GE47" s="22"/>
      <c r="GF47" s="22"/>
      <c r="GG47" s="22"/>
      <c r="GH47" s="22"/>
      <c r="GI47" s="22"/>
      <c r="GJ47" s="22"/>
      <c r="GK47" s="22"/>
      <c r="GL47" s="22"/>
      <c r="GM47" s="22"/>
      <c r="GN47" s="22"/>
      <c r="GO47" s="22"/>
      <c r="GP47" s="22"/>
      <c r="GQ47" s="22"/>
      <c r="GR47" s="22"/>
      <c r="GS47" s="22"/>
      <c r="GT47" s="22"/>
      <c r="GU47" s="22"/>
      <c r="GV47" s="22"/>
      <c r="GW47" s="22"/>
      <c r="GX47" s="22"/>
      <c r="GY47" s="22"/>
      <c r="GZ47" s="22"/>
      <c r="HA47" s="22"/>
      <c r="HB47" s="22"/>
      <c r="HC47" s="22"/>
      <c r="HD47" s="22"/>
      <c r="HE47" s="22"/>
      <c r="HF47" s="22"/>
      <c r="HG47" s="22"/>
      <c r="HH47" s="22"/>
      <c r="HI47" s="22"/>
      <c r="HJ47" s="22"/>
      <c r="HK47" s="22"/>
      <c r="HL47" s="22"/>
      <c r="HM47" s="22"/>
      <c r="HN47" s="22"/>
      <c r="HO47" s="22"/>
      <c r="HP47" s="22"/>
      <c r="HQ47" s="22"/>
      <c r="HR47" s="22"/>
      <c r="HS47" s="22"/>
      <c r="HT47" s="22"/>
      <c r="HU47" s="22"/>
      <c r="HV47" s="22"/>
      <c r="HW47" s="22"/>
      <c r="HX47" s="22"/>
      <c r="HY47" s="22"/>
      <c r="HZ47" s="22"/>
      <c r="IA47" s="22"/>
      <c r="IB47" s="22"/>
      <c r="IC47" s="22"/>
      <c r="ID47" s="22"/>
      <c r="IE47" s="22"/>
      <c r="IF47" s="22"/>
      <c r="IG47" s="22"/>
      <c r="IH47" s="22"/>
      <c r="II47" s="22"/>
      <c r="IJ47" s="22"/>
      <c r="IK47" s="22"/>
      <c r="IL47" s="22"/>
      <c r="IM47" s="22"/>
      <c r="IN47" s="22"/>
      <c r="IO47" s="22"/>
      <c r="IP47" s="22"/>
      <c r="IQ47" s="22"/>
      <c r="IR47" s="22"/>
      <c r="IS47" s="22"/>
      <c r="IT47" s="22"/>
    </row>
    <row r="48" spans="1:254" s="48" customFormat="1" ht="38.25" x14ac:dyDescent="0.2">
      <c r="A48" s="109"/>
      <c r="B48" s="112"/>
      <c r="C48" s="49" t="s">
        <v>214</v>
      </c>
      <c r="D48" s="24" t="s">
        <v>212</v>
      </c>
      <c r="E48" s="35"/>
      <c r="F48" s="36">
        <f t="shared" ref="F48:F79" si="6">SUM(G48:H48)</f>
        <v>74590</v>
      </c>
      <c r="G48" s="38">
        <v>74590</v>
      </c>
      <c r="H48" s="37">
        <f t="shared" si="4"/>
        <v>0</v>
      </c>
      <c r="I48" s="38"/>
      <c r="J48" s="43"/>
      <c r="K48" s="26">
        <f t="shared" si="5"/>
        <v>74590</v>
      </c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22"/>
      <c r="BQ48" s="22"/>
      <c r="BR48" s="22"/>
      <c r="BS48" s="22"/>
      <c r="BT48" s="22"/>
      <c r="BU48" s="22"/>
      <c r="BV48" s="22"/>
      <c r="BW48" s="22"/>
      <c r="BX48" s="22"/>
      <c r="BY48" s="22"/>
      <c r="BZ48" s="22"/>
      <c r="CA48" s="22"/>
      <c r="CB48" s="22"/>
      <c r="CC48" s="22"/>
      <c r="CD48" s="22"/>
      <c r="CE48" s="22"/>
      <c r="CF48" s="22"/>
      <c r="CG48" s="22"/>
      <c r="CH48" s="22"/>
      <c r="CI48" s="22"/>
      <c r="CJ48" s="22"/>
      <c r="CK48" s="22"/>
      <c r="CL48" s="22"/>
      <c r="CM48" s="22"/>
      <c r="CN48" s="22"/>
      <c r="CO48" s="22"/>
      <c r="CP48" s="22"/>
      <c r="CQ48" s="22"/>
      <c r="CR48" s="22"/>
      <c r="CS48" s="22"/>
      <c r="CT48" s="22"/>
      <c r="CU48" s="22"/>
      <c r="CV48" s="22"/>
      <c r="CW48" s="22"/>
      <c r="CX48" s="22"/>
      <c r="CY48" s="22"/>
      <c r="CZ48" s="22"/>
      <c r="DA48" s="22"/>
      <c r="DB48" s="22"/>
      <c r="DC48" s="22"/>
      <c r="DD48" s="22"/>
      <c r="DE48" s="22"/>
      <c r="DF48" s="22"/>
      <c r="DG48" s="22"/>
      <c r="DH48" s="22"/>
      <c r="DI48" s="22"/>
      <c r="DJ48" s="22"/>
      <c r="DK48" s="22"/>
      <c r="DL48" s="22"/>
      <c r="DM48" s="22"/>
      <c r="DN48" s="22"/>
      <c r="DO48" s="22"/>
      <c r="DP48" s="22"/>
      <c r="DQ48" s="22"/>
      <c r="DR48" s="22"/>
      <c r="DS48" s="22"/>
      <c r="DT48" s="22"/>
      <c r="DU48" s="22"/>
      <c r="DV48" s="22"/>
      <c r="DW48" s="22"/>
      <c r="DX48" s="22"/>
      <c r="DY48" s="22"/>
      <c r="DZ48" s="22"/>
      <c r="EA48" s="22"/>
      <c r="EB48" s="22"/>
      <c r="EC48" s="22"/>
      <c r="ED48" s="22"/>
      <c r="EE48" s="22"/>
      <c r="EF48" s="22"/>
      <c r="EG48" s="22"/>
      <c r="EH48" s="22"/>
      <c r="EI48" s="22"/>
      <c r="EJ48" s="22"/>
      <c r="EK48" s="22"/>
      <c r="EL48" s="22"/>
      <c r="EM48" s="22"/>
      <c r="EN48" s="22"/>
      <c r="EO48" s="22"/>
      <c r="EP48" s="22"/>
      <c r="EQ48" s="22"/>
      <c r="ER48" s="22"/>
      <c r="ES48" s="22"/>
      <c r="ET48" s="22"/>
      <c r="EU48" s="22"/>
      <c r="EV48" s="22"/>
      <c r="EW48" s="22"/>
      <c r="EX48" s="22"/>
      <c r="EY48" s="22"/>
      <c r="EZ48" s="22"/>
      <c r="FA48" s="22"/>
      <c r="FB48" s="22"/>
      <c r="FC48" s="22"/>
      <c r="FD48" s="22"/>
      <c r="FE48" s="22"/>
      <c r="FF48" s="22"/>
      <c r="FG48" s="22"/>
      <c r="FH48" s="22"/>
      <c r="FI48" s="22"/>
      <c r="FJ48" s="22"/>
      <c r="FK48" s="22"/>
      <c r="FL48" s="22"/>
      <c r="FM48" s="22"/>
      <c r="FN48" s="22"/>
      <c r="FO48" s="22"/>
      <c r="FP48" s="22"/>
      <c r="FQ48" s="22"/>
      <c r="FR48" s="22"/>
      <c r="FS48" s="22"/>
      <c r="FT48" s="22"/>
      <c r="FU48" s="22"/>
      <c r="FV48" s="22"/>
      <c r="FW48" s="22"/>
      <c r="FX48" s="22"/>
      <c r="FY48" s="22"/>
      <c r="FZ48" s="22"/>
      <c r="GA48" s="22"/>
      <c r="GB48" s="22"/>
      <c r="GC48" s="22"/>
      <c r="GD48" s="22"/>
      <c r="GE48" s="22"/>
      <c r="GF48" s="22"/>
      <c r="GG48" s="22"/>
      <c r="GH48" s="22"/>
      <c r="GI48" s="22"/>
      <c r="GJ48" s="22"/>
      <c r="GK48" s="22"/>
      <c r="GL48" s="22"/>
      <c r="GM48" s="22"/>
      <c r="GN48" s="22"/>
      <c r="GO48" s="22"/>
      <c r="GP48" s="22"/>
      <c r="GQ48" s="22"/>
      <c r="GR48" s="22"/>
      <c r="GS48" s="22"/>
      <c r="GT48" s="22"/>
      <c r="GU48" s="22"/>
      <c r="GV48" s="22"/>
      <c r="GW48" s="22"/>
      <c r="GX48" s="22"/>
      <c r="GY48" s="22"/>
      <c r="GZ48" s="22"/>
      <c r="HA48" s="22"/>
      <c r="HB48" s="22"/>
      <c r="HC48" s="22"/>
      <c r="HD48" s="22"/>
      <c r="HE48" s="22"/>
      <c r="HF48" s="22"/>
      <c r="HG48" s="22"/>
      <c r="HH48" s="22"/>
      <c r="HI48" s="22"/>
      <c r="HJ48" s="22"/>
      <c r="HK48" s="22"/>
      <c r="HL48" s="22"/>
      <c r="HM48" s="22"/>
      <c r="HN48" s="22"/>
      <c r="HO48" s="22"/>
      <c r="HP48" s="22"/>
      <c r="HQ48" s="22"/>
      <c r="HR48" s="22"/>
      <c r="HS48" s="22"/>
      <c r="HT48" s="22"/>
      <c r="HU48" s="22"/>
      <c r="HV48" s="22"/>
      <c r="HW48" s="22"/>
      <c r="HX48" s="22"/>
      <c r="HY48" s="22"/>
      <c r="HZ48" s="22"/>
      <c r="IA48" s="22"/>
      <c r="IB48" s="22"/>
      <c r="IC48" s="22"/>
      <c r="ID48" s="22"/>
      <c r="IE48" s="22"/>
      <c r="IF48" s="22"/>
      <c r="IG48" s="22"/>
      <c r="IH48" s="22"/>
      <c r="II48" s="22"/>
      <c r="IJ48" s="22"/>
      <c r="IK48" s="22"/>
      <c r="IL48" s="22"/>
      <c r="IM48" s="22"/>
      <c r="IN48" s="22"/>
      <c r="IO48" s="22"/>
      <c r="IP48" s="22"/>
      <c r="IQ48" s="22"/>
      <c r="IR48" s="22"/>
      <c r="IS48" s="22"/>
      <c r="IT48" s="22"/>
    </row>
    <row r="49" spans="1:254" s="48" customFormat="1" ht="25.5" x14ac:dyDescent="0.2">
      <c r="A49" s="109"/>
      <c r="B49" s="112"/>
      <c r="C49" s="49" t="s">
        <v>167</v>
      </c>
      <c r="D49" s="24" t="s">
        <v>213</v>
      </c>
      <c r="E49" s="35"/>
      <c r="F49" s="36">
        <f t="shared" ref="F49:F54" si="7">SUM(G49:H49)</f>
        <v>132000</v>
      </c>
      <c r="G49" s="37"/>
      <c r="H49" s="37">
        <f t="shared" ref="H49:H54" si="8">SUM(I49:J49)</f>
        <v>132000</v>
      </c>
      <c r="I49" s="38">
        <v>132000</v>
      </c>
      <c r="J49" s="43"/>
      <c r="K49" s="26">
        <f t="shared" ref="K49:K54" si="9">SUM(E49:F49)</f>
        <v>132000</v>
      </c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22"/>
      <c r="BR49" s="22"/>
      <c r="BS49" s="22"/>
      <c r="BT49" s="22"/>
      <c r="BU49" s="22"/>
      <c r="BV49" s="22"/>
      <c r="BW49" s="22"/>
      <c r="BX49" s="22"/>
      <c r="BY49" s="22"/>
      <c r="BZ49" s="22"/>
      <c r="CA49" s="22"/>
      <c r="CB49" s="22"/>
      <c r="CC49" s="22"/>
      <c r="CD49" s="22"/>
      <c r="CE49" s="22"/>
      <c r="CF49" s="22"/>
      <c r="CG49" s="22"/>
      <c r="CH49" s="22"/>
      <c r="CI49" s="22"/>
      <c r="CJ49" s="22"/>
      <c r="CK49" s="22"/>
      <c r="CL49" s="22"/>
      <c r="CM49" s="22"/>
      <c r="CN49" s="22"/>
      <c r="CO49" s="22"/>
      <c r="CP49" s="22"/>
      <c r="CQ49" s="22"/>
      <c r="CR49" s="22"/>
      <c r="CS49" s="22"/>
      <c r="CT49" s="22"/>
      <c r="CU49" s="22"/>
      <c r="CV49" s="22"/>
      <c r="CW49" s="22"/>
      <c r="CX49" s="22"/>
      <c r="CY49" s="22"/>
      <c r="CZ49" s="22"/>
      <c r="DA49" s="22"/>
      <c r="DB49" s="22"/>
      <c r="DC49" s="22"/>
      <c r="DD49" s="22"/>
      <c r="DE49" s="22"/>
      <c r="DF49" s="22"/>
      <c r="DG49" s="22"/>
      <c r="DH49" s="22"/>
      <c r="DI49" s="22"/>
      <c r="DJ49" s="22"/>
      <c r="DK49" s="22"/>
      <c r="DL49" s="22"/>
      <c r="DM49" s="22"/>
      <c r="DN49" s="22"/>
      <c r="DO49" s="22"/>
      <c r="DP49" s="22"/>
      <c r="DQ49" s="22"/>
      <c r="DR49" s="22"/>
      <c r="DS49" s="22"/>
      <c r="DT49" s="22"/>
      <c r="DU49" s="22"/>
      <c r="DV49" s="22"/>
      <c r="DW49" s="22"/>
      <c r="DX49" s="22"/>
      <c r="DY49" s="22"/>
      <c r="DZ49" s="22"/>
      <c r="EA49" s="22"/>
      <c r="EB49" s="22"/>
      <c r="EC49" s="22"/>
      <c r="ED49" s="22"/>
      <c r="EE49" s="22"/>
      <c r="EF49" s="22"/>
      <c r="EG49" s="22"/>
      <c r="EH49" s="22"/>
      <c r="EI49" s="22"/>
      <c r="EJ49" s="22"/>
      <c r="EK49" s="22"/>
      <c r="EL49" s="22"/>
      <c r="EM49" s="22"/>
      <c r="EN49" s="22"/>
      <c r="EO49" s="22"/>
      <c r="EP49" s="22"/>
      <c r="EQ49" s="22"/>
      <c r="ER49" s="22"/>
      <c r="ES49" s="22"/>
      <c r="ET49" s="22"/>
      <c r="EU49" s="22"/>
      <c r="EV49" s="22"/>
      <c r="EW49" s="22"/>
      <c r="EX49" s="22"/>
      <c r="EY49" s="22"/>
      <c r="EZ49" s="22"/>
      <c r="FA49" s="22"/>
      <c r="FB49" s="22"/>
      <c r="FC49" s="22"/>
      <c r="FD49" s="22"/>
      <c r="FE49" s="22"/>
      <c r="FF49" s="22"/>
      <c r="FG49" s="22"/>
      <c r="FH49" s="22"/>
      <c r="FI49" s="22"/>
      <c r="FJ49" s="22"/>
      <c r="FK49" s="22"/>
      <c r="FL49" s="22"/>
      <c r="FM49" s="22"/>
      <c r="FN49" s="22"/>
      <c r="FO49" s="22"/>
      <c r="FP49" s="22"/>
      <c r="FQ49" s="22"/>
      <c r="FR49" s="22"/>
      <c r="FS49" s="22"/>
      <c r="FT49" s="22"/>
      <c r="FU49" s="22"/>
      <c r="FV49" s="22"/>
      <c r="FW49" s="22"/>
      <c r="FX49" s="22"/>
      <c r="FY49" s="22"/>
      <c r="FZ49" s="22"/>
      <c r="GA49" s="22"/>
      <c r="GB49" s="22"/>
      <c r="GC49" s="22"/>
      <c r="GD49" s="22"/>
      <c r="GE49" s="22"/>
      <c r="GF49" s="22"/>
      <c r="GG49" s="22"/>
      <c r="GH49" s="22"/>
      <c r="GI49" s="22"/>
      <c r="GJ49" s="22"/>
      <c r="GK49" s="22"/>
      <c r="GL49" s="22"/>
      <c r="GM49" s="22"/>
      <c r="GN49" s="22"/>
      <c r="GO49" s="22"/>
      <c r="GP49" s="22"/>
      <c r="GQ49" s="22"/>
      <c r="GR49" s="22"/>
      <c r="GS49" s="22"/>
      <c r="GT49" s="22"/>
      <c r="GU49" s="22"/>
      <c r="GV49" s="22"/>
      <c r="GW49" s="22"/>
      <c r="GX49" s="22"/>
      <c r="GY49" s="22"/>
      <c r="GZ49" s="22"/>
      <c r="HA49" s="22"/>
      <c r="HB49" s="22"/>
      <c r="HC49" s="22"/>
      <c r="HD49" s="22"/>
      <c r="HE49" s="22"/>
      <c r="HF49" s="22"/>
      <c r="HG49" s="22"/>
      <c r="HH49" s="22"/>
      <c r="HI49" s="22"/>
      <c r="HJ49" s="22"/>
      <c r="HK49" s="22"/>
      <c r="HL49" s="22"/>
      <c r="HM49" s="22"/>
      <c r="HN49" s="22"/>
      <c r="HO49" s="22"/>
      <c r="HP49" s="22"/>
      <c r="HQ49" s="22"/>
      <c r="HR49" s="22"/>
      <c r="HS49" s="22"/>
      <c r="HT49" s="22"/>
      <c r="HU49" s="22"/>
      <c r="HV49" s="22"/>
      <c r="HW49" s="22"/>
      <c r="HX49" s="22"/>
      <c r="HY49" s="22"/>
      <c r="HZ49" s="22"/>
      <c r="IA49" s="22"/>
      <c r="IB49" s="22"/>
      <c r="IC49" s="22"/>
      <c r="ID49" s="22"/>
      <c r="IE49" s="22"/>
      <c r="IF49" s="22"/>
      <c r="IG49" s="22"/>
      <c r="IH49" s="22"/>
      <c r="II49" s="22"/>
      <c r="IJ49" s="22"/>
      <c r="IK49" s="22"/>
      <c r="IL49" s="22"/>
      <c r="IM49" s="22"/>
      <c r="IN49" s="22"/>
      <c r="IO49" s="22"/>
      <c r="IP49" s="22"/>
      <c r="IQ49" s="22"/>
      <c r="IR49" s="22"/>
      <c r="IS49" s="22"/>
      <c r="IT49" s="22"/>
    </row>
    <row r="50" spans="1:254" s="48" customFormat="1" ht="25.5" x14ac:dyDescent="0.2">
      <c r="A50" s="109"/>
      <c r="B50" s="112"/>
      <c r="C50" s="49"/>
      <c r="D50" s="51" t="s">
        <v>223</v>
      </c>
      <c r="E50" s="35">
        <v>288790</v>
      </c>
      <c r="F50" s="36">
        <f t="shared" si="7"/>
        <v>0</v>
      </c>
      <c r="G50" s="37"/>
      <c r="H50" s="37">
        <f t="shared" si="8"/>
        <v>0</v>
      </c>
      <c r="I50" s="38"/>
      <c r="J50" s="43"/>
      <c r="K50" s="26">
        <f t="shared" si="9"/>
        <v>288790</v>
      </c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  <c r="BO50" s="22"/>
      <c r="BP50" s="22"/>
      <c r="BQ50" s="22"/>
      <c r="BR50" s="22"/>
      <c r="BS50" s="22"/>
      <c r="BT50" s="22"/>
      <c r="BU50" s="22"/>
      <c r="BV50" s="22"/>
      <c r="BW50" s="22"/>
      <c r="BX50" s="22"/>
      <c r="BY50" s="22"/>
      <c r="BZ50" s="22"/>
      <c r="CA50" s="22"/>
      <c r="CB50" s="22"/>
      <c r="CC50" s="22"/>
      <c r="CD50" s="22"/>
      <c r="CE50" s="22"/>
      <c r="CF50" s="22"/>
      <c r="CG50" s="22"/>
      <c r="CH50" s="22"/>
      <c r="CI50" s="22"/>
      <c r="CJ50" s="22"/>
      <c r="CK50" s="22"/>
      <c r="CL50" s="22"/>
      <c r="CM50" s="22"/>
      <c r="CN50" s="22"/>
      <c r="CO50" s="22"/>
      <c r="CP50" s="22"/>
      <c r="CQ50" s="22"/>
      <c r="CR50" s="22"/>
      <c r="CS50" s="22"/>
      <c r="CT50" s="22"/>
      <c r="CU50" s="22"/>
      <c r="CV50" s="22"/>
      <c r="CW50" s="22"/>
      <c r="CX50" s="22"/>
      <c r="CY50" s="22"/>
      <c r="CZ50" s="22"/>
      <c r="DA50" s="22"/>
      <c r="DB50" s="22"/>
      <c r="DC50" s="22"/>
      <c r="DD50" s="22"/>
      <c r="DE50" s="22"/>
      <c r="DF50" s="22"/>
      <c r="DG50" s="22"/>
      <c r="DH50" s="22"/>
      <c r="DI50" s="22"/>
      <c r="DJ50" s="22"/>
      <c r="DK50" s="22"/>
      <c r="DL50" s="22"/>
      <c r="DM50" s="22"/>
      <c r="DN50" s="22"/>
      <c r="DO50" s="22"/>
      <c r="DP50" s="22"/>
      <c r="DQ50" s="22"/>
      <c r="DR50" s="22"/>
      <c r="DS50" s="22"/>
      <c r="DT50" s="22"/>
      <c r="DU50" s="22"/>
      <c r="DV50" s="22"/>
      <c r="DW50" s="22"/>
      <c r="DX50" s="22"/>
      <c r="DY50" s="22"/>
      <c r="DZ50" s="22"/>
      <c r="EA50" s="22"/>
      <c r="EB50" s="22"/>
      <c r="EC50" s="22"/>
      <c r="ED50" s="22"/>
      <c r="EE50" s="22"/>
      <c r="EF50" s="22"/>
      <c r="EG50" s="22"/>
      <c r="EH50" s="22"/>
      <c r="EI50" s="22"/>
      <c r="EJ50" s="22"/>
      <c r="EK50" s="22"/>
      <c r="EL50" s="22"/>
      <c r="EM50" s="22"/>
      <c r="EN50" s="22"/>
      <c r="EO50" s="22"/>
      <c r="EP50" s="22"/>
      <c r="EQ50" s="22"/>
      <c r="ER50" s="22"/>
      <c r="ES50" s="22"/>
      <c r="ET50" s="22"/>
      <c r="EU50" s="22"/>
      <c r="EV50" s="22"/>
      <c r="EW50" s="22"/>
      <c r="EX50" s="22"/>
      <c r="EY50" s="22"/>
      <c r="EZ50" s="22"/>
      <c r="FA50" s="22"/>
      <c r="FB50" s="22"/>
      <c r="FC50" s="22"/>
      <c r="FD50" s="22"/>
      <c r="FE50" s="22"/>
      <c r="FF50" s="22"/>
      <c r="FG50" s="22"/>
      <c r="FH50" s="22"/>
      <c r="FI50" s="22"/>
      <c r="FJ50" s="22"/>
      <c r="FK50" s="22"/>
      <c r="FL50" s="22"/>
      <c r="FM50" s="22"/>
      <c r="FN50" s="22"/>
      <c r="FO50" s="22"/>
      <c r="FP50" s="22"/>
      <c r="FQ50" s="22"/>
      <c r="FR50" s="22"/>
      <c r="FS50" s="22"/>
      <c r="FT50" s="22"/>
      <c r="FU50" s="22"/>
      <c r="FV50" s="22"/>
      <c r="FW50" s="22"/>
      <c r="FX50" s="22"/>
      <c r="FY50" s="22"/>
      <c r="FZ50" s="22"/>
      <c r="GA50" s="22"/>
      <c r="GB50" s="22"/>
      <c r="GC50" s="22"/>
      <c r="GD50" s="22"/>
      <c r="GE50" s="22"/>
      <c r="GF50" s="22"/>
      <c r="GG50" s="22"/>
      <c r="GH50" s="22"/>
      <c r="GI50" s="22"/>
      <c r="GJ50" s="22"/>
      <c r="GK50" s="22"/>
      <c r="GL50" s="22"/>
      <c r="GM50" s="22"/>
      <c r="GN50" s="22"/>
      <c r="GO50" s="22"/>
      <c r="GP50" s="22"/>
      <c r="GQ50" s="22"/>
      <c r="GR50" s="22"/>
      <c r="GS50" s="22"/>
      <c r="GT50" s="22"/>
      <c r="GU50" s="22"/>
      <c r="GV50" s="22"/>
      <c r="GW50" s="22"/>
      <c r="GX50" s="22"/>
      <c r="GY50" s="22"/>
      <c r="GZ50" s="22"/>
      <c r="HA50" s="22"/>
      <c r="HB50" s="22"/>
      <c r="HC50" s="22"/>
      <c r="HD50" s="22"/>
      <c r="HE50" s="22"/>
      <c r="HF50" s="22"/>
      <c r="HG50" s="22"/>
      <c r="HH50" s="22"/>
      <c r="HI50" s="22"/>
      <c r="HJ50" s="22"/>
      <c r="HK50" s="22"/>
      <c r="HL50" s="22"/>
      <c r="HM50" s="22"/>
      <c r="HN50" s="22"/>
      <c r="HO50" s="22"/>
      <c r="HP50" s="22"/>
      <c r="HQ50" s="22"/>
      <c r="HR50" s="22"/>
      <c r="HS50" s="22"/>
      <c r="HT50" s="22"/>
      <c r="HU50" s="22"/>
      <c r="HV50" s="22"/>
      <c r="HW50" s="22"/>
      <c r="HX50" s="22"/>
      <c r="HY50" s="22"/>
      <c r="HZ50" s="22"/>
      <c r="IA50" s="22"/>
      <c r="IB50" s="22"/>
      <c r="IC50" s="22"/>
      <c r="ID50" s="22"/>
      <c r="IE50" s="22"/>
      <c r="IF50" s="22"/>
      <c r="IG50" s="22"/>
      <c r="IH50" s="22"/>
      <c r="II50" s="22"/>
      <c r="IJ50" s="22"/>
      <c r="IK50" s="22"/>
      <c r="IL50" s="22"/>
      <c r="IM50" s="22"/>
      <c r="IN50" s="22"/>
      <c r="IO50" s="22"/>
      <c r="IP50" s="22"/>
      <c r="IQ50" s="22"/>
      <c r="IR50" s="22"/>
      <c r="IS50" s="22"/>
      <c r="IT50" s="22"/>
    </row>
    <row r="51" spans="1:254" s="48" customFormat="1" ht="51" x14ac:dyDescent="0.2">
      <c r="A51" s="109"/>
      <c r="B51" s="112"/>
      <c r="C51" s="49"/>
      <c r="D51" s="51" t="s">
        <v>224</v>
      </c>
      <c r="E51" s="35">
        <v>30000</v>
      </c>
      <c r="F51" s="36">
        <f t="shared" si="7"/>
        <v>0</v>
      </c>
      <c r="G51" s="37"/>
      <c r="H51" s="37">
        <f t="shared" si="8"/>
        <v>0</v>
      </c>
      <c r="I51" s="38"/>
      <c r="J51" s="43"/>
      <c r="K51" s="26">
        <f t="shared" si="9"/>
        <v>30000</v>
      </c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22"/>
      <c r="BQ51" s="22"/>
      <c r="BR51" s="22"/>
      <c r="BS51" s="22"/>
      <c r="BT51" s="22"/>
      <c r="BU51" s="22"/>
      <c r="BV51" s="22"/>
      <c r="BW51" s="22"/>
      <c r="BX51" s="22"/>
      <c r="BY51" s="22"/>
      <c r="BZ51" s="22"/>
      <c r="CA51" s="22"/>
      <c r="CB51" s="22"/>
      <c r="CC51" s="22"/>
      <c r="CD51" s="22"/>
      <c r="CE51" s="22"/>
      <c r="CF51" s="22"/>
      <c r="CG51" s="22"/>
      <c r="CH51" s="22"/>
      <c r="CI51" s="22"/>
      <c r="CJ51" s="22"/>
      <c r="CK51" s="22"/>
      <c r="CL51" s="22"/>
      <c r="CM51" s="22"/>
      <c r="CN51" s="22"/>
      <c r="CO51" s="22"/>
      <c r="CP51" s="22"/>
      <c r="CQ51" s="22"/>
      <c r="CR51" s="22"/>
      <c r="CS51" s="22"/>
      <c r="CT51" s="22"/>
      <c r="CU51" s="22"/>
      <c r="CV51" s="22"/>
      <c r="CW51" s="22"/>
      <c r="CX51" s="22"/>
      <c r="CY51" s="22"/>
      <c r="CZ51" s="22"/>
      <c r="DA51" s="22"/>
      <c r="DB51" s="22"/>
      <c r="DC51" s="22"/>
      <c r="DD51" s="22"/>
      <c r="DE51" s="22"/>
      <c r="DF51" s="22"/>
      <c r="DG51" s="22"/>
      <c r="DH51" s="22"/>
      <c r="DI51" s="22"/>
      <c r="DJ51" s="22"/>
      <c r="DK51" s="22"/>
      <c r="DL51" s="22"/>
      <c r="DM51" s="22"/>
      <c r="DN51" s="22"/>
      <c r="DO51" s="22"/>
      <c r="DP51" s="22"/>
      <c r="DQ51" s="22"/>
      <c r="DR51" s="22"/>
      <c r="DS51" s="22"/>
      <c r="DT51" s="22"/>
      <c r="DU51" s="22"/>
      <c r="DV51" s="22"/>
      <c r="DW51" s="22"/>
      <c r="DX51" s="22"/>
      <c r="DY51" s="22"/>
      <c r="DZ51" s="22"/>
      <c r="EA51" s="22"/>
      <c r="EB51" s="22"/>
      <c r="EC51" s="22"/>
      <c r="ED51" s="22"/>
      <c r="EE51" s="22"/>
      <c r="EF51" s="22"/>
      <c r="EG51" s="22"/>
      <c r="EH51" s="22"/>
      <c r="EI51" s="22"/>
      <c r="EJ51" s="22"/>
      <c r="EK51" s="22"/>
      <c r="EL51" s="22"/>
      <c r="EM51" s="22"/>
      <c r="EN51" s="22"/>
      <c r="EO51" s="22"/>
      <c r="EP51" s="22"/>
      <c r="EQ51" s="22"/>
      <c r="ER51" s="22"/>
      <c r="ES51" s="22"/>
      <c r="ET51" s="22"/>
      <c r="EU51" s="22"/>
      <c r="EV51" s="22"/>
      <c r="EW51" s="22"/>
      <c r="EX51" s="22"/>
      <c r="EY51" s="22"/>
      <c r="EZ51" s="22"/>
      <c r="FA51" s="22"/>
      <c r="FB51" s="22"/>
      <c r="FC51" s="22"/>
      <c r="FD51" s="22"/>
      <c r="FE51" s="22"/>
      <c r="FF51" s="22"/>
      <c r="FG51" s="22"/>
      <c r="FH51" s="22"/>
      <c r="FI51" s="22"/>
      <c r="FJ51" s="22"/>
      <c r="FK51" s="22"/>
      <c r="FL51" s="22"/>
      <c r="FM51" s="22"/>
      <c r="FN51" s="22"/>
      <c r="FO51" s="22"/>
      <c r="FP51" s="22"/>
      <c r="FQ51" s="22"/>
      <c r="FR51" s="22"/>
      <c r="FS51" s="22"/>
      <c r="FT51" s="22"/>
      <c r="FU51" s="22"/>
      <c r="FV51" s="22"/>
      <c r="FW51" s="22"/>
      <c r="FX51" s="22"/>
      <c r="FY51" s="22"/>
      <c r="FZ51" s="22"/>
      <c r="GA51" s="22"/>
      <c r="GB51" s="22"/>
      <c r="GC51" s="22"/>
      <c r="GD51" s="22"/>
      <c r="GE51" s="22"/>
      <c r="GF51" s="22"/>
      <c r="GG51" s="22"/>
      <c r="GH51" s="22"/>
      <c r="GI51" s="22"/>
      <c r="GJ51" s="22"/>
      <c r="GK51" s="22"/>
      <c r="GL51" s="22"/>
      <c r="GM51" s="22"/>
      <c r="GN51" s="22"/>
      <c r="GO51" s="22"/>
      <c r="GP51" s="22"/>
      <c r="GQ51" s="22"/>
      <c r="GR51" s="22"/>
      <c r="GS51" s="22"/>
      <c r="GT51" s="22"/>
      <c r="GU51" s="22"/>
      <c r="GV51" s="22"/>
      <c r="GW51" s="22"/>
      <c r="GX51" s="22"/>
      <c r="GY51" s="22"/>
      <c r="GZ51" s="22"/>
      <c r="HA51" s="22"/>
      <c r="HB51" s="22"/>
      <c r="HC51" s="22"/>
      <c r="HD51" s="22"/>
      <c r="HE51" s="22"/>
      <c r="HF51" s="22"/>
      <c r="HG51" s="22"/>
      <c r="HH51" s="22"/>
      <c r="HI51" s="22"/>
      <c r="HJ51" s="22"/>
      <c r="HK51" s="22"/>
      <c r="HL51" s="22"/>
      <c r="HM51" s="22"/>
      <c r="HN51" s="22"/>
      <c r="HO51" s="22"/>
      <c r="HP51" s="22"/>
      <c r="HQ51" s="22"/>
      <c r="HR51" s="22"/>
      <c r="HS51" s="22"/>
      <c r="HT51" s="22"/>
      <c r="HU51" s="22"/>
      <c r="HV51" s="22"/>
      <c r="HW51" s="22"/>
      <c r="HX51" s="22"/>
      <c r="HY51" s="22"/>
      <c r="HZ51" s="22"/>
      <c r="IA51" s="22"/>
      <c r="IB51" s="22"/>
      <c r="IC51" s="22"/>
      <c r="ID51" s="22"/>
      <c r="IE51" s="22"/>
      <c r="IF51" s="22"/>
      <c r="IG51" s="22"/>
      <c r="IH51" s="22"/>
      <c r="II51" s="22"/>
      <c r="IJ51" s="22"/>
      <c r="IK51" s="22"/>
      <c r="IL51" s="22"/>
      <c r="IM51" s="22"/>
      <c r="IN51" s="22"/>
      <c r="IO51" s="22"/>
      <c r="IP51" s="22"/>
      <c r="IQ51" s="22"/>
      <c r="IR51" s="22"/>
      <c r="IS51" s="22"/>
      <c r="IT51" s="22"/>
    </row>
    <row r="52" spans="1:254" s="48" customFormat="1" ht="25.5" x14ac:dyDescent="0.2">
      <c r="A52" s="109"/>
      <c r="B52" s="112"/>
      <c r="C52" s="49"/>
      <c r="D52" s="51" t="s">
        <v>226</v>
      </c>
      <c r="E52" s="35">
        <v>3098320</v>
      </c>
      <c r="F52" s="36">
        <f t="shared" si="7"/>
        <v>0</v>
      </c>
      <c r="G52" s="37"/>
      <c r="H52" s="37">
        <f t="shared" si="8"/>
        <v>0</v>
      </c>
      <c r="I52" s="38"/>
      <c r="J52" s="43"/>
      <c r="K52" s="26">
        <f t="shared" si="9"/>
        <v>3098320</v>
      </c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22"/>
      <c r="BR52" s="22"/>
      <c r="BS52" s="22"/>
      <c r="BT52" s="22"/>
      <c r="BU52" s="22"/>
      <c r="BV52" s="22"/>
      <c r="BW52" s="22"/>
      <c r="BX52" s="22"/>
      <c r="BY52" s="22"/>
      <c r="BZ52" s="22"/>
      <c r="CA52" s="22"/>
      <c r="CB52" s="22"/>
      <c r="CC52" s="22"/>
      <c r="CD52" s="22"/>
      <c r="CE52" s="22"/>
      <c r="CF52" s="22"/>
      <c r="CG52" s="22"/>
      <c r="CH52" s="22"/>
      <c r="CI52" s="22"/>
      <c r="CJ52" s="22"/>
      <c r="CK52" s="22"/>
      <c r="CL52" s="22"/>
      <c r="CM52" s="22"/>
      <c r="CN52" s="22"/>
      <c r="CO52" s="22"/>
      <c r="CP52" s="22"/>
      <c r="CQ52" s="22"/>
      <c r="CR52" s="22"/>
      <c r="CS52" s="22"/>
      <c r="CT52" s="22"/>
      <c r="CU52" s="22"/>
      <c r="CV52" s="22"/>
      <c r="CW52" s="22"/>
      <c r="CX52" s="22"/>
      <c r="CY52" s="22"/>
      <c r="CZ52" s="22"/>
      <c r="DA52" s="22"/>
      <c r="DB52" s="22"/>
      <c r="DC52" s="22"/>
      <c r="DD52" s="22"/>
      <c r="DE52" s="22"/>
      <c r="DF52" s="22"/>
      <c r="DG52" s="22"/>
      <c r="DH52" s="22"/>
      <c r="DI52" s="22"/>
      <c r="DJ52" s="22"/>
      <c r="DK52" s="22"/>
      <c r="DL52" s="22"/>
      <c r="DM52" s="22"/>
      <c r="DN52" s="22"/>
      <c r="DO52" s="22"/>
      <c r="DP52" s="22"/>
      <c r="DQ52" s="22"/>
      <c r="DR52" s="22"/>
      <c r="DS52" s="22"/>
      <c r="DT52" s="22"/>
      <c r="DU52" s="22"/>
      <c r="DV52" s="22"/>
      <c r="DW52" s="22"/>
      <c r="DX52" s="22"/>
      <c r="DY52" s="22"/>
      <c r="DZ52" s="22"/>
      <c r="EA52" s="22"/>
      <c r="EB52" s="22"/>
      <c r="EC52" s="22"/>
      <c r="ED52" s="22"/>
      <c r="EE52" s="22"/>
      <c r="EF52" s="22"/>
      <c r="EG52" s="22"/>
      <c r="EH52" s="22"/>
      <c r="EI52" s="22"/>
      <c r="EJ52" s="22"/>
      <c r="EK52" s="22"/>
      <c r="EL52" s="22"/>
      <c r="EM52" s="22"/>
      <c r="EN52" s="22"/>
      <c r="EO52" s="22"/>
      <c r="EP52" s="22"/>
      <c r="EQ52" s="22"/>
      <c r="ER52" s="22"/>
      <c r="ES52" s="22"/>
      <c r="ET52" s="22"/>
      <c r="EU52" s="22"/>
      <c r="EV52" s="22"/>
      <c r="EW52" s="22"/>
      <c r="EX52" s="22"/>
      <c r="EY52" s="22"/>
      <c r="EZ52" s="22"/>
      <c r="FA52" s="22"/>
      <c r="FB52" s="22"/>
      <c r="FC52" s="22"/>
      <c r="FD52" s="22"/>
      <c r="FE52" s="22"/>
      <c r="FF52" s="22"/>
      <c r="FG52" s="22"/>
      <c r="FH52" s="22"/>
      <c r="FI52" s="22"/>
      <c r="FJ52" s="22"/>
      <c r="FK52" s="22"/>
      <c r="FL52" s="22"/>
      <c r="FM52" s="22"/>
      <c r="FN52" s="22"/>
      <c r="FO52" s="22"/>
      <c r="FP52" s="22"/>
      <c r="FQ52" s="22"/>
      <c r="FR52" s="22"/>
      <c r="FS52" s="22"/>
      <c r="FT52" s="22"/>
      <c r="FU52" s="22"/>
      <c r="FV52" s="22"/>
      <c r="FW52" s="22"/>
      <c r="FX52" s="22"/>
      <c r="FY52" s="22"/>
      <c r="FZ52" s="22"/>
      <c r="GA52" s="22"/>
      <c r="GB52" s="22"/>
      <c r="GC52" s="22"/>
      <c r="GD52" s="22"/>
      <c r="GE52" s="22"/>
      <c r="GF52" s="22"/>
      <c r="GG52" s="22"/>
      <c r="GH52" s="22"/>
      <c r="GI52" s="22"/>
      <c r="GJ52" s="22"/>
      <c r="GK52" s="22"/>
      <c r="GL52" s="22"/>
      <c r="GM52" s="22"/>
      <c r="GN52" s="22"/>
      <c r="GO52" s="22"/>
      <c r="GP52" s="22"/>
      <c r="GQ52" s="22"/>
      <c r="GR52" s="22"/>
      <c r="GS52" s="22"/>
      <c r="GT52" s="22"/>
      <c r="GU52" s="22"/>
      <c r="GV52" s="22"/>
      <c r="GW52" s="22"/>
      <c r="GX52" s="22"/>
      <c r="GY52" s="22"/>
      <c r="GZ52" s="22"/>
      <c r="HA52" s="22"/>
      <c r="HB52" s="22"/>
      <c r="HC52" s="22"/>
      <c r="HD52" s="22"/>
      <c r="HE52" s="22"/>
      <c r="HF52" s="22"/>
      <c r="HG52" s="22"/>
      <c r="HH52" s="22"/>
      <c r="HI52" s="22"/>
      <c r="HJ52" s="22"/>
      <c r="HK52" s="22"/>
      <c r="HL52" s="22"/>
      <c r="HM52" s="22"/>
      <c r="HN52" s="22"/>
      <c r="HO52" s="22"/>
      <c r="HP52" s="22"/>
      <c r="HQ52" s="22"/>
      <c r="HR52" s="22"/>
      <c r="HS52" s="22"/>
      <c r="HT52" s="22"/>
      <c r="HU52" s="22"/>
      <c r="HV52" s="22"/>
      <c r="HW52" s="22"/>
      <c r="HX52" s="22"/>
      <c r="HY52" s="22"/>
      <c r="HZ52" s="22"/>
      <c r="IA52" s="22"/>
      <c r="IB52" s="22"/>
      <c r="IC52" s="22"/>
      <c r="ID52" s="22"/>
      <c r="IE52" s="22"/>
      <c r="IF52" s="22"/>
      <c r="IG52" s="22"/>
      <c r="IH52" s="22"/>
      <c r="II52" s="22"/>
      <c r="IJ52" s="22"/>
      <c r="IK52" s="22"/>
      <c r="IL52" s="22"/>
      <c r="IM52" s="22"/>
      <c r="IN52" s="22"/>
      <c r="IO52" s="22"/>
      <c r="IP52" s="22"/>
      <c r="IQ52" s="22"/>
      <c r="IR52" s="22"/>
      <c r="IS52" s="22"/>
      <c r="IT52" s="22"/>
    </row>
    <row r="53" spans="1:254" s="48" customFormat="1" ht="12.75" x14ac:dyDescent="0.2">
      <c r="A53" s="109"/>
      <c r="B53" s="112"/>
      <c r="C53" s="49"/>
      <c r="D53" s="51" t="s">
        <v>216</v>
      </c>
      <c r="E53" s="35"/>
      <c r="F53" s="36">
        <f t="shared" si="7"/>
        <v>19110</v>
      </c>
      <c r="G53" s="37">
        <v>19110</v>
      </c>
      <c r="H53" s="37">
        <f t="shared" si="8"/>
        <v>0</v>
      </c>
      <c r="I53" s="38"/>
      <c r="J53" s="43"/>
      <c r="K53" s="26">
        <f t="shared" si="9"/>
        <v>19110</v>
      </c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22"/>
      <c r="BO53" s="22"/>
      <c r="BP53" s="22"/>
      <c r="BQ53" s="22"/>
      <c r="BR53" s="22"/>
      <c r="BS53" s="22"/>
      <c r="BT53" s="22"/>
      <c r="BU53" s="22"/>
      <c r="BV53" s="22"/>
      <c r="BW53" s="22"/>
      <c r="BX53" s="22"/>
      <c r="BY53" s="22"/>
      <c r="BZ53" s="22"/>
      <c r="CA53" s="22"/>
      <c r="CB53" s="22"/>
      <c r="CC53" s="22"/>
      <c r="CD53" s="22"/>
      <c r="CE53" s="22"/>
      <c r="CF53" s="22"/>
      <c r="CG53" s="22"/>
      <c r="CH53" s="22"/>
      <c r="CI53" s="22"/>
      <c r="CJ53" s="22"/>
      <c r="CK53" s="22"/>
      <c r="CL53" s="22"/>
      <c r="CM53" s="22"/>
      <c r="CN53" s="22"/>
      <c r="CO53" s="22"/>
      <c r="CP53" s="22"/>
      <c r="CQ53" s="22"/>
      <c r="CR53" s="22"/>
      <c r="CS53" s="22"/>
      <c r="CT53" s="22"/>
      <c r="CU53" s="22"/>
      <c r="CV53" s="22"/>
      <c r="CW53" s="22"/>
      <c r="CX53" s="22"/>
      <c r="CY53" s="22"/>
      <c r="CZ53" s="22"/>
      <c r="DA53" s="22"/>
      <c r="DB53" s="22"/>
      <c r="DC53" s="22"/>
      <c r="DD53" s="22"/>
      <c r="DE53" s="22"/>
      <c r="DF53" s="22"/>
      <c r="DG53" s="22"/>
      <c r="DH53" s="22"/>
      <c r="DI53" s="22"/>
      <c r="DJ53" s="22"/>
      <c r="DK53" s="22"/>
      <c r="DL53" s="22"/>
      <c r="DM53" s="22"/>
      <c r="DN53" s="22"/>
      <c r="DO53" s="22"/>
      <c r="DP53" s="22"/>
      <c r="DQ53" s="22"/>
      <c r="DR53" s="22"/>
      <c r="DS53" s="22"/>
      <c r="DT53" s="22"/>
      <c r="DU53" s="22"/>
      <c r="DV53" s="22"/>
      <c r="DW53" s="22"/>
      <c r="DX53" s="22"/>
      <c r="DY53" s="22"/>
      <c r="DZ53" s="22"/>
      <c r="EA53" s="22"/>
      <c r="EB53" s="22"/>
      <c r="EC53" s="22"/>
      <c r="ED53" s="22"/>
      <c r="EE53" s="22"/>
      <c r="EF53" s="22"/>
      <c r="EG53" s="22"/>
      <c r="EH53" s="22"/>
      <c r="EI53" s="22"/>
      <c r="EJ53" s="22"/>
      <c r="EK53" s="22"/>
      <c r="EL53" s="22"/>
      <c r="EM53" s="22"/>
      <c r="EN53" s="22"/>
      <c r="EO53" s="22"/>
      <c r="EP53" s="22"/>
      <c r="EQ53" s="22"/>
      <c r="ER53" s="22"/>
      <c r="ES53" s="22"/>
      <c r="ET53" s="22"/>
      <c r="EU53" s="22"/>
      <c r="EV53" s="22"/>
      <c r="EW53" s="22"/>
      <c r="EX53" s="22"/>
      <c r="EY53" s="22"/>
      <c r="EZ53" s="22"/>
      <c r="FA53" s="22"/>
      <c r="FB53" s="22"/>
      <c r="FC53" s="22"/>
      <c r="FD53" s="22"/>
      <c r="FE53" s="22"/>
      <c r="FF53" s="22"/>
      <c r="FG53" s="22"/>
      <c r="FH53" s="22"/>
      <c r="FI53" s="22"/>
      <c r="FJ53" s="22"/>
      <c r="FK53" s="22"/>
      <c r="FL53" s="22"/>
      <c r="FM53" s="22"/>
      <c r="FN53" s="22"/>
      <c r="FO53" s="22"/>
      <c r="FP53" s="22"/>
      <c r="FQ53" s="22"/>
      <c r="FR53" s="22"/>
      <c r="FS53" s="22"/>
      <c r="FT53" s="22"/>
      <c r="FU53" s="22"/>
      <c r="FV53" s="22"/>
      <c r="FW53" s="22"/>
      <c r="FX53" s="22"/>
      <c r="FY53" s="22"/>
      <c r="FZ53" s="22"/>
      <c r="GA53" s="22"/>
      <c r="GB53" s="22"/>
      <c r="GC53" s="22"/>
      <c r="GD53" s="22"/>
      <c r="GE53" s="22"/>
      <c r="GF53" s="22"/>
      <c r="GG53" s="22"/>
      <c r="GH53" s="22"/>
      <c r="GI53" s="22"/>
      <c r="GJ53" s="22"/>
      <c r="GK53" s="22"/>
      <c r="GL53" s="22"/>
      <c r="GM53" s="22"/>
      <c r="GN53" s="22"/>
      <c r="GO53" s="22"/>
      <c r="GP53" s="22"/>
      <c r="GQ53" s="22"/>
      <c r="GR53" s="22"/>
      <c r="GS53" s="22"/>
      <c r="GT53" s="22"/>
      <c r="GU53" s="22"/>
      <c r="GV53" s="22"/>
      <c r="GW53" s="22"/>
      <c r="GX53" s="22"/>
      <c r="GY53" s="22"/>
      <c r="GZ53" s="22"/>
      <c r="HA53" s="22"/>
      <c r="HB53" s="22"/>
      <c r="HC53" s="22"/>
      <c r="HD53" s="22"/>
      <c r="HE53" s="22"/>
      <c r="HF53" s="22"/>
      <c r="HG53" s="22"/>
      <c r="HH53" s="22"/>
      <c r="HI53" s="22"/>
      <c r="HJ53" s="22"/>
      <c r="HK53" s="22"/>
      <c r="HL53" s="22"/>
      <c r="HM53" s="22"/>
      <c r="HN53" s="22"/>
      <c r="HO53" s="22"/>
      <c r="HP53" s="22"/>
      <c r="HQ53" s="22"/>
      <c r="HR53" s="22"/>
      <c r="HS53" s="22"/>
      <c r="HT53" s="22"/>
      <c r="HU53" s="22"/>
      <c r="HV53" s="22"/>
      <c r="HW53" s="22"/>
      <c r="HX53" s="22"/>
      <c r="HY53" s="22"/>
      <c r="HZ53" s="22"/>
      <c r="IA53" s="22"/>
      <c r="IB53" s="22"/>
      <c r="IC53" s="22"/>
      <c r="ID53" s="22"/>
      <c r="IE53" s="22"/>
      <c r="IF53" s="22"/>
      <c r="IG53" s="22"/>
      <c r="IH53" s="22"/>
      <c r="II53" s="22"/>
      <c r="IJ53" s="22"/>
      <c r="IK53" s="22"/>
      <c r="IL53" s="22"/>
      <c r="IM53" s="22"/>
      <c r="IN53" s="22"/>
      <c r="IO53" s="22"/>
      <c r="IP53" s="22"/>
      <c r="IQ53" s="22"/>
      <c r="IR53" s="22"/>
      <c r="IS53" s="22"/>
      <c r="IT53" s="22"/>
    </row>
    <row r="54" spans="1:254" s="48" customFormat="1" ht="12.75" x14ac:dyDescent="0.2">
      <c r="A54" s="109"/>
      <c r="B54" s="112"/>
      <c r="C54" s="49"/>
      <c r="D54" s="51" t="s">
        <v>217</v>
      </c>
      <c r="E54" s="35"/>
      <c r="F54" s="36">
        <f t="shared" si="7"/>
        <v>418320</v>
      </c>
      <c r="G54" s="37">
        <v>418320</v>
      </c>
      <c r="H54" s="37">
        <f t="shared" si="8"/>
        <v>0</v>
      </c>
      <c r="I54" s="38"/>
      <c r="J54" s="43"/>
      <c r="K54" s="26">
        <f t="shared" si="9"/>
        <v>418320</v>
      </c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22"/>
      <c r="BO54" s="22"/>
      <c r="BP54" s="22"/>
      <c r="BQ54" s="22"/>
      <c r="BR54" s="22"/>
      <c r="BS54" s="22"/>
      <c r="BT54" s="22"/>
      <c r="BU54" s="22"/>
      <c r="BV54" s="22"/>
      <c r="BW54" s="22"/>
      <c r="BX54" s="22"/>
      <c r="BY54" s="22"/>
      <c r="BZ54" s="22"/>
      <c r="CA54" s="22"/>
      <c r="CB54" s="22"/>
      <c r="CC54" s="22"/>
      <c r="CD54" s="22"/>
      <c r="CE54" s="22"/>
      <c r="CF54" s="22"/>
      <c r="CG54" s="22"/>
      <c r="CH54" s="22"/>
      <c r="CI54" s="22"/>
      <c r="CJ54" s="22"/>
      <c r="CK54" s="22"/>
      <c r="CL54" s="22"/>
      <c r="CM54" s="22"/>
      <c r="CN54" s="22"/>
      <c r="CO54" s="22"/>
      <c r="CP54" s="22"/>
      <c r="CQ54" s="22"/>
      <c r="CR54" s="22"/>
      <c r="CS54" s="22"/>
      <c r="CT54" s="22"/>
      <c r="CU54" s="22"/>
      <c r="CV54" s="22"/>
      <c r="CW54" s="22"/>
      <c r="CX54" s="22"/>
      <c r="CY54" s="22"/>
      <c r="CZ54" s="22"/>
      <c r="DA54" s="22"/>
      <c r="DB54" s="22"/>
      <c r="DC54" s="22"/>
      <c r="DD54" s="22"/>
      <c r="DE54" s="22"/>
      <c r="DF54" s="22"/>
      <c r="DG54" s="22"/>
      <c r="DH54" s="22"/>
      <c r="DI54" s="22"/>
      <c r="DJ54" s="22"/>
      <c r="DK54" s="22"/>
      <c r="DL54" s="22"/>
      <c r="DM54" s="22"/>
      <c r="DN54" s="22"/>
      <c r="DO54" s="22"/>
      <c r="DP54" s="22"/>
      <c r="DQ54" s="22"/>
      <c r="DR54" s="22"/>
      <c r="DS54" s="22"/>
      <c r="DT54" s="22"/>
      <c r="DU54" s="22"/>
      <c r="DV54" s="22"/>
      <c r="DW54" s="22"/>
      <c r="DX54" s="22"/>
      <c r="DY54" s="22"/>
      <c r="DZ54" s="22"/>
      <c r="EA54" s="22"/>
      <c r="EB54" s="22"/>
      <c r="EC54" s="22"/>
      <c r="ED54" s="22"/>
      <c r="EE54" s="22"/>
      <c r="EF54" s="22"/>
      <c r="EG54" s="22"/>
      <c r="EH54" s="22"/>
      <c r="EI54" s="22"/>
      <c r="EJ54" s="22"/>
      <c r="EK54" s="22"/>
      <c r="EL54" s="22"/>
      <c r="EM54" s="22"/>
      <c r="EN54" s="22"/>
      <c r="EO54" s="22"/>
      <c r="EP54" s="22"/>
      <c r="EQ54" s="22"/>
      <c r="ER54" s="22"/>
      <c r="ES54" s="22"/>
      <c r="ET54" s="22"/>
      <c r="EU54" s="22"/>
      <c r="EV54" s="22"/>
      <c r="EW54" s="22"/>
      <c r="EX54" s="22"/>
      <c r="EY54" s="22"/>
      <c r="EZ54" s="22"/>
      <c r="FA54" s="22"/>
      <c r="FB54" s="22"/>
      <c r="FC54" s="22"/>
      <c r="FD54" s="22"/>
      <c r="FE54" s="22"/>
      <c r="FF54" s="22"/>
      <c r="FG54" s="22"/>
      <c r="FH54" s="22"/>
      <c r="FI54" s="22"/>
      <c r="FJ54" s="22"/>
      <c r="FK54" s="22"/>
      <c r="FL54" s="22"/>
      <c r="FM54" s="22"/>
      <c r="FN54" s="22"/>
      <c r="FO54" s="22"/>
      <c r="FP54" s="22"/>
      <c r="FQ54" s="22"/>
      <c r="FR54" s="22"/>
      <c r="FS54" s="22"/>
      <c r="FT54" s="22"/>
      <c r="FU54" s="22"/>
      <c r="FV54" s="22"/>
      <c r="FW54" s="22"/>
      <c r="FX54" s="22"/>
      <c r="FY54" s="22"/>
      <c r="FZ54" s="22"/>
      <c r="GA54" s="22"/>
      <c r="GB54" s="22"/>
      <c r="GC54" s="22"/>
      <c r="GD54" s="22"/>
      <c r="GE54" s="22"/>
      <c r="GF54" s="22"/>
      <c r="GG54" s="22"/>
      <c r="GH54" s="22"/>
      <c r="GI54" s="22"/>
      <c r="GJ54" s="22"/>
      <c r="GK54" s="22"/>
      <c r="GL54" s="22"/>
      <c r="GM54" s="22"/>
      <c r="GN54" s="22"/>
      <c r="GO54" s="22"/>
      <c r="GP54" s="22"/>
      <c r="GQ54" s="22"/>
      <c r="GR54" s="22"/>
      <c r="GS54" s="22"/>
      <c r="GT54" s="22"/>
      <c r="GU54" s="22"/>
      <c r="GV54" s="22"/>
      <c r="GW54" s="22"/>
      <c r="GX54" s="22"/>
      <c r="GY54" s="22"/>
      <c r="GZ54" s="22"/>
      <c r="HA54" s="22"/>
      <c r="HB54" s="22"/>
      <c r="HC54" s="22"/>
      <c r="HD54" s="22"/>
      <c r="HE54" s="22"/>
      <c r="HF54" s="22"/>
      <c r="HG54" s="22"/>
      <c r="HH54" s="22"/>
      <c r="HI54" s="22"/>
      <c r="HJ54" s="22"/>
      <c r="HK54" s="22"/>
      <c r="HL54" s="22"/>
      <c r="HM54" s="22"/>
      <c r="HN54" s="22"/>
      <c r="HO54" s="22"/>
      <c r="HP54" s="22"/>
      <c r="HQ54" s="22"/>
      <c r="HR54" s="22"/>
      <c r="HS54" s="22"/>
      <c r="HT54" s="22"/>
      <c r="HU54" s="22"/>
      <c r="HV54" s="22"/>
      <c r="HW54" s="22"/>
      <c r="HX54" s="22"/>
      <c r="HY54" s="22"/>
      <c r="HZ54" s="22"/>
      <c r="IA54" s="22"/>
      <c r="IB54" s="22"/>
      <c r="IC54" s="22"/>
      <c r="ID54" s="22"/>
      <c r="IE54" s="22"/>
      <c r="IF54" s="22"/>
      <c r="IG54" s="22"/>
      <c r="IH54" s="22"/>
      <c r="II54" s="22"/>
      <c r="IJ54" s="22"/>
      <c r="IK54" s="22"/>
      <c r="IL54" s="22"/>
      <c r="IM54" s="22"/>
      <c r="IN54" s="22"/>
      <c r="IO54" s="22"/>
      <c r="IP54" s="22"/>
      <c r="IQ54" s="22"/>
      <c r="IR54" s="22"/>
      <c r="IS54" s="22"/>
      <c r="IT54" s="22"/>
    </row>
    <row r="55" spans="1:254" s="48" customFormat="1" ht="12.75" x14ac:dyDescent="0.2">
      <c r="A55" s="110"/>
      <c r="B55" s="113"/>
      <c r="C55" s="49"/>
      <c r="D55" s="51" t="s">
        <v>218</v>
      </c>
      <c r="E55" s="35"/>
      <c r="F55" s="36">
        <f t="shared" si="6"/>
        <v>497800</v>
      </c>
      <c r="G55" s="37">
        <v>497800</v>
      </c>
      <c r="H55" s="37">
        <f t="shared" si="4"/>
        <v>0</v>
      </c>
      <c r="I55" s="38"/>
      <c r="J55" s="43"/>
      <c r="K55" s="26">
        <f t="shared" si="5"/>
        <v>497800</v>
      </c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BO55" s="22"/>
      <c r="BP55" s="22"/>
      <c r="BQ55" s="22"/>
      <c r="BR55" s="22"/>
      <c r="BS55" s="22"/>
      <c r="BT55" s="22"/>
      <c r="BU55" s="22"/>
      <c r="BV55" s="22"/>
      <c r="BW55" s="22"/>
      <c r="BX55" s="22"/>
      <c r="BY55" s="22"/>
      <c r="BZ55" s="22"/>
      <c r="CA55" s="22"/>
      <c r="CB55" s="22"/>
      <c r="CC55" s="22"/>
      <c r="CD55" s="22"/>
      <c r="CE55" s="22"/>
      <c r="CF55" s="22"/>
      <c r="CG55" s="22"/>
      <c r="CH55" s="22"/>
      <c r="CI55" s="22"/>
      <c r="CJ55" s="22"/>
      <c r="CK55" s="22"/>
      <c r="CL55" s="22"/>
      <c r="CM55" s="22"/>
      <c r="CN55" s="22"/>
      <c r="CO55" s="22"/>
      <c r="CP55" s="22"/>
      <c r="CQ55" s="22"/>
      <c r="CR55" s="22"/>
      <c r="CS55" s="22"/>
      <c r="CT55" s="22"/>
      <c r="CU55" s="22"/>
      <c r="CV55" s="22"/>
      <c r="CW55" s="22"/>
      <c r="CX55" s="22"/>
      <c r="CY55" s="22"/>
      <c r="CZ55" s="22"/>
      <c r="DA55" s="22"/>
      <c r="DB55" s="22"/>
      <c r="DC55" s="22"/>
      <c r="DD55" s="22"/>
      <c r="DE55" s="22"/>
      <c r="DF55" s="22"/>
      <c r="DG55" s="22"/>
      <c r="DH55" s="22"/>
      <c r="DI55" s="22"/>
      <c r="DJ55" s="22"/>
      <c r="DK55" s="22"/>
      <c r="DL55" s="22"/>
      <c r="DM55" s="22"/>
      <c r="DN55" s="22"/>
      <c r="DO55" s="22"/>
      <c r="DP55" s="22"/>
      <c r="DQ55" s="22"/>
      <c r="DR55" s="22"/>
      <c r="DS55" s="22"/>
      <c r="DT55" s="22"/>
      <c r="DU55" s="22"/>
      <c r="DV55" s="22"/>
      <c r="DW55" s="22"/>
      <c r="DX55" s="22"/>
      <c r="DY55" s="22"/>
      <c r="DZ55" s="22"/>
      <c r="EA55" s="22"/>
      <c r="EB55" s="22"/>
      <c r="EC55" s="22"/>
      <c r="ED55" s="22"/>
      <c r="EE55" s="22"/>
      <c r="EF55" s="22"/>
      <c r="EG55" s="22"/>
      <c r="EH55" s="22"/>
      <c r="EI55" s="22"/>
      <c r="EJ55" s="22"/>
      <c r="EK55" s="22"/>
      <c r="EL55" s="22"/>
      <c r="EM55" s="22"/>
      <c r="EN55" s="22"/>
      <c r="EO55" s="22"/>
      <c r="EP55" s="22"/>
      <c r="EQ55" s="22"/>
      <c r="ER55" s="22"/>
      <c r="ES55" s="22"/>
      <c r="ET55" s="22"/>
      <c r="EU55" s="22"/>
      <c r="EV55" s="22"/>
      <c r="EW55" s="22"/>
      <c r="EX55" s="22"/>
      <c r="EY55" s="22"/>
      <c r="EZ55" s="22"/>
      <c r="FA55" s="22"/>
      <c r="FB55" s="22"/>
      <c r="FC55" s="22"/>
      <c r="FD55" s="22"/>
      <c r="FE55" s="22"/>
      <c r="FF55" s="22"/>
      <c r="FG55" s="22"/>
      <c r="FH55" s="22"/>
      <c r="FI55" s="22"/>
      <c r="FJ55" s="22"/>
      <c r="FK55" s="22"/>
      <c r="FL55" s="22"/>
      <c r="FM55" s="22"/>
      <c r="FN55" s="22"/>
      <c r="FO55" s="22"/>
      <c r="FP55" s="22"/>
      <c r="FQ55" s="22"/>
      <c r="FR55" s="22"/>
      <c r="FS55" s="22"/>
      <c r="FT55" s="22"/>
      <c r="FU55" s="22"/>
      <c r="FV55" s="22"/>
      <c r="FW55" s="22"/>
      <c r="FX55" s="22"/>
      <c r="FY55" s="22"/>
      <c r="FZ55" s="22"/>
      <c r="GA55" s="22"/>
      <c r="GB55" s="22"/>
      <c r="GC55" s="22"/>
      <c r="GD55" s="22"/>
      <c r="GE55" s="22"/>
      <c r="GF55" s="22"/>
      <c r="GG55" s="22"/>
      <c r="GH55" s="22"/>
      <c r="GI55" s="22"/>
      <c r="GJ55" s="22"/>
      <c r="GK55" s="22"/>
      <c r="GL55" s="22"/>
      <c r="GM55" s="22"/>
      <c r="GN55" s="22"/>
      <c r="GO55" s="22"/>
      <c r="GP55" s="22"/>
      <c r="GQ55" s="22"/>
      <c r="GR55" s="22"/>
      <c r="GS55" s="22"/>
      <c r="GT55" s="22"/>
      <c r="GU55" s="22"/>
      <c r="GV55" s="22"/>
      <c r="GW55" s="22"/>
      <c r="GX55" s="22"/>
      <c r="GY55" s="22"/>
      <c r="GZ55" s="22"/>
      <c r="HA55" s="22"/>
      <c r="HB55" s="22"/>
      <c r="HC55" s="22"/>
      <c r="HD55" s="22"/>
      <c r="HE55" s="22"/>
      <c r="HF55" s="22"/>
      <c r="HG55" s="22"/>
      <c r="HH55" s="22"/>
      <c r="HI55" s="22"/>
      <c r="HJ55" s="22"/>
      <c r="HK55" s="22"/>
      <c r="HL55" s="22"/>
      <c r="HM55" s="22"/>
      <c r="HN55" s="22"/>
      <c r="HO55" s="22"/>
      <c r="HP55" s="22"/>
      <c r="HQ55" s="22"/>
      <c r="HR55" s="22"/>
      <c r="HS55" s="22"/>
      <c r="HT55" s="22"/>
      <c r="HU55" s="22"/>
      <c r="HV55" s="22"/>
      <c r="HW55" s="22"/>
      <c r="HX55" s="22"/>
      <c r="HY55" s="22"/>
      <c r="HZ55" s="22"/>
      <c r="IA55" s="22"/>
      <c r="IB55" s="22"/>
      <c r="IC55" s="22"/>
      <c r="ID55" s="22"/>
      <c r="IE55" s="22"/>
      <c r="IF55" s="22"/>
      <c r="IG55" s="22"/>
      <c r="IH55" s="22"/>
      <c r="II55" s="22"/>
      <c r="IJ55" s="22"/>
      <c r="IK55" s="22"/>
      <c r="IL55" s="22"/>
      <c r="IM55" s="22"/>
      <c r="IN55" s="22"/>
      <c r="IO55" s="22"/>
      <c r="IP55" s="22"/>
      <c r="IQ55" s="22"/>
      <c r="IR55" s="22"/>
      <c r="IS55" s="22"/>
      <c r="IT55" s="22"/>
    </row>
    <row r="56" spans="1:254" s="48" customFormat="1" ht="12.75" x14ac:dyDescent="0.2">
      <c r="A56" s="34"/>
      <c r="B56" s="50" t="s">
        <v>36</v>
      </c>
      <c r="C56" s="49"/>
      <c r="D56" s="34" t="s">
        <v>186</v>
      </c>
      <c r="E56" s="35"/>
      <c r="F56" s="36">
        <f t="shared" si="6"/>
        <v>0</v>
      </c>
      <c r="G56" s="37"/>
      <c r="H56" s="37">
        <f t="shared" si="4"/>
        <v>0</v>
      </c>
      <c r="I56" s="38"/>
      <c r="J56" s="25"/>
      <c r="K56" s="26">
        <f t="shared" si="5"/>
        <v>0</v>
      </c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BO56" s="22"/>
      <c r="BP56" s="22"/>
      <c r="BQ56" s="22"/>
      <c r="BR56" s="22"/>
      <c r="BS56" s="22"/>
      <c r="BT56" s="22"/>
      <c r="BU56" s="22"/>
      <c r="BV56" s="22"/>
      <c r="BW56" s="22"/>
      <c r="BX56" s="22"/>
      <c r="BY56" s="22"/>
      <c r="BZ56" s="22"/>
      <c r="CA56" s="22"/>
      <c r="CB56" s="22"/>
      <c r="CC56" s="22"/>
      <c r="CD56" s="22"/>
      <c r="CE56" s="22"/>
      <c r="CF56" s="22"/>
      <c r="CG56" s="22"/>
      <c r="CH56" s="22"/>
      <c r="CI56" s="22"/>
      <c r="CJ56" s="22"/>
      <c r="CK56" s="22"/>
      <c r="CL56" s="22"/>
      <c r="CM56" s="22"/>
      <c r="CN56" s="22"/>
      <c r="CO56" s="22"/>
      <c r="CP56" s="22"/>
      <c r="CQ56" s="22"/>
      <c r="CR56" s="22"/>
      <c r="CS56" s="22"/>
      <c r="CT56" s="22"/>
      <c r="CU56" s="22"/>
      <c r="CV56" s="22"/>
      <c r="CW56" s="22"/>
      <c r="CX56" s="22"/>
      <c r="CY56" s="22"/>
      <c r="CZ56" s="22"/>
      <c r="DA56" s="22"/>
      <c r="DB56" s="22"/>
      <c r="DC56" s="22"/>
      <c r="DD56" s="22"/>
      <c r="DE56" s="22"/>
      <c r="DF56" s="22"/>
      <c r="DG56" s="22"/>
      <c r="DH56" s="22"/>
      <c r="DI56" s="22"/>
      <c r="DJ56" s="22"/>
      <c r="DK56" s="22"/>
      <c r="DL56" s="22"/>
      <c r="DM56" s="22"/>
      <c r="DN56" s="22"/>
      <c r="DO56" s="22"/>
      <c r="DP56" s="22"/>
      <c r="DQ56" s="22"/>
      <c r="DR56" s="22"/>
      <c r="DS56" s="22"/>
      <c r="DT56" s="22"/>
      <c r="DU56" s="22"/>
      <c r="DV56" s="22"/>
      <c r="DW56" s="22"/>
      <c r="DX56" s="22"/>
      <c r="DY56" s="22"/>
      <c r="DZ56" s="22"/>
      <c r="EA56" s="22"/>
      <c r="EB56" s="22"/>
      <c r="EC56" s="22"/>
      <c r="ED56" s="22"/>
      <c r="EE56" s="22"/>
      <c r="EF56" s="22"/>
      <c r="EG56" s="22"/>
      <c r="EH56" s="22"/>
      <c r="EI56" s="22"/>
      <c r="EJ56" s="22"/>
      <c r="EK56" s="22"/>
      <c r="EL56" s="22"/>
      <c r="EM56" s="22"/>
      <c r="EN56" s="22"/>
      <c r="EO56" s="22"/>
      <c r="EP56" s="22"/>
      <c r="EQ56" s="22"/>
      <c r="ER56" s="22"/>
      <c r="ES56" s="22"/>
      <c r="ET56" s="22"/>
      <c r="EU56" s="22"/>
      <c r="EV56" s="22"/>
      <c r="EW56" s="22"/>
      <c r="EX56" s="22"/>
      <c r="EY56" s="22"/>
      <c r="EZ56" s="22"/>
      <c r="FA56" s="22"/>
      <c r="FB56" s="22"/>
      <c r="FC56" s="22"/>
      <c r="FD56" s="22"/>
      <c r="FE56" s="22"/>
      <c r="FF56" s="22"/>
      <c r="FG56" s="22"/>
      <c r="FH56" s="22"/>
      <c r="FI56" s="22"/>
      <c r="FJ56" s="22"/>
      <c r="FK56" s="22"/>
      <c r="FL56" s="22"/>
      <c r="FM56" s="22"/>
      <c r="FN56" s="22"/>
      <c r="FO56" s="22"/>
      <c r="FP56" s="22"/>
      <c r="FQ56" s="22"/>
      <c r="FR56" s="22"/>
      <c r="FS56" s="22"/>
      <c r="FT56" s="22"/>
      <c r="FU56" s="22"/>
      <c r="FV56" s="22"/>
      <c r="FW56" s="22"/>
      <c r="FX56" s="22"/>
      <c r="FY56" s="22"/>
      <c r="FZ56" s="22"/>
      <c r="GA56" s="22"/>
      <c r="GB56" s="22"/>
      <c r="GC56" s="22"/>
      <c r="GD56" s="22"/>
      <c r="GE56" s="22"/>
      <c r="GF56" s="22"/>
      <c r="GG56" s="22"/>
      <c r="GH56" s="22"/>
      <c r="GI56" s="22"/>
      <c r="GJ56" s="22"/>
      <c r="GK56" s="22"/>
      <c r="GL56" s="22"/>
      <c r="GM56" s="22"/>
      <c r="GN56" s="22"/>
      <c r="GO56" s="22"/>
      <c r="GP56" s="22"/>
      <c r="GQ56" s="22"/>
      <c r="GR56" s="22"/>
      <c r="GS56" s="22"/>
      <c r="GT56" s="22"/>
      <c r="GU56" s="22"/>
      <c r="GV56" s="22"/>
      <c r="GW56" s="22"/>
      <c r="GX56" s="22"/>
      <c r="GY56" s="22"/>
      <c r="GZ56" s="22"/>
      <c r="HA56" s="22"/>
      <c r="HB56" s="22"/>
      <c r="HC56" s="22"/>
      <c r="HD56" s="22"/>
      <c r="HE56" s="22"/>
      <c r="HF56" s="22"/>
      <c r="HG56" s="22"/>
      <c r="HH56" s="22"/>
      <c r="HI56" s="22"/>
      <c r="HJ56" s="22"/>
      <c r="HK56" s="22"/>
      <c r="HL56" s="22"/>
      <c r="HM56" s="22"/>
      <c r="HN56" s="22"/>
      <c r="HO56" s="22"/>
      <c r="HP56" s="22"/>
      <c r="HQ56" s="22"/>
      <c r="HR56" s="22"/>
      <c r="HS56" s="22"/>
      <c r="HT56" s="22"/>
      <c r="HU56" s="22"/>
      <c r="HV56" s="22"/>
      <c r="HW56" s="22"/>
      <c r="HX56" s="22"/>
      <c r="HY56" s="22"/>
      <c r="HZ56" s="22"/>
      <c r="IA56" s="22"/>
      <c r="IB56" s="22"/>
      <c r="IC56" s="22"/>
      <c r="ID56" s="22"/>
      <c r="IE56" s="22"/>
      <c r="IF56" s="22"/>
      <c r="IG56" s="22"/>
      <c r="IH56" s="22"/>
      <c r="II56" s="22"/>
      <c r="IJ56" s="22"/>
      <c r="IK56" s="22"/>
      <c r="IL56" s="22"/>
      <c r="IM56" s="22"/>
      <c r="IN56" s="22"/>
      <c r="IO56" s="22"/>
      <c r="IP56" s="22"/>
      <c r="IQ56" s="22"/>
      <c r="IR56" s="22"/>
      <c r="IS56" s="22"/>
      <c r="IT56" s="22"/>
    </row>
    <row r="57" spans="1:254" s="48" customFormat="1" ht="25.5" customHeight="1" x14ac:dyDescent="0.2">
      <c r="A57" s="34"/>
      <c r="B57" s="111" t="s">
        <v>37</v>
      </c>
      <c r="C57" s="49" t="s">
        <v>151</v>
      </c>
      <c r="D57" s="28" t="s">
        <v>153</v>
      </c>
      <c r="E57" s="39"/>
      <c r="F57" s="36">
        <f t="shared" si="6"/>
        <v>93257</v>
      </c>
      <c r="G57" s="40"/>
      <c r="H57" s="37">
        <f t="shared" si="4"/>
        <v>93257</v>
      </c>
      <c r="I57" s="41">
        <v>93257</v>
      </c>
      <c r="J57" s="25"/>
      <c r="K57" s="26">
        <f t="shared" si="5"/>
        <v>93257</v>
      </c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  <c r="BQ57" s="22"/>
      <c r="BR57" s="22"/>
      <c r="BS57" s="22"/>
      <c r="BT57" s="22"/>
      <c r="BU57" s="22"/>
      <c r="BV57" s="22"/>
      <c r="BW57" s="22"/>
      <c r="BX57" s="22"/>
      <c r="BY57" s="22"/>
      <c r="BZ57" s="22"/>
      <c r="CA57" s="22"/>
      <c r="CB57" s="22"/>
      <c r="CC57" s="22"/>
      <c r="CD57" s="22"/>
      <c r="CE57" s="22"/>
      <c r="CF57" s="22"/>
      <c r="CG57" s="22"/>
      <c r="CH57" s="22"/>
      <c r="CI57" s="22"/>
      <c r="CJ57" s="22"/>
      <c r="CK57" s="22"/>
      <c r="CL57" s="22"/>
      <c r="CM57" s="22"/>
      <c r="CN57" s="22"/>
      <c r="CO57" s="22"/>
      <c r="CP57" s="22"/>
      <c r="CQ57" s="22"/>
      <c r="CR57" s="22"/>
      <c r="CS57" s="22"/>
      <c r="CT57" s="22"/>
      <c r="CU57" s="22"/>
      <c r="CV57" s="22"/>
      <c r="CW57" s="22"/>
      <c r="CX57" s="22"/>
      <c r="CY57" s="22"/>
      <c r="CZ57" s="22"/>
      <c r="DA57" s="22"/>
      <c r="DB57" s="22"/>
      <c r="DC57" s="22"/>
      <c r="DD57" s="22"/>
      <c r="DE57" s="22"/>
      <c r="DF57" s="22"/>
      <c r="DG57" s="22"/>
      <c r="DH57" s="22"/>
      <c r="DI57" s="22"/>
      <c r="DJ57" s="22"/>
      <c r="DK57" s="22"/>
      <c r="DL57" s="22"/>
      <c r="DM57" s="22"/>
      <c r="DN57" s="22"/>
      <c r="DO57" s="22"/>
      <c r="DP57" s="22"/>
      <c r="DQ57" s="22"/>
      <c r="DR57" s="22"/>
      <c r="DS57" s="22"/>
      <c r="DT57" s="22"/>
      <c r="DU57" s="22"/>
      <c r="DV57" s="22"/>
      <c r="DW57" s="22"/>
      <c r="DX57" s="22"/>
      <c r="DY57" s="22"/>
      <c r="DZ57" s="22"/>
      <c r="EA57" s="22"/>
      <c r="EB57" s="22"/>
      <c r="EC57" s="22"/>
      <c r="ED57" s="22"/>
      <c r="EE57" s="22"/>
      <c r="EF57" s="22"/>
      <c r="EG57" s="22"/>
      <c r="EH57" s="22"/>
      <c r="EI57" s="22"/>
      <c r="EJ57" s="22"/>
      <c r="EK57" s="22"/>
      <c r="EL57" s="22"/>
      <c r="EM57" s="22"/>
      <c r="EN57" s="22"/>
      <c r="EO57" s="22"/>
      <c r="EP57" s="22"/>
      <c r="EQ57" s="22"/>
      <c r="ER57" s="22"/>
      <c r="ES57" s="22"/>
      <c r="ET57" s="22"/>
      <c r="EU57" s="22"/>
      <c r="EV57" s="22"/>
      <c r="EW57" s="22"/>
      <c r="EX57" s="22"/>
      <c r="EY57" s="22"/>
      <c r="EZ57" s="22"/>
      <c r="FA57" s="22"/>
      <c r="FB57" s="22"/>
      <c r="FC57" s="22"/>
      <c r="FD57" s="22"/>
      <c r="FE57" s="22"/>
      <c r="FF57" s="22"/>
      <c r="FG57" s="22"/>
      <c r="FH57" s="22"/>
      <c r="FI57" s="22"/>
      <c r="FJ57" s="22"/>
      <c r="FK57" s="22"/>
      <c r="FL57" s="22"/>
      <c r="FM57" s="22"/>
      <c r="FN57" s="22"/>
      <c r="FO57" s="22"/>
      <c r="FP57" s="22"/>
      <c r="FQ57" s="22"/>
      <c r="FR57" s="22"/>
      <c r="FS57" s="22"/>
      <c r="FT57" s="22"/>
      <c r="FU57" s="22"/>
      <c r="FV57" s="22"/>
      <c r="FW57" s="22"/>
      <c r="FX57" s="22"/>
      <c r="FY57" s="22"/>
      <c r="FZ57" s="22"/>
      <c r="GA57" s="22"/>
      <c r="GB57" s="22"/>
      <c r="GC57" s="22"/>
      <c r="GD57" s="22"/>
      <c r="GE57" s="22"/>
      <c r="GF57" s="22"/>
      <c r="GG57" s="22"/>
      <c r="GH57" s="22"/>
      <c r="GI57" s="22"/>
      <c r="GJ57" s="22"/>
      <c r="GK57" s="22"/>
      <c r="GL57" s="22"/>
      <c r="GM57" s="22"/>
      <c r="GN57" s="22"/>
      <c r="GO57" s="22"/>
      <c r="GP57" s="22"/>
      <c r="GQ57" s="22"/>
      <c r="GR57" s="22"/>
      <c r="GS57" s="22"/>
      <c r="GT57" s="22"/>
      <c r="GU57" s="22"/>
      <c r="GV57" s="22"/>
      <c r="GW57" s="22"/>
      <c r="GX57" s="22"/>
      <c r="GY57" s="22"/>
      <c r="GZ57" s="22"/>
      <c r="HA57" s="22"/>
      <c r="HB57" s="22"/>
      <c r="HC57" s="22"/>
      <c r="HD57" s="22"/>
      <c r="HE57" s="22"/>
      <c r="HF57" s="22"/>
      <c r="HG57" s="22"/>
      <c r="HH57" s="22"/>
      <c r="HI57" s="22"/>
      <c r="HJ57" s="22"/>
      <c r="HK57" s="22"/>
      <c r="HL57" s="22"/>
      <c r="HM57" s="22"/>
      <c r="HN57" s="22"/>
      <c r="HO57" s="22"/>
      <c r="HP57" s="22"/>
      <c r="HQ57" s="22"/>
      <c r="HR57" s="22"/>
      <c r="HS57" s="22"/>
      <c r="HT57" s="22"/>
      <c r="HU57" s="22"/>
      <c r="HV57" s="22"/>
      <c r="HW57" s="22"/>
      <c r="HX57" s="22"/>
      <c r="HY57" s="22"/>
      <c r="HZ57" s="22"/>
      <c r="IA57" s="22"/>
      <c r="IB57" s="22"/>
      <c r="IC57" s="22"/>
      <c r="ID57" s="22"/>
      <c r="IE57" s="22"/>
      <c r="IF57" s="22"/>
      <c r="IG57" s="22"/>
      <c r="IH57" s="22"/>
      <c r="II57" s="22"/>
      <c r="IJ57" s="22"/>
      <c r="IK57" s="22"/>
      <c r="IL57" s="22"/>
      <c r="IM57" s="22"/>
      <c r="IN57" s="22"/>
      <c r="IO57" s="22"/>
      <c r="IP57" s="22"/>
      <c r="IQ57" s="22"/>
      <c r="IR57" s="22"/>
      <c r="IS57" s="22"/>
      <c r="IT57" s="22"/>
    </row>
    <row r="58" spans="1:254" s="48" customFormat="1" ht="25.5" x14ac:dyDescent="0.2">
      <c r="A58" s="34"/>
      <c r="B58" s="113"/>
      <c r="C58" s="49" t="s">
        <v>145</v>
      </c>
      <c r="D58" s="28" t="s">
        <v>202</v>
      </c>
      <c r="E58" s="39">
        <v>28970</v>
      </c>
      <c r="F58" s="36">
        <f t="shared" si="6"/>
        <v>0</v>
      </c>
      <c r="G58" s="40"/>
      <c r="H58" s="37">
        <f t="shared" si="4"/>
        <v>0</v>
      </c>
      <c r="I58" s="41"/>
      <c r="J58" s="25"/>
      <c r="K58" s="26">
        <f t="shared" si="5"/>
        <v>28970</v>
      </c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22"/>
      <c r="BO58" s="22"/>
      <c r="BP58" s="22"/>
      <c r="BQ58" s="22"/>
      <c r="BR58" s="22"/>
      <c r="BS58" s="22"/>
      <c r="BT58" s="22"/>
      <c r="BU58" s="22"/>
      <c r="BV58" s="22"/>
      <c r="BW58" s="22"/>
      <c r="BX58" s="22"/>
      <c r="BY58" s="22"/>
      <c r="BZ58" s="22"/>
      <c r="CA58" s="22"/>
      <c r="CB58" s="22"/>
      <c r="CC58" s="22"/>
      <c r="CD58" s="22"/>
      <c r="CE58" s="22"/>
      <c r="CF58" s="22"/>
      <c r="CG58" s="22"/>
      <c r="CH58" s="22"/>
      <c r="CI58" s="22"/>
      <c r="CJ58" s="22"/>
      <c r="CK58" s="22"/>
      <c r="CL58" s="22"/>
      <c r="CM58" s="22"/>
      <c r="CN58" s="22"/>
      <c r="CO58" s="22"/>
      <c r="CP58" s="22"/>
      <c r="CQ58" s="22"/>
      <c r="CR58" s="22"/>
      <c r="CS58" s="22"/>
      <c r="CT58" s="22"/>
      <c r="CU58" s="22"/>
      <c r="CV58" s="22"/>
      <c r="CW58" s="22"/>
      <c r="CX58" s="22"/>
      <c r="CY58" s="22"/>
      <c r="CZ58" s="22"/>
      <c r="DA58" s="22"/>
      <c r="DB58" s="22"/>
      <c r="DC58" s="22"/>
      <c r="DD58" s="22"/>
      <c r="DE58" s="22"/>
      <c r="DF58" s="22"/>
      <c r="DG58" s="22"/>
      <c r="DH58" s="22"/>
      <c r="DI58" s="22"/>
      <c r="DJ58" s="22"/>
      <c r="DK58" s="22"/>
      <c r="DL58" s="22"/>
      <c r="DM58" s="22"/>
      <c r="DN58" s="22"/>
      <c r="DO58" s="22"/>
      <c r="DP58" s="22"/>
      <c r="DQ58" s="22"/>
      <c r="DR58" s="22"/>
      <c r="DS58" s="22"/>
      <c r="DT58" s="22"/>
      <c r="DU58" s="22"/>
      <c r="DV58" s="22"/>
      <c r="DW58" s="22"/>
      <c r="DX58" s="22"/>
      <c r="DY58" s="22"/>
      <c r="DZ58" s="22"/>
      <c r="EA58" s="22"/>
      <c r="EB58" s="22"/>
      <c r="EC58" s="22"/>
      <c r="ED58" s="22"/>
      <c r="EE58" s="22"/>
      <c r="EF58" s="22"/>
      <c r="EG58" s="22"/>
      <c r="EH58" s="22"/>
      <c r="EI58" s="22"/>
      <c r="EJ58" s="22"/>
      <c r="EK58" s="22"/>
      <c r="EL58" s="22"/>
      <c r="EM58" s="22"/>
      <c r="EN58" s="22"/>
      <c r="EO58" s="22"/>
      <c r="EP58" s="22"/>
      <c r="EQ58" s="22"/>
      <c r="ER58" s="22"/>
      <c r="ES58" s="22"/>
      <c r="ET58" s="22"/>
      <c r="EU58" s="22"/>
      <c r="EV58" s="22"/>
      <c r="EW58" s="22"/>
      <c r="EX58" s="22"/>
      <c r="EY58" s="22"/>
      <c r="EZ58" s="22"/>
      <c r="FA58" s="22"/>
      <c r="FB58" s="22"/>
      <c r="FC58" s="22"/>
      <c r="FD58" s="22"/>
      <c r="FE58" s="22"/>
      <c r="FF58" s="22"/>
      <c r="FG58" s="22"/>
      <c r="FH58" s="22"/>
      <c r="FI58" s="22"/>
      <c r="FJ58" s="22"/>
      <c r="FK58" s="22"/>
      <c r="FL58" s="22"/>
      <c r="FM58" s="22"/>
      <c r="FN58" s="22"/>
      <c r="FO58" s="22"/>
      <c r="FP58" s="22"/>
      <c r="FQ58" s="22"/>
      <c r="FR58" s="22"/>
      <c r="FS58" s="22"/>
      <c r="FT58" s="22"/>
      <c r="FU58" s="22"/>
      <c r="FV58" s="22"/>
      <c r="FW58" s="22"/>
      <c r="FX58" s="22"/>
      <c r="FY58" s="22"/>
      <c r="FZ58" s="22"/>
      <c r="GA58" s="22"/>
      <c r="GB58" s="22"/>
      <c r="GC58" s="22"/>
      <c r="GD58" s="22"/>
      <c r="GE58" s="22"/>
      <c r="GF58" s="22"/>
      <c r="GG58" s="22"/>
      <c r="GH58" s="22"/>
      <c r="GI58" s="22"/>
      <c r="GJ58" s="22"/>
      <c r="GK58" s="22"/>
      <c r="GL58" s="22"/>
      <c r="GM58" s="22"/>
      <c r="GN58" s="22"/>
      <c r="GO58" s="22"/>
      <c r="GP58" s="22"/>
      <c r="GQ58" s="22"/>
      <c r="GR58" s="22"/>
      <c r="GS58" s="22"/>
      <c r="GT58" s="22"/>
      <c r="GU58" s="22"/>
      <c r="GV58" s="22"/>
      <c r="GW58" s="22"/>
      <c r="GX58" s="22"/>
      <c r="GY58" s="22"/>
      <c r="GZ58" s="22"/>
      <c r="HA58" s="22"/>
      <c r="HB58" s="22"/>
      <c r="HC58" s="22"/>
      <c r="HD58" s="22"/>
      <c r="HE58" s="22"/>
      <c r="HF58" s="22"/>
      <c r="HG58" s="22"/>
      <c r="HH58" s="22"/>
      <c r="HI58" s="22"/>
      <c r="HJ58" s="22"/>
      <c r="HK58" s="22"/>
      <c r="HL58" s="22"/>
      <c r="HM58" s="22"/>
      <c r="HN58" s="22"/>
      <c r="HO58" s="22"/>
      <c r="HP58" s="22"/>
      <c r="HQ58" s="22"/>
      <c r="HR58" s="22"/>
      <c r="HS58" s="22"/>
      <c r="HT58" s="22"/>
      <c r="HU58" s="22"/>
      <c r="HV58" s="22"/>
      <c r="HW58" s="22"/>
      <c r="HX58" s="22"/>
      <c r="HY58" s="22"/>
      <c r="HZ58" s="22"/>
      <c r="IA58" s="22"/>
      <c r="IB58" s="22"/>
      <c r="IC58" s="22"/>
      <c r="ID58" s="22"/>
      <c r="IE58" s="22"/>
      <c r="IF58" s="22"/>
      <c r="IG58" s="22"/>
      <c r="IH58" s="22"/>
      <c r="II58" s="22"/>
      <c r="IJ58" s="22"/>
      <c r="IK58" s="22"/>
      <c r="IL58" s="22"/>
      <c r="IM58" s="22"/>
      <c r="IN58" s="22"/>
      <c r="IO58" s="22"/>
      <c r="IP58" s="22"/>
      <c r="IQ58" s="22"/>
      <c r="IR58" s="22"/>
      <c r="IS58" s="22"/>
      <c r="IT58" s="22"/>
    </row>
    <row r="59" spans="1:254" s="48" customFormat="1" ht="25.5" x14ac:dyDescent="0.2">
      <c r="A59" s="34"/>
      <c r="B59" s="50" t="s">
        <v>38</v>
      </c>
      <c r="C59" s="49"/>
      <c r="D59" s="34" t="s">
        <v>186</v>
      </c>
      <c r="E59" s="35"/>
      <c r="F59" s="36">
        <f t="shared" si="6"/>
        <v>0</v>
      </c>
      <c r="G59" s="37"/>
      <c r="H59" s="37">
        <f t="shared" si="4"/>
        <v>0</v>
      </c>
      <c r="I59" s="38"/>
      <c r="J59" s="25"/>
      <c r="K59" s="26">
        <f t="shared" si="5"/>
        <v>0</v>
      </c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2"/>
      <c r="BK59" s="22"/>
      <c r="BL59" s="22"/>
      <c r="BM59" s="22"/>
      <c r="BN59" s="22"/>
      <c r="BO59" s="22"/>
      <c r="BP59" s="22"/>
      <c r="BQ59" s="22"/>
      <c r="BR59" s="22"/>
      <c r="BS59" s="22"/>
      <c r="BT59" s="22"/>
      <c r="BU59" s="22"/>
      <c r="BV59" s="22"/>
      <c r="BW59" s="22"/>
      <c r="BX59" s="22"/>
      <c r="BY59" s="22"/>
      <c r="BZ59" s="22"/>
      <c r="CA59" s="22"/>
      <c r="CB59" s="22"/>
      <c r="CC59" s="22"/>
      <c r="CD59" s="22"/>
      <c r="CE59" s="22"/>
      <c r="CF59" s="22"/>
      <c r="CG59" s="22"/>
      <c r="CH59" s="22"/>
      <c r="CI59" s="22"/>
      <c r="CJ59" s="22"/>
      <c r="CK59" s="22"/>
      <c r="CL59" s="22"/>
      <c r="CM59" s="22"/>
      <c r="CN59" s="22"/>
      <c r="CO59" s="22"/>
      <c r="CP59" s="22"/>
      <c r="CQ59" s="22"/>
      <c r="CR59" s="22"/>
      <c r="CS59" s="22"/>
      <c r="CT59" s="22"/>
      <c r="CU59" s="22"/>
      <c r="CV59" s="22"/>
      <c r="CW59" s="22"/>
      <c r="CX59" s="22"/>
      <c r="CY59" s="22"/>
      <c r="CZ59" s="22"/>
      <c r="DA59" s="22"/>
      <c r="DB59" s="22"/>
      <c r="DC59" s="22"/>
      <c r="DD59" s="22"/>
      <c r="DE59" s="22"/>
      <c r="DF59" s="22"/>
      <c r="DG59" s="22"/>
      <c r="DH59" s="22"/>
      <c r="DI59" s="22"/>
      <c r="DJ59" s="22"/>
      <c r="DK59" s="22"/>
      <c r="DL59" s="22"/>
      <c r="DM59" s="22"/>
      <c r="DN59" s="22"/>
      <c r="DO59" s="22"/>
      <c r="DP59" s="22"/>
      <c r="DQ59" s="22"/>
      <c r="DR59" s="22"/>
      <c r="DS59" s="22"/>
      <c r="DT59" s="22"/>
      <c r="DU59" s="22"/>
      <c r="DV59" s="22"/>
      <c r="DW59" s="22"/>
      <c r="DX59" s="22"/>
      <c r="DY59" s="22"/>
      <c r="DZ59" s="22"/>
      <c r="EA59" s="22"/>
      <c r="EB59" s="22"/>
      <c r="EC59" s="22"/>
      <c r="ED59" s="22"/>
      <c r="EE59" s="22"/>
      <c r="EF59" s="22"/>
      <c r="EG59" s="22"/>
      <c r="EH59" s="22"/>
      <c r="EI59" s="22"/>
      <c r="EJ59" s="22"/>
      <c r="EK59" s="22"/>
      <c r="EL59" s="22"/>
      <c r="EM59" s="22"/>
      <c r="EN59" s="22"/>
      <c r="EO59" s="22"/>
      <c r="EP59" s="22"/>
      <c r="EQ59" s="22"/>
      <c r="ER59" s="22"/>
      <c r="ES59" s="22"/>
      <c r="ET59" s="22"/>
      <c r="EU59" s="22"/>
      <c r="EV59" s="22"/>
      <c r="EW59" s="22"/>
      <c r="EX59" s="22"/>
      <c r="EY59" s="22"/>
      <c r="EZ59" s="22"/>
      <c r="FA59" s="22"/>
      <c r="FB59" s="22"/>
      <c r="FC59" s="22"/>
      <c r="FD59" s="22"/>
      <c r="FE59" s="22"/>
      <c r="FF59" s="22"/>
      <c r="FG59" s="22"/>
      <c r="FH59" s="22"/>
      <c r="FI59" s="22"/>
      <c r="FJ59" s="22"/>
      <c r="FK59" s="22"/>
      <c r="FL59" s="22"/>
      <c r="FM59" s="22"/>
      <c r="FN59" s="22"/>
      <c r="FO59" s="22"/>
      <c r="FP59" s="22"/>
      <c r="FQ59" s="22"/>
      <c r="FR59" s="22"/>
      <c r="FS59" s="22"/>
      <c r="FT59" s="22"/>
      <c r="FU59" s="22"/>
      <c r="FV59" s="22"/>
      <c r="FW59" s="22"/>
      <c r="FX59" s="22"/>
      <c r="FY59" s="22"/>
      <c r="FZ59" s="22"/>
      <c r="GA59" s="22"/>
      <c r="GB59" s="22"/>
      <c r="GC59" s="22"/>
      <c r="GD59" s="22"/>
      <c r="GE59" s="22"/>
      <c r="GF59" s="22"/>
      <c r="GG59" s="22"/>
      <c r="GH59" s="22"/>
      <c r="GI59" s="22"/>
      <c r="GJ59" s="22"/>
      <c r="GK59" s="22"/>
      <c r="GL59" s="22"/>
      <c r="GM59" s="22"/>
      <c r="GN59" s="22"/>
      <c r="GO59" s="22"/>
      <c r="GP59" s="22"/>
      <c r="GQ59" s="22"/>
      <c r="GR59" s="22"/>
      <c r="GS59" s="22"/>
      <c r="GT59" s="22"/>
      <c r="GU59" s="22"/>
      <c r="GV59" s="22"/>
      <c r="GW59" s="22"/>
      <c r="GX59" s="22"/>
      <c r="GY59" s="22"/>
      <c r="GZ59" s="22"/>
      <c r="HA59" s="22"/>
      <c r="HB59" s="22"/>
      <c r="HC59" s="22"/>
      <c r="HD59" s="22"/>
      <c r="HE59" s="22"/>
      <c r="HF59" s="22"/>
      <c r="HG59" s="22"/>
      <c r="HH59" s="22"/>
      <c r="HI59" s="22"/>
      <c r="HJ59" s="22"/>
      <c r="HK59" s="22"/>
      <c r="HL59" s="22"/>
      <c r="HM59" s="22"/>
      <c r="HN59" s="22"/>
      <c r="HO59" s="22"/>
      <c r="HP59" s="22"/>
      <c r="HQ59" s="22"/>
      <c r="HR59" s="22"/>
      <c r="HS59" s="22"/>
      <c r="HT59" s="22"/>
      <c r="HU59" s="22"/>
      <c r="HV59" s="22"/>
      <c r="HW59" s="22"/>
      <c r="HX59" s="22"/>
      <c r="HY59" s="22"/>
      <c r="HZ59" s="22"/>
      <c r="IA59" s="22"/>
      <c r="IB59" s="22"/>
      <c r="IC59" s="22"/>
      <c r="ID59" s="22"/>
      <c r="IE59" s="22"/>
      <c r="IF59" s="22"/>
      <c r="IG59" s="22"/>
      <c r="IH59" s="22"/>
      <c r="II59" s="22"/>
      <c r="IJ59" s="22"/>
      <c r="IK59" s="22"/>
      <c r="IL59" s="22"/>
      <c r="IM59" s="22"/>
      <c r="IN59" s="22"/>
      <c r="IO59" s="22"/>
      <c r="IP59" s="22"/>
      <c r="IQ59" s="22"/>
      <c r="IR59" s="22"/>
      <c r="IS59" s="22"/>
      <c r="IT59" s="22"/>
    </row>
    <row r="60" spans="1:254" s="48" customFormat="1" ht="38.25" x14ac:dyDescent="0.2">
      <c r="A60" s="34"/>
      <c r="B60" s="50" t="s">
        <v>69</v>
      </c>
      <c r="C60" s="49"/>
      <c r="D60" s="24" t="s">
        <v>225</v>
      </c>
      <c r="E60" s="35">
        <v>52570</v>
      </c>
      <c r="F60" s="36">
        <f t="shared" si="6"/>
        <v>0</v>
      </c>
      <c r="G60" s="37"/>
      <c r="H60" s="37">
        <f t="shared" si="4"/>
        <v>0</v>
      </c>
      <c r="I60" s="38"/>
      <c r="J60" s="25"/>
      <c r="K60" s="26">
        <f t="shared" si="5"/>
        <v>52570</v>
      </c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F60" s="22"/>
      <c r="BG60" s="22"/>
      <c r="BH60" s="22"/>
      <c r="BI60" s="22"/>
      <c r="BJ60" s="22"/>
      <c r="BK60" s="22"/>
      <c r="BL60" s="22"/>
      <c r="BM60" s="22"/>
      <c r="BN60" s="22"/>
      <c r="BO60" s="22"/>
      <c r="BP60" s="22"/>
      <c r="BQ60" s="22"/>
      <c r="BR60" s="22"/>
      <c r="BS60" s="22"/>
      <c r="BT60" s="22"/>
      <c r="BU60" s="22"/>
      <c r="BV60" s="22"/>
      <c r="BW60" s="22"/>
      <c r="BX60" s="22"/>
      <c r="BY60" s="22"/>
      <c r="BZ60" s="22"/>
      <c r="CA60" s="22"/>
      <c r="CB60" s="22"/>
      <c r="CC60" s="22"/>
      <c r="CD60" s="22"/>
      <c r="CE60" s="22"/>
      <c r="CF60" s="22"/>
      <c r="CG60" s="22"/>
      <c r="CH60" s="22"/>
      <c r="CI60" s="22"/>
      <c r="CJ60" s="22"/>
      <c r="CK60" s="22"/>
      <c r="CL60" s="22"/>
      <c r="CM60" s="22"/>
      <c r="CN60" s="22"/>
      <c r="CO60" s="22"/>
      <c r="CP60" s="22"/>
      <c r="CQ60" s="22"/>
      <c r="CR60" s="22"/>
      <c r="CS60" s="22"/>
      <c r="CT60" s="22"/>
      <c r="CU60" s="22"/>
      <c r="CV60" s="22"/>
      <c r="CW60" s="22"/>
      <c r="CX60" s="22"/>
      <c r="CY60" s="22"/>
      <c r="CZ60" s="22"/>
      <c r="DA60" s="22"/>
      <c r="DB60" s="22"/>
      <c r="DC60" s="22"/>
      <c r="DD60" s="22"/>
      <c r="DE60" s="22"/>
      <c r="DF60" s="22"/>
      <c r="DG60" s="22"/>
      <c r="DH60" s="22"/>
      <c r="DI60" s="22"/>
      <c r="DJ60" s="22"/>
      <c r="DK60" s="22"/>
      <c r="DL60" s="22"/>
      <c r="DM60" s="22"/>
      <c r="DN60" s="22"/>
      <c r="DO60" s="22"/>
      <c r="DP60" s="22"/>
      <c r="DQ60" s="22"/>
      <c r="DR60" s="22"/>
      <c r="DS60" s="22"/>
      <c r="DT60" s="22"/>
      <c r="DU60" s="22"/>
      <c r="DV60" s="22"/>
      <c r="DW60" s="22"/>
      <c r="DX60" s="22"/>
      <c r="DY60" s="22"/>
      <c r="DZ60" s="22"/>
      <c r="EA60" s="22"/>
      <c r="EB60" s="22"/>
      <c r="EC60" s="22"/>
      <c r="ED60" s="22"/>
      <c r="EE60" s="22"/>
      <c r="EF60" s="22"/>
      <c r="EG60" s="22"/>
      <c r="EH60" s="22"/>
      <c r="EI60" s="22"/>
      <c r="EJ60" s="22"/>
      <c r="EK60" s="22"/>
      <c r="EL60" s="22"/>
      <c r="EM60" s="22"/>
      <c r="EN60" s="22"/>
      <c r="EO60" s="22"/>
      <c r="EP60" s="22"/>
      <c r="EQ60" s="22"/>
      <c r="ER60" s="22"/>
      <c r="ES60" s="22"/>
      <c r="ET60" s="22"/>
      <c r="EU60" s="22"/>
      <c r="EV60" s="22"/>
      <c r="EW60" s="22"/>
      <c r="EX60" s="22"/>
      <c r="EY60" s="22"/>
      <c r="EZ60" s="22"/>
      <c r="FA60" s="22"/>
      <c r="FB60" s="22"/>
      <c r="FC60" s="22"/>
      <c r="FD60" s="22"/>
      <c r="FE60" s="22"/>
      <c r="FF60" s="22"/>
      <c r="FG60" s="22"/>
      <c r="FH60" s="22"/>
      <c r="FI60" s="22"/>
      <c r="FJ60" s="22"/>
      <c r="FK60" s="22"/>
      <c r="FL60" s="22"/>
      <c r="FM60" s="22"/>
      <c r="FN60" s="22"/>
      <c r="FO60" s="22"/>
      <c r="FP60" s="22"/>
      <c r="FQ60" s="22"/>
      <c r="FR60" s="22"/>
      <c r="FS60" s="22"/>
      <c r="FT60" s="22"/>
      <c r="FU60" s="22"/>
      <c r="FV60" s="22"/>
      <c r="FW60" s="22"/>
      <c r="FX60" s="22"/>
      <c r="FY60" s="22"/>
      <c r="FZ60" s="22"/>
      <c r="GA60" s="22"/>
      <c r="GB60" s="22"/>
      <c r="GC60" s="22"/>
      <c r="GD60" s="22"/>
      <c r="GE60" s="22"/>
      <c r="GF60" s="22"/>
      <c r="GG60" s="22"/>
      <c r="GH60" s="22"/>
      <c r="GI60" s="22"/>
      <c r="GJ60" s="22"/>
      <c r="GK60" s="22"/>
      <c r="GL60" s="22"/>
      <c r="GM60" s="22"/>
      <c r="GN60" s="22"/>
      <c r="GO60" s="22"/>
      <c r="GP60" s="22"/>
      <c r="GQ60" s="22"/>
      <c r="GR60" s="22"/>
      <c r="GS60" s="22"/>
      <c r="GT60" s="22"/>
      <c r="GU60" s="22"/>
      <c r="GV60" s="22"/>
      <c r="GW60" s="22"/>
      <c r="GX60" s="22"/>
      <c r="GY60" s="22"/>
      <c r="GZ60" s="22"/>
      <c r="HA60" s="22"/>
      <c r="HB60" s="22"/>
      <c r="HC60" s="22"/>
      <c r="HD60" s="22"/>
      <c r="HE60" s="22"/>
      <c r="HF60" s="22"/>
      <c r="HG60" s="22"/>
      <c r="HH60" s="22"/>
      <c r="HI60" s="22"/>
      <c r="HJ60" s="22"/>
      <c r="HK60" s="22"/>
      <c r="HL60" s="22"/>
      <c r="HM60" s="22"/>
      <c r="HN60" s="22"/>
      <c r="HO60" s="22"/>
      <c r="HP60" s="22"/>
      <c r="HQ60" s="22"/>
      <c r="HR60" s="22"/>
      <c r="HS60" s="22"/>
      <c r="HT60" s="22"/>
      <c r="HU60" s="22"/>
      <c r="HV60" s="22"/>
      <c r="HW60" s="22"/>
      <c r="HX60" s="22"/>
      <c r="HY60" s="22"/>
      <c r="HZ60" s="22"/>
      <c r="IA60" s="22"/>
      <c r="IB60" s="22"/>
      <c r="IC60" s="22"/>
      <c r="ID60" s="22"/>
      <c r="IE60" s="22"/>
      <c r="IF60" s="22"/>
      <c r="IG60" s="22"/>
      <c r="IH60" s="22"/>
      <c r="II60" s="22"/>
      <c r="IJ60" s="22"/>
      <c r="IK60" s="22"/>
      <c r="IL60" s="22"/>
      <c r="IM60" s="22"/>
      <c r="IN60" s="22"/>
      <c r="IO60" s="22"/>
      <c r="IP60" s="22"/>
      <c r="IQ60" s="22"/>
      <c r="IR60" s="22"/>
      <c r="IS60" s="22"/>
      <c r="IT60" s="22"/>
    </row>
    <row r="61" spans="1:254" s="48" customFormat="1" ht="12.75" x14ac:dyDescent="0.2">
      <c r="A61" s="34"/>
      <c r="B61" s="50" t="s">
        <v>39</v>
      </c>
      <c r="C61" s="49"/>
      <c r="D61" s="34" t="s">
        <v>186</v>
      </c>
      <c r="E61" s="35"/>
      <c r="F61" s="36">
        <f t="shared" si="6"/>
        <v>0</v>
      </c>
      <c r="G61" s="37"/>
      <c r="H61" s="37">
        <f t="shared" si="4"/>
        <v>0</v>
      </c>
      <c r="I61" s="38"/>
      <c r="J61" s="25"/>
      <c r="K61" s="26">
        <f t="shared" si="5"/>
        <v>0</v>
      </c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  <c r="BH61" s="22"/>
      <c r="BI61" s="22"/>
      <c r="BJ61" s="22"/>
      <c r="BK61" s="22"/>
      <c r="BL61" s="22"/>
      <c r="BM61" s="22"/>
      <c r="BN61" s="22"/>
      <c r="BO61" s="22"/>
      <c r="BP61" s="22"/>
      <c r="BQ61" s="22"/>
      <c r="BR61" s="22"/>
      <c r="BS61" s="22"/>
      <c r="BT61" s="22"/>
      <c r="BU61" s="22"/>
      <c r="BV61" s="22"/>
      <c r="BW61" s="22"/>
      <c r="BX61" s="22"/>
      <c r="BY61" s="22"/>
      <c r="BZ61" s="22"/>
      <c r="CA61" s="22"/>
      <c r="CB61" s="22"/>
      <c r="CC61" s="22"/>
      <c r="CD61" s="22"/>
      <c r="CE61" s="22"/>
      <c r="CF61" s="22"/>
      <c r="CG61" s="22"/>
      <c r="CH61" s="22"/>
      <c r="CI61" s="22"/>
      <c r="CJ61" s="22"/>
      <c r="CK61" s="22"/>
      <c r="CL61" s="22"/>
      <c r="CM61" s="22"/>
      <c r="CN61" s="22"/>
      <c r="CO61" s="22"/>
      <c r="CP61" s="22"/>
      <c r="CQ61" s="22"/>
      <c r="CR61" s="22"/>
      <c r="CS61" s="22"/>
      <c r="CT61" s="22"/>
      <c r="CU61" s="22"/>
      <c r="CV61" s="22"/>
      <c r="CW61" s="22"/>
      <c r="CX61" s="22"/>
      <c r="CY61" s="22"/>
      <c r="CZ61" s="22"/>
      <c r="DA61" s="22"/>
      <c r="DB61" s="22"/>
      <c r="DC61" s="22"/>
      <c r="DD61" s="22"/>
      <c r="DE61" s="22"/>
      <c r="DF61" s="22"/>
      <c r="DG61" s="22"/>
      <c r="DH61" s="22"/>
      <c r="DI61" s="22"/>
      <c r="DJ61" s="22"/>
      <c r="DK61" s="22"/>
      <c r="DL61" s="22"/>
      <c r="DM61" s="22"/>
      <c r="DN61" s="22"/>
      <c r="DO61" s="22"/>
      <c r="DP61" s="22"/>
      <c r="DQ61" s="22"/>
      <c r="DR61" s="22"/>
      <c r="DS61" s="22"/>
      <c r="DT61" s="22"/>
      <c r="DU61" s="22"/>
      <c r="DV61" s="22"/>
      <c r="DW61" s="22"/>
      <c r="DX61" s="22"/>
      <c r="DY61" s="22"/>
      <c r="DZ61" s="22"/>
      <c r="EA61" s="22"/>
      <c r="EB61" s="22"/>
      <c r="EC61" s="22"/>
      <c r="ED61" s="22"/>
      <c r="EE61" s="22"/>
      <c r="EF61" s="22"/>
      <c r="EG61" s="22"/>
      <c r="EH61" s="22"/>
      <c r="EI61" s="22"/>
      <c r="EJ61" s="22"/>
      <c r="EK61" s="22"/>
      <c r="EL61" s="22"/>
      <c r="EM61" s="22"/>
      <c r="EN61" s="22"/>
      <c r="EO61" s="22"/>
      <c r="EP61" s="22"/>
      <c r="EQ61" s="22"/>
      <c r="ER61" s="22"/>
      <c r="ES61" s="22"/>
      <c r="ET61" s="22"/>
      <c r="EU61" s="22"/>
      <c r="EV61" s="22"/>
      <c r="EW61" s="22"/>
      <c r="EX61" s="22"/>
      <c r="EY61" s="22"/>
      <c r="EZ61" s="22"/>
      <c r="FA61" s="22"/>
      <c r="FB61" s="22"/>
      <c r="FC61" s="22"/>
      <c r="FD61" s="22"/>
      <c r="FE61" s="22"/>
      <c r="FF61" s="22"/>
      <c r="FG61" s="22"/>
      <c r="FH61" s="22"/>
      <c r="FI61" s="22"/>
      <c r="FJ61" s="22"/>
      <c r="FK61" s="22"/>
      <c r="FL61" s="22"/>
      <c r="FM61" s="22"/>
      <c r="FN61" s="22"/>
      <c r="FO61" s="22"/>
      <c r="FP61" s="22"/>
      <c r="FQ61" s="22"/>
      <c r="FR61" s="22"/>
      <c r="FS61" s="22"/>
      <c r="FT61" s="22"/>
      <c r="FU61" s="22"/>
      <c r="FV61" s="22"/>
      <c r="FW61" s="22"/>
      <c r="FX61" s="22"/>
      <c r="FY61" s="22"/>
      <c r="FZ61" s="22"/>
      <c r="GA61" s="22"/>
      <c r="GB61" s="22"/>
      <c r="GC61" s="22"/>
      <c r="GD61" s="22"/>
      <c r="GE61" s="22"/>
      <c r="GF61" s="22"/>
      <c r="GG61" s="22"/>
      <c r="GH61" s="22"/>
      <c r="GI61" s="22"/>
      <c r="GJ61" s="22"/>
      <c r="GK61" s="22"/>
      <c r="GL61" s="22"/>
      <c r="GM61" s="22"/>
      <c r="GN61" s="22"/>
      <c r="GO61" s="22"/>
      <c r="GP61" s="22"/>
      <c r="GQ61" s="22"/>
      <c r="GR61" s="22"/>
      <c r="GS61" s="22"/>
      <c r="GT61" s="22"/>
      <c r="GU61" s="22"/>
      <c r="GV61" s="22"/>
      <c r="GW61" s="22"/>
      <c r="GX61" s="22"/>
      <c r="GY61" s="22"/>
      <c r="GZ61" s="22"/>
      <c r="HA61" s="22"/>
      <c r="HB61" s="22"/>
      <c r="HC61" s="22"/>
      <c r="HD61" s="22"/>
      <c r="HE61" s="22"/>
      <c r="HF61" s="22"/>
      <c r="HG61" s="22"/>
      <c r="HH61" s="22"/>
      <c r="HI61" s="22"/>
      <c r="HJ61" s="22"/>
      <c r="HK61" s="22"/>
      <c r="HL61" s="22"/>
      <c r="HM61" s="22"/>
      <c r="HN61" s="22"/>
      <c r="HO61" s="22"/>
      <c r="HP61" s="22"/>
      <c r="HQ61" s="22"/>
      <c r="HR61" s="22"/>
      <c r="HS61" s="22"/>
      <c r="HT61" s="22"/>
      <c r="HU61" s="22"/>
      <c r="HV61" s="22"/>
      <c r="HW61" s="22"/>
      <c r="HX61" s="22"/>
      <c r="HY61" s="22"/>
      <c r="HZ61" s="22"/>
      <c r="IA61" s="22"/>
      <c r="IB61" s="22"/>
      <c r="IC61" s="22"/>
      <c r="ID61" s="22"/>
      <c r="IE61" s="22"/>
      <c r="IF61" s="22"/>
      <c r="IG61" s="22"/>
      <c r="IH61" s="22"/>
      <c r="II61" s="22"/>
      <c r="IJ61" s="22"/>
      <c r="IK61" s="22"/>
      <c r="IL61" s="22"/>
      <c r="IM61" s="22"/>
      <c r="IN61" s="22"/>
      <c r="IO61" s="22"/>
      <c r="IP61" s="22"/>
      <c r="IQ61" s="22"/>
      <c r="IR61" s="22"/>
      <c r="IS61" s="22"/>
      <c r="IT61" s="22"/>
    </row>
    <row r="62" spans="1:254" s="48" customFormat="1" ht="25.5" x14ac:dyDescent="0.2">
      <c r="A62" s="34"/>
      <c r="B62" s="50" t="s">
        <v>40</v>
      </c>
      <c r="C62" s="49" t="s">
        <v>151</v>
      </c>
      <c r="D62" s="24" t="s">
        <v>152</v>
      </c>
      <c r="E62" s="35"/>
      <c r="F62" s="36">
        <f t="shared" si="6"/>
        <v>384902</v>
      </c>
      <c r="G62" s="37"/>
      <c r="H62" s="37">
        <f t="shared" si="4"/>
        <v>384902</v>
      </c>
      <c r="I62" s="38">
        <v>384902</v>
      </c>
      <c r="J62" s="25"/>
      <c r="K62" s="26">
        <f t="shared" si="5"/>
        <v>384902</v>
      </c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/>
      <c r="BK62" s="22"/>
      <c r="BL62" s="22"/>
      <c r="BM62" s="22"/>
      <c r="BN62" s="22"/>
      <c r="BO62" s="22"/>
      <c r="BP62" s="22"/>
      <c r="BQ62" s="22"/>
      <c r="BR62" s="22"/>
      <c r="BS62" s="22"/>
      <c r="BT62" s="22"/>
      <c r="BU62" s="22"/>
      <c r="BV62" s="22"/>
      <c r="BW62" s="22"/>
      <c r="BX62" s="22"/>
      <c r="BY62" s="22"/>
      <c r="BZ62" s="22"/>
      <c r="CA62" s="22"/>
      <c r="CB62" s="22"/>
      <c r="CC62" s="22"/>
      <c r="CD62" s="22"/>
      <c r="CE62" s="22"/>
      <c r="CF62" s="22"/>
      <c r="CG62" s="22"/>
      <c r="CH62" s="22"/>
      <c r="CI62" s="22"/>
      <c r="CJ62" s="22"/>
      <c r="CK62" s="22"/>
      <c r="CL62" s="22"/>
      <c r="CM62" s="22"/>
      <c r="CN62" s="22"/>
      <c r="CO62" s="22"/>
      <c r="CP62" s="22"/>
      <c r="CQ62" s="22"/>
      <c r="CR62" s="22"/>
      <c r="CS62" s="22"/>
      <c r="CT62" s="22"/>
      <c r="CU62" s="22"/>
      <c r="CV62" s="22"/>
      <c r="CW62" s="22"/>
      <c r="CX62" s="22"/>
      <c r="CY62" s="22"/>
      <c r="CZ62" s="22"/>
      <c r="DA62" s="22"/>
      <c r="DB62" s="22"/>
      <c r="DC62" s="22"/>
      <c r="DD62" s="22"/>
      <c r="DE62" s="22"/>
      <c r="DF62" s="22"/>
      <c r="DG62" s="22"/>
      <c r="DH62" s="22"/>
      <c r="DI62" s="22"/>
      <c r="DJ62" s="22"/>
      <c r="DK62" s="22"/>
      <c r="DL62" s="22"/>
      <c r="DM62" s="22"/>
      <c r="DN62" s="22"/>
      <c r="DO62" s="22"/>
      <c r="DP62" s="22"/>
      <c r="DQ62" s="22"/>
      <c r="DR62" s="22"/>
      <c r="DS62" s="22"/>
      <c r="DT62" s="22"/>
      <c r="DU62" s="22"/>
      <c r="DV62" s="22"/>
      <c r="DW62" s="22"/>
      <c r="DX62" s="22"/>
      <c r="DY62" s="22"/>
      <c r="DZ62" s="22"/>
      <c r="EA62" s="22"/>
      <c r="EB62" s="22"/>
      <c r="EC62" s="22"/>
      <c r="ED62" s="22"/>
      <c r="EE62" s="22"/>
      <c r="EF62" s="22"/>
      <c r="EG62" s="22"/>
      <c r="EH62" s="22"/>
      <c r="EI62" s="22"/>
      <c r="EJ62" s="22"/>
      <c r="EK62" s="22"/>
      <c r="EL62" s="22"/>
      <c r="EM62" s="22"/>
      <c r="EN62" s="22"/>
      <c r="EO62" s="22"/>
      <c r="EP62" s="22"/>
      <c r="EQ62" s="22"/>
      <c r="ER62" s="22"/>
      <c r="ES62" s="22"/>
      <c r="ET62" s="22"/>
      <c r="EU62" s="22"/>
      <c r="EV62" s="22"/>
      <c r="EW62" s="22"/>
      <c r="EX62" s="22"/>
      <c r="EY62" s="22"/>
      <c r="EZ62" s="22"/>
      <c r="FA62" s="22"/>
      <c r="FB62" s="22"/>
      <c r="FC62" s="22"/>
      <c r="FD62" s="22"/>
      <c r="FE62" s="22"/>
      <c r="FF62" s="22"/>
      <c r="FG62" s="22"/>
      <c r="FH62" s="22"/>
      <c r="FI62" s="22"/>
      <c r="FJ62" s="22"/>
      <c r="FK62" s="22"/>
      <c r="FL62" s="22"/>
      <c r="FM62" s="22"/>
      <c r="FN62" s="22"/>
      <c r="FO62" s="22"/>
      <c r="FP62" s="22"/>
      <c r="FQ62" s="22"/>
      <c r="FR62" s="22"/>
      <c r="FS62" s="22"/>
      <c r="FT62" s="22"/>
      <c r="FU62" s="22"/>
      <c r="FV62" s="22"/>
      <c r="FW62" s="22"/>
      <c r="FX62" s="22"/>
      <c r="FY62" s="22"/>
      <c r="FZ62" s="22"/>
      <c r="GA62" s="22"/>
      <c r="GB62" s="22"/>
      <c r="GC62" s="22"/>
      <c r="GD62" s="22"/>
      <c r="GE62" s="22"/>
      <c r="GF62" s="22"/>
      <c r="GG62" s="22"/>
      <c r="GH62" s="22"/>
      <c r="GI62" s="22"/>
      <c r="GJ62" s="22"/>
      <c r="GK62" s="22"/>
      <c r="GL62" s="22"/>
      <c r="GM62" s="22"/>
      <c r="GN62" s="22"/>
      <c r="GO62" s="22"/>
      <c r="GP62" s="22"/>
      <c r="GQ62" s="22"/>
      <c r="GR62" s="22"/>
      <c r="GS62" s="22"/>
      <c r="GT62" s="22"/>
      <c r="GU62" s="22"/>
      <c r="GV62" s="22"/>
      <c r="GW62" s="22"/>
      <c r="GX62" s="22"/>
      <c r="GY62" s="22"/>
      <c r="GZ62" s="22"/>
      <c r="HA62" s="22"/>
      <c r="HB62" s="22"/>
      <c r="HC62" s="22"/>
      <c r="HD62" s="22"/>
      <c r="HE62" s="22"/>
      <c r="HF62" s="22"/>
      <c r="HG62" s="22"/>
      <c r="HH62" s="22"/>
      <c r="HI62" s="22"/>
      <c r="HJ62" s="22"/>
      <c r="HK62" s="22"/>
      <c r="HL62" s="22"/>
      <c r="HM62" s="22"/>
      <c r="HN62" s="22"/>
      <c r="HO62" s="22"/>
      <c r="HP62" s="22"/>
      <c r="HQ62" s="22"/>
      <c r="HR62" s="22"/>
      <c r="HS62" s="22"/>
      <c r="HT62" s="22"/>
      <c r="HU62" s="22"/>
      <c r="HV62" s="22"/>
      <c r="HW62" s="22"/>
      <c r="HX62" s="22"/>
      <c r="HY62" s="22"/>
      <c r="HZ62" s="22"/>
      <c r="IA62" s="22"/>
      <c r="IB62" s="22"/>
      <c r="IC62" s="22"/>
      <c r="ID62" s="22"/>
      <c r="IE62" s="22"/>
      <c r="IF62" s="22"/>
      <c r="IG62" s="22"/>
      <c r="IH62" s="22"/>
      <c r="II62" s="22"/>
      <c r="IJ62" s="22"/>
      <c r="IK62" s="22"/>
      <c r="IL62" s="22"/>
      <c r="IM62" s="22"/>
      <c r="IN62" s="22"/>
      <c r="IO62" s="22"/>
      <c r="IP62" s="22"/>
      <c r="IQ62" s="22"/>
      <c r="IR62" s="22"/>
      <c r="IS62" s="22"/>
      <c r="IT62" s="22"/>
    </row>
    <row r="63" spans="1:254" s="48" customFormat="1" ht="12.75" x14ac:dyDescent="0.2">
      <c r="A63" s="34"/>
      <c r="B63" s="50" t="s">
        <v>126</v>
      </c>
      <c r="C63" s="49" t="s">
        <v>148</v>
      </c>
      <c r="D63" s="24" t="s">
        <v>149</v>
      </c>
      <c r="E63" s="35"/>
      <c r="F63" s="36">
        <f t="shared" si="6"/>
        <v>102665.4</v>
      </c>
      <c r="G63" s="37">
        <v>102665.4</v>
      </c>
      <c r="H63" s="37">
        <f t="shared" si="4"/>
        <v>0</v>
      </c>
      <c r="I63" s="38"/>
      <c r="J63" s="25"/>
      <c r="K63" s="26">
        <f t="shared" si="5"/>
        <v>102665.4</v>
      </c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BO63" s="22"/>
      <c r="BP63" s="22"/>
      <c r="BQ63" s="22"/>
      <c r="BR63" s="22"/>
      <c r="BS63" s="22"/>
      <c r="BT63" s="22"/>
      <c r="BU63" s="22"/>
      <c r="BV63" s="22"/>
      <c r="BW63" s="22"/>
      <c r="BX63" s="22"/>
      <c r="BY63" s="22"/>
      <c r="BZ63" s="22"/>
      <c r="CA63" s="22"/>
      <c r="CB63" s="22"/>
      <c r="CC63" s="22"/>
      <c r="CD63" s="22"/>
      <c r="CE63" s="22"/>
      <c r="CF63" s="22"/>
      <c r="CG63" s="22"/>
      <c r="CH63" s="22"/>
      <c r="CI63" s="22"/>
      <c r="CJ63" s="22"/>
      <c r="CK63" s="22"/>
      <c r="CL63" s="22"/>
      <c r="CM63" s="22"/>
      <c r="CN63" s="22"/>
      <c r="CO63" s="22"/>
      <c r="CP63" s="22"/>
      <c r="CQ63" s="22"/>
      <c r="CR63" s="22"/>
      <c r="CS63" s="22"/>
      <c r="CT63" s="22"/>
      <c r="CU63" s="22"/>
      <c r="CV63" s="22"/>
      <c r="CW63" s="22"/>
      <c r="CX63" s="22"/>
      <c r="CY63" s="22"/>
      <c r="CZ63" s="22"/>
      <c r="DA63" s="22"/>
      <c r="DB63" s="22"/>
      <c r="DC63" s="22"/>
      <c r="DD63" s="22"/>
      <c r="DE63" s="22"/>
      <c r="DF63" s="22"/>
      <c r="DG63" s="22"/>
      <c r="DH63" s="22"/>
      <c r="DI63" s="22"/>
      <c r="DJ63" s="22"/>
      <c r="DK63" s="22"/>
      <c r="DL63" s="22"/>
      <c r="DM63" s="22"/>
      <c r="DN63" s="22"/>
      <c r="DO63" s="22"/>
      <c r="DP63" s="22"/>
      <c r="DQ63" s="22"/>
      <c r="DR63" s="22"/>
      <c r="DS63" s="22"/>
      <c r="DT63" s="22"/>
      <c r="DU63" s="22"/>
      <c r="DV63" s="22"/>
      <c r="DW63" s="22"/>
      <c r="DX63" s="22"/>
      <c r="DY63" s="22"/>
      <c r="DZ63" s="22"/>
      <c r="EA63" s="22"/>
      <c r="EB63" s="22"/>
      <c r="EC63" s="22"/>
      <c r="ED63" s="22"/>
      <c r="EE63" s="22"/>
      <c r="EF63" s="22"/>
      <c r="EG63" s="22"/>
      <c r="EH63" s="22"/>
      <c r="EI63" s="22"/>
      <c r="EJ63" s="22"/>
      <c r="EK63" s="22"/>
      <c r="EL63" s="22"/>
      <c r="EM63" s="22"/>
      <c r="EN63" s="22"/>
      <c r="EO63" s="22"/>
      <c r="EP63" s="22"/>
      <c r="EQ63" s="22"/>
      <c r="ER63" s="22"/>
      <c r="ES63" s="22"/>
      <c r="ET63" s="22"/>
      <c r="EU63" s="22"/>
      <c r="EV63" s="22"/>
      <c r="EW63" s="22"/>
      <c r="EX63" s="22"/>
      <c r="EY63" s="22"/>
      <c r="EZ63" s="22"/>
      <c r="FA63" s="22"/>
      <c r="FB63" s="22"/>
      <c r="FC63" s="22"/>
      <c r="FD63" s="22"/>
      <c r="FE63" s="22"/>
      <c r="FF63" s="22"/>
      <c r="FG63" s="22"/>
      <c r="FH63" s="22"/>
      <c r="FI63" s="22"/>
      <c r="FJ63" s="22"/>
      <c r="FK63" s="22"/>
      <c r="FL63" s="22"/>
      <c r="FM63" s="22"/>
      <c r="FN63" s="22"/>
      <c r="FO63" s="22"/>
      <c r="FP63" s="22"/>
      <c r="FQ63" s="22"/>
      <c r="FR63" s="22"/>
      <c r="FS63" s="22"/>
      <c r="FT63" s="22"/>
      <c r="FU63" s="22"/>
      <c r="FV63" s="22"/>
      <c r="FW63" s="22"/>
      <c r="FX63" s="22"/>
      <c r="FY63" s="22"/>
      <c r="FZ63" s="22"/>
      <c r="GA63" s="22"/>
      <c r="GB63" s="22"/>
      <c r="GC63" s="22"/>
      <c r="GD63" s="22"/>
      <c r="GE63" s="22"/>
      <c r="GF63" s="22"/>
      <c r="GG63" s="22"/>
      <c r="GH63" s="22"/>
      <c r="GI63" s="22"/>
      <c r="GJ63" s="22"/>
      <c r="GK63" s="22"/>
      <c r="GL63" s="22"/>
      <c r="GM63" s="22"/>
      <c r="GN63" s="22"/>
      <c r="GO63" s="22"/>
      <c r="GP63" s="22"/>
      <c r="GQ63" s="22"/>
      <c r="GR63" s="22"/>
      <c r="GS63" s="22"/>
      <c r="GT63" s="22"/>
      <c r="GU63" s="22"/>
      <c r="GV63" s="22"/>
      <c r="GW63" s="22"/>
      <c r="GX63" s="22"/>
      <c r="GY63" s="22"/>
      <c r="GZ63" s="22"/>
      <c r="HA63" s="22"/>
      <c r="HB63" s="22"/>
      <c r="HC63" s="22"/>
      <c r="HD63" s="22"/>
      <c r="HE63" s="22"/>
      <c r="HF63" s="22"/>
      <c r="HG63" s="22"/>
      <c r="HH63" s="22"/>
      <c r="HI63" s="22"/>
      <c r="HJ63" s="22"/>
      <c r="HK63" s="22"/>
      <c r="HL63" s="22"/>
      <c r="HM63" s="22"/>
      <c r="HN63" s="22"/>
      <c r="HO63" s="22"/>
      <c r="HP63" s="22"/>
      <c r="HQ63" s="22"/>
      <c r="HR63" s="22"/>
      <c r="HS63" s="22"/>
      <c r="HT63" s="22"/>
      <c r="HU63" s="22"/>
      <c r="HV63" s="22"/>
      <c r="HW63" s="22"/>
      <c r="HX63" s="22"/>
      <c r="HY63" s="22"/>
      <c r="HZ63" s="22"/>
      <c r="IA63" s="22"/>
      <c r="IB63" s="22"/>
      <c r="IC63" s="22"/>
      <c r="ID63" s="22"/>
      <c r="IE63" s="22"/>
      <c r="IF63" s="22"/>
      <c r="IG63" s="22"/>
      <c r="IH63" s="22"/>
      <c r="II63" s="22"/>
      <c r="IJ63" s="22"/>
      <c r="IK63" s="22"/>
      <c r="IL63" s="22"/>
      <c r="IM63" s="22"/>
      <c r="IN63" s="22"/>
      <c r="IO63" s="22"/>
      <c r="IP63" s="22"/>
      <c r="IQ63" s="22"/>
      <c r="IR63" s="22"/>
      <c r="IS63" s="22"/>
      <c r="IT63" s="22"/>
    </row>
    <row r="64" spans="1:254" s="48" customFormat="1" ht="25.5" x14ac:dyDescent="0.2">
      <c r="A64" s="108"/>
      <c r="B64" s="111" t="s">
        <v>127</v>
      </c>
      <c r="C64" s="49" t="s">
        <v>158</v>
      </c>
      <c r="D64" s="24" t="s">
        <v>183</v>
      </c>
      <c r="E64" s="35">
        <v>67735</v>
      </c>
      <c r="F64" s="36">
        <f t="shared" si="6"/>
        <v>0</v>
      </c>
      <c r="G64" s="37"/>
      <c r="H64" s="37">
        <f t="shared" si="4"/>
        <v>0</v>
      </c>
      <c r="I64" s="41"/>
      <c r="J64" s="42"/>
      <c r="K64" s="26">
        <f t="shared" si="5"/>
        <v>67735</v>
      </c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F64" s="22"/>
      <c r="BG64" s="22"/>
      <c r="BH64" s="22"/>
      <c r="BI64" s="22"/>
      <c r="BJ64" s="22"/>
      <c r="BK64" s="22"/>
      <c r="BL64" s="22"/>
      <c r="BM64" s="22"/>
      <c r="BN64" s="22"/>
      <c r="BO64" s="22"/>
      <c r="BP64" s="22"/>
      <c r="BQ64" s="22"/>
      <c r="BR64" s="22"/>
      <c r="BS64" s="22"/>
      <c r="BT64" s="22"/>
      <c r="BU64" s="22"/>
      <c r="BV64" s="22"/>
      <c r="BW64" s="22"/>
      <c r="BX64" s="22"/>
      <c r="BY64" s="22"/>
      <c r="BZ64" s="22"/>
      <c r="CA64" s="22"/>
      <c r="CB64" s="22"/>
      <c r="CC64" s="22"/>
      <c r="CD64" s="22"/>
      <c r="CE64" s="22"/>
      <c r="CF64" s="22"/>
      <c r="CG64" s="22"/>
      <c r="CH64" s="22"/>
      <c r="CI64" s="22"/>
      <c r="CJ64" s="22"/>
      <c r="CK64" s="22"/>
      <c r="CL64" s="22"/>
      <c r="CM64" s="22"/>
      <c r="CN64" s="22"/>
      <c r="CO64" s="22"/>
      <c r="CP64" s="22"/>
      <c r="CQ64" s="22"/>
      <c r="CR64" s="22"/>
      <c r="CS64" s="22"/>
      <c r="CT64" s="22"/>
      <c r="CU64" s="22"/>
      <c r="CV64" s="22"/>
      <c r="CW64" s="22"/>
      <c r="CX64" s="22"/>
      <c r="CY64" s="22"/>
      <c r="CZ64" s="22"/>
      <c r="DA64" s="22"/>
      <c r="DB64" s="22"/>
      <c r="DC64" s="22"/>
      <c r="DD64" s="22"/>
      <c r="DE64" s="22"/>
      <c r="DF64" s="22"/>
      <c r="DG64" s="22"/>
      <c r="DH64" s="22"/>
      <c r="DI64" s="22"/>
      <c r="DJ64" s="22"/>
      <c r="DK64" s="22"/>
      <c r="DL64" s="22"/>
      <c r="DM64" s="22"/>
      <c r="DN64" s="22"/>
      <c r="DO64" s="22"/>
      <c r="DP64" s="22"/>
      <c r="DQ64" s="22"/>
      <c r="DR64" s="22"/>
      <c r="DS64" s="22"/>
      <c r="DT64" s="22"/>
      <c r="DU64" s="22"/>
      <c r="DV64" s="22"/>
      <c r="DW64" s="22"/>
      <c r="DX64" s="22"/>
      <c r="DY64" s="22"/>
      <c r="DZ64" s="22"/>
      <c r="EA64" s="22"/>
      <c r="EB64" s="22"/>
      <c r="EC64" s="22"/>
      <c r="ED64" s="22"/>
      <c r="EE64" s="22"/>
      <c r="EF64" s="22"/>
      <c r="EG64" s="22"/>
      <c r="EH64" s="22"/>
      <c r="EI64" s="22"/>
      <c r="EJ64" s="22"/>
      <c r="EK64" s="22"/>
      <c r="EL64" s="22"/>
      <c r="EM64" s="22"/>
      <c r="EN64" s="22"/>
      <c r="EO64" s="22"/>
      <c r="EP64" s="22"/>
      <c r="EQ64" s="22"/>
      <c r="ER64" s="22"/>
      <c r="ES64" s="22"/>
      <c r="ET64" s="22"/>
      <c r="EU64" s="22"/>
      <c r="EV64" s="22"/>
      <c r="EW64" s="22"/>
      <c r="EX64" s="22"/>
      <c r="EY64" s="22"/>
      <c r="EZ64" s="22"/>
      <c r="FA64" s="22"/>
      <c r="FB64" s="22"/>
      <c r="FC64" s="22"/>
      <c r="FD64" s="22"/>
      <c r="FE64" s="22"/>
      <c r="FF64" s="22"/>
      <c r="FG64" s="22"/>
      <c r="FH64" s="22"/>
      <c r="FI64" s="22"/>
      <c r="FJ64" s="22"/>
      <c r="FK64" s="22"/>
      <c r="FL64" s="22"/>
      <c r="FM64" s="22"/>
      <c r="FN64" s="22"/>
      <c r="FO64" s="22"/>
      <c r="FP64" s="22"/>
      <c r="FQ64" s="22"/>
      <c r="FR64" s="22"/>
      <c r="FS64" s="22"/>
      <c r="FT64" s="22"/>
      <c r="FU64" s="22"/>
      <c r="FV64" s="22"/>
      <c r="FW64" s="22"/>
      <c r="FX64" s="22"/>
      <c r="FY64" s="22"/>
      <c r="FZ64" s="22"/>
      <c r="GA64" s="22"/>
      <c r="GB64" s="22"/>
      <c r="GC64" s="22"/>
      <c r="GD64" s="22"/>
      <c r="GE64" s="22"/>
      <c r="GF64" s="22"/>
      <c r="GG64" s="22"/>
      <c r="GH64" s="22"/>
      <c r="GI64" s="22"/>
      <c r="GJ64" s="22"/>
      <c r="GK64" s="22"/>
      <c r="GL64" s="22"/>
      <c r="GM64" s="22"/>
      <c r="GN64" s="22"/>
      <c r="GO64" s="22"/>
      <c r="GP64" s="22"/>
      <c r="GQ64" s="22"/>
      <c r="GR64" s="22"/>
      <c r="GS64" s="22"/>
      <c r="GT64" s="22"/>
      <c r="GU64" s="22"/>
      <c r="GV64" s="22"/>
      <c r="GW64" s="22"/>
      <c r="GX64" s="22"/>
      <c r="GY64" s="22"/>
      <c r="GZ64" s="22"/>
      <c r="HA64" s="22"/>
      <c r="HB64" s="22"/>
      <c r="HC64" s="22"/>
      <c r="HD64" s="22"/>
      <c r="HE64" s="22"/>
      <c r="HF64" s="22"/>
      <c r="HG64" s="22"/>
      <c r="HH64" s="22"/>
      <c r="HI64" s="22"/>
      <c r="HJ64" s="22"/>
      <c r="HK64" s="22"/>
      <c r="HL64" s="22"/>
      <c r="HM64" s="22"/>
      <c r="HN64" s="22"/>
      <c r="HO64" s="22"/>
      <c r="HP64" s="22"/>
      <c r="HQ64" s="22"/>
      <c r="HR64" s="22"/>
      <c r="HS64" s="22"/>
      <c r="HT64" s="22"/>
      <c r="HU64" s="22"/>
      <c r="HV64" s="22"/>
      <c r="HW64" s="22"/>
      <c r="HX64" s="22"/>
      <c r="HY64" s="22"/>
      <c r="HZ64" s="22"/>
      <c r="IA64" s="22"/>
      <c r="IB64" s="22"/>
      <c r="IC64" s="22"/>
      <c r="ID64" s="22"/>
      <c r="IE64" s="22"/>
      <c r="IF64" s="22"/>
      <c r="IG64" s="22"/>
      <c r="IH64" s="22"/>
      <c r="II64" s="22"/>
      <c r="IJ64" s="22"/>
      <c r="IK64" s="22"/>
      <c r="IL64" s="22"/>
      <c r="IM64" s="22"/>
      <c r="IN64" s="22"/>
      <c r="IO64" s="22"/>
      <c r="IP64" s="22"/>
      <c r="IQ64" s="22"/>
      <c r="IR64" s="22"/>
      <c r="IS64" s="22"/>
      <c r="IT64" s="22"/>
    </row>
    <row r="65" spans="1:254" s="48" customFormat="1" ht="25.5" x14ac:dyDescent="0.2">
      <c r="A65" s="109"/>
      <c r="B65" s="112"/>
      <c r="C65" s="49" t="s">
        <v>158</v>
      </c>
      <c r="D65" s="24" t="s">
        <v>184</v>
      </c>
      <c r="E65" s="35">
        <v>125000</v>
      </c>
      <c r="F65" s="36">
        <f t="shared" si="6"/>
        <v>0</v>
      </c>
      <c r="G65" s="37"/>
      <c r="H65" s="37">
        <f t="shared" si="4"/>
        <v>0</v>
      </c>
      <c r="I65" s="41"/>
      <c r="J65" s="43"/>
      <c r="K65" s="26">
        <f t="shared" si="5"/>
        <v>125000</v>
      </c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  <c r="BG65" s="22"/>
      <c r="BH65" s="22"/>
      <c r="BI65" s="22"/>
      <c r="BJ65" s="22"/>
      <c r="BK65" s="22"/>
      <c r="BL65" s="22"/>
      <c r="BM65" s="22"/>
      <c r="BN65" s="22"/>
      <c r="BO65" s="22"/>
      <c r="BP65" s="22"/>
      <c r="BQ65" s="22"/>
      <c r="BR65" s="22"/>
      <c r="BS65" s="22"/>
      <c r="BT65" s="22"/>
      <c r="BU65" s="22"/>
      <c r="BV65" s="22"/>
      <c r="BW65" s="22"/>
      <c r="BX65" s="22"/>
      <c r="BY65" s="22"/>
      <c r="BZ65" s="22"/>
      <c r="CA65" s="22"/>
      <c r="CB65" s="22"/>
      <c r="CC65" s="22"/>
      <c r="CD65" s="22"/>
      <c r="CE65" s="22"/>
      <c r="CF65" s="22"/>
      <c r="CG65" s="22"/>
      <c r="CH65" s="22"/>
      <c r="CI65" s="22"/>
      <c r="CJ65" s="22"/>
      <c r="CK65" s="22"/>
      <c r="CL65" s="22"/>
      <c r="CM65" s="22"/>
      <c r="CN65" s="22"/>
      <c r="CO65" s="22"/>
      <c r="CP65" s="22"/>
      <c r="CQ65" s="22"/>
      <c r="CR65" s="22"/>
      <c r="CS65" s="22"/>
      <c r="CT65" s="22"/>
      <c r="CU65" s="22"/>
      <c r="CV65" s="22"/>
      <c r="CW65" s="22"/>
      <c r="CX65" s="22"/>
      <c r="CY65" s="22"/>
      <c r="CZ65" s="22"/>
      <c r="DA65" s="22"/>
      <c r="DB65" s="22"/>
      <c r="DC65" s="22"/>
      <c r="DD65" s="22"/>
      <c r="DE65" s="22"/>
      <c r="DF65" s="22"/>
      <c r="DG65" s="22"/>
      <c r="DH65" s="22"/>
      <c r="DI65" s="22"/>
      <c r="DJ65" s="22"/>
      <c r="DK65" s="22"/>
      <c r="DL65" s="22"/>
      <c r="DM65" s="22"/>
      <c r="DN65" s="22"/>
      <c r="DO65" s="22"/>
      <c r="DP65" s="22"/>
      <c r="DQ65" s="22"/>
      <c r="DR65" s="22"/>
      <c r="DS65" s="22"/>
      <c r="DT65" s="22"/>
      <c r="DU65" s="22"/>
      <c r="DV65" s="22"/>
      <c r="DW65" s="22"/>
      <c r="DX65" s="22"/>
      <c r="DY65" s="22"/>
      <c r="DZ65" s="22"/>
      <c r="EA65" s="22"/>
      <c r="EB65" s="22"/>
      <c r="EC65" s="22"/>
      <c r="ED65" s="22"/>
      <c r="EE65" s="22"/>
      <c r="EF65" s="22"/>
      <c r="EG65" s="22"/>
      <c r="EH65" s="22"/>
      <c r="EI65" s="22"/>
      <c r="EJ65" s="22"/>
      <c r="EK65" s="22"/>
      <c r="EL65" s="22"/>
      <c r="EM65" s="22"/>
      <c r="EN65" s="22"/>
      <c r="EO65" s="22"/>
      <c r="EP65" s="22"/>
      <c r="EQ65" s="22"/>
      <c r="ER65" s="22"/>
      <c r="ES65" s="22"/>
      <c r="ET65" s="22"/>
      <c r="EU65" s="22"/>
      <c r="EV65" s="22"/>
      <c r="EW65" s="22"/>
      <c r="EX65" s="22"/>
      <c r="EY65" s="22"/>
      <c r="EZ65" s="22"/>
      <c r="FA65" s="22"/>
      <c r="FB65" s="22"/>
      <c r="FC65" s="22"/>
      <c r="FD65" s="22"/>
      <c r="FE65" s="22"/>
      <c r="FF65" s="22"/>
      <c r="FG65" s="22"/>
      <c r="FH65" s="22"/>
      <c r="FI65" s="22"/>
      <c r="FJ65" s="22"/>
      <c r="FK65" s="22"/>
      <c r="FL65" s="22"/>
      <c r="FM65" s="22"/>
      <c r="FN65" s="22"/>
      <c r="FO65" s="22"/>
      <c r="FP65" s="22"/>
      <c r="FQ65" s="22"/>
      <c r="FR65" s="22"/>
      <c r="FS65" s="22"/>
      <c r="FT65" s="22"/>
      <c r="FU65" s="22"/>
      <c r="FV65" s="22"/>
      <c r="FW65" s="22"/>
      <c r="FX65" s="22"/>
      <c r="FY65" s="22"/>
      <c r="FZ65" s="22"/>
      <c r="GA65" s="22"/>
      <c r="GB65" s="22"/>
      <c r="GC65" s="22"/>
      <c r="GD65" s="22"/>
      <c r="GE65" s="22"/>
      <c r="GF65" s="22"/>
      <c r="GG65" s="22"/>
      <c r="GH65" s="22"/>
      <c r="GI65" s="22"/>
      <c r="GJ65" s="22"/>
      <c r="GK65" s="22"/>
      <c r="GL65" s="22"/>
      <c r="GM65" s="22"/>
      <c r="GN65" s="22"/>
      <c r="GO65" s="22"/>
      <c r="GP65" s="22"/>
      <c r="GQ65" s="22"/>
      <c r="GR65" s="22"/>
      <c r="GS65" s="22"/>
      <c r="GT65" s="22"/>
      <c r="GU65" s="22"/>
      <c r="GV65" s="22"/>
      <c r="GW65" s="22"/>
      <c r="GX65" s="22"/>
      <c r="GY65" s="22"/>
      <c r="GZ65" s="22"/>
      <c r="HA65" s="22"/>
      <c r="HB65" s="22"/>
      <c r="HC65" s="22"/>
      <c r="HD65" s="22"/>
      <c r="HE65" s="22"/>
      <c r="HF65" s="22"/>
      <c r="HG65" s="22"/>
      <c r="HH65" s="22"/>
      <c r="HI65" s="22"/>
      <c r="HJ65" s="22"/>
      <c r="HK65" s="22"/>
      <c r="HL65" s="22"/>
      <c r="HM65" s="22"/>
      <c r="HN65" s="22"/>
      <c r="HO65" s="22"/>
      <c r="HP65" s="22"/>
      <c r="HQ65" s="22"/>
      <c r="HR65" s="22"/>
      <c r="HS65" s="22"/>
      <c r="HT65" s="22"/>
      <c r="HU65" s="22"/>
      <c r="HV65" s="22"/>
      <c r="HW65" s="22"/>
      <c r="HX65" s="22"/>
      <c r="HY65" s="22"/>
      <c r="HZ65" s="22"/>
      <c r="IA65" s="22"/>
      <c r="IB65" s="22"/>
      <c r="IC65" s="22"/>
      <c r="ID65" s="22"/>
      <c r="IE65" s="22"/>
      <c r="IF65" s="22"/>
      <c r="IG65" s="22"/>
      <c r="IH65" s="22"/>
      <c r="II65" s="22"/>
      <c r="IJ65" s="22"/>
      <c r="IK65" s="22"/>
      <c r="IL65" s="22"/>
      <c r="IM65" s="22"/>
      <c r="IN65" s="22"/>
      <c r="IO65" s="22"/>
      <c r="IP65" s="22"/>
      <c r="IQ65" s="22"/>
      <c r="IR65" s="22"/>
      <c r="IS65" s="22"/>
      <c r="IT65" s="22"/>
    </row>
    <row r="66" spans="1:254" s="48" customFormat="1" ht="25.5" x14ac:dyDescent="0.2">
      <c r="A66" s="109"/>
      <c r="B66" s="112"/>
      <c r="C66" s="49" t="s">
        <v>167</v>
      </c>
      <c r="D66" s="24" t="s">
        <v>185</v>
      </c>
      <c r="E66" s="35">
        <v>97600</v>
      </c>
      <c r="F66" s="36">
        <f t="shared" si="6"/>
        <v>0</v>
      </c>
      <c r="G66" s="37"/>
      <c r="H66" s="37">
        <f t="shared" si="4"/>
        <v>0</v>
      </c>
      <c r="I66" s="41"/>
      <c r="J66" s="43"/>
      <c r="K66" s="26">
        <f t="shared" si="5"/>
        <v>97600</v>
      </c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F66" s="22"/>
      <c r="BG66" s="22"/>
      <c r="BH66" s="22"/>
      <c r="BI66" s="22"/>
      <c r="BJ66" s="22"/>
      <c r="BK66" s="22"/>
      <c r="BL66" s="22"/>
      <c r="BM66" s="22"/>
      <c r="BN66" s="22"/>
      <c r="BO66" s="22"/>
      <c r="BP66" s="22"/>
      <c r="BQ66" s="22"/>
      <c r="BR66" s="22"/>
      <c r="BS66" s="22"/>
      <c r="BT66" s="22"/>
      <c r="BU66" s="22"/>
      <c r="BV66" s="22"/>
      <c r="BW66" s="22"/>
      <c r="BX66" s="22"/>
      <c r="BY66" s="22"/>
      <c r="BZ66" s="22"/>
      <c r="CA66" s="22"/>
      <c r="CB66" s="22"/>
      <c r="CC66" s="22"/>
      <c r="CD66" s="22"/>
      <c r="CE66" s="22"/>
      <c r="CF66" s="22"/>
      <c r="CG66" s="22"/>
      <c r="CH66" s="22"/>
      <c r="CI66" s="22"/>
      <c r="CJ66" s="22"/>
      <c r="CK66" s="22"/>
      <c r="CL66" s="22"/>
      <c r="CM66" s="22"/>
      <c r="CN66" s="22"/>
      <c r="CO66" s="22"/>
      <c r="CP66" s="22"/>
      <c r="CQ66" s="22"/>
      <c r="CR66" s="22"/>
      <c r="CS66" s="22"/>
      <c r="CT66" s="22"/>
      <c r="CU66" s="22"/>
      <c r="CV66" s="22"/>
      <c r="CW66" s="22"/>
      <c r="CX66" s="22"/>
      <c r="CY66" s="22"/>
      <c r="CZ66" s="22"/>
      <c r="DA66" s="22"/>
      <c r="DB66" s="22"/>
      <c r="DC66" s="22"/>
      <c r="DD66" s="22"/>
      <c r="DE66" s="22"/>
      <c r="DF66" s="22"/>
      <c r="DG66" s="22"/>
      <c r="DH66" s="22"/>
      <c r="DI66" s="22"/>
      <c r="DJ66" s="22"/>
      <c r="DK66" s="22"/>
      <c r="DL66" s="22"/>
      <c r="DM66" s="22"/>
      <c r="DN66" s="22"/>
      <c r="DO66" s="22"/>
      <c r="DP66" s="22"/>
      <c r="DQ66" s="22"/>
      <c r="DR66" s="22"/>
      <c r="DS66" s="22"/>
      <c r="DT66" s="22"/>
      <c r="DU66" s="22"/>
      <c r="DV66" s="22"/>
      <c r="DW66" s="22"/>
      <c r="DX66" s="22"/>
      <c r="DY66" s="22"/>
      <c r="DZ66" s="22"/>
      <c r="EA66" s="22"/>
      <c r="EB66" s="22"/>
      <c r="EC66" s="22"/>
      <c r="ED66" s="22"/>
      <c r="EE66" s="22"/>
      <c r="EF66" s="22"/>
      <c r="EG66" s="22"/>
      <c r="EH66" s="22"/>
      <c r="EI66" s="22"/>
      <c r="EJ66" s="22"/>
      <c r="EK66" s="22"/>
      <c r="EL66" s="22"/>
      <c r="EM66" s="22"/>
      <c r="EN66" s="22"/>
      <c r="EO66" s="22"/>
      <c r="EP66" s="22"/>
      <c r="EQ66" s="22"/>
      <c r="ER66" s="22"/>
      <c r="ES66" s="22"/>
      <c r="ET66" s="22"/>
      <c r="EU66" s="22"/>
      <c r="EV66" s="22"/>
      <c r="EW66" s="22"/>
      <c r="EX66" s="22"/>
      <c r="EY66" s="22"/>
      <c r="EZ66" s="22"/>
      <c r="FA66" s="22"/>
      <c r="FB66" s="22"/>
      <c r="FC66" s="22"/>
      <c r="FD66" s="22"/>
      <c r="FE66" s="22"/>
      <c r="FF66" s="22"/>
      <c r="FG66" s="22"/>
      <c r="FH66" s="22"/>
      <c r="FI66" s="22"/>
      <c r="FJ66" s="22"/>
      <c r="FK66" s="22"/>
      <c r="FL66" s="22"/>
      <c r="FM66" s="22"/>
      <c r="FN66" s="22"/>
      <c r="FO66" s="22"/>
      <c r="FP66" s="22"/>
      <c r="FQ66" s="22"/>
      <c r="FR66" s="22"/>
      <c r="FS66" s="22"/>
      <c r="FT66" s="22"/>
      <c r="FU66" s="22"/>
      <c r="FV66" s="22"/>
      <c r="FW66" s="22"/>
      <c r="FX66" s="22"/>
      <c r="FY66" s="22"/>
      <c r="FZ66" s="22"/>
      <c r="GA66" s="22"/>
      <c r="GB66" s="22"/>
      <c r="GC66" s="22"/>
      <c r="GD66" s="22"/>
      <c r="GE66" s="22"/>
      <c r="GF66" s="22"/>
      <c r="GG66" s="22"/>
      <c r="GH66" s="22"/>
      <c r="GI66" s="22"/>
      <c r="GJ66" s="22"/>
      <c r="GK66" s="22"/>
      <c r="GL66" s="22"/>
      <c r="GM66" s="22"/>
      <c r="GN66" s="22"/>
      <c r="GO66" s="22"/>
      <c r="GP66" s="22"/>
      <c r="GQ66" s="22"/>
      <c r="GR66" s="22"/>
      <c r="GS66" s="22"/>
      <c r="GT66" s="22"/>
      <c r="GU66" s="22"/>
      <c r="GV66" s="22"/>
      <c r="GW66" s="22"/>
      <c r="GX66" s="22"/>
      <c r="GY66" s="22"/>
      <c r="GZ66" s="22"/>
      <c r="HA66" s="22"/>
      <c r="HB66" s="22"/>
      <c r="HC66" s="22"/>
      <c r="HD66" s="22"/>
      <c r="HE66" s="22"/>
      <c r="HF66" s="22"/>
      <c r="HG66" s="22"/>
      <c r="HH66" s="22"/>
      <c r="HI66" s="22"/>
      <c r="HJ66" s="22"/>
      <c r="HK66" s="22"/>
      <c r="HL66" s="22"/>
      <c r="HM66" s="22"/>
      <c r="HN66" s="22"/>
      <c r="HO66" s="22"/>
      <c r="HP66" s="22"/>
      <c r="HQ66" s="22"/>
      <c r="HR66" s="22"/>
      <c r="HS66" s="22"/>
      <c r="HT66" s="22"/>
      <c r="HU66" s="22"/>
      <c r="HV66" s="22"/>
      <c r="HW66" s="22"/>
      <c r="HX66" s="22"/>
      <c r="HY66" s="22"/>
      <c r="HZ66" s="22"/>
      <c r="IA66" s="22"/>
      <c r="IB66" s="22"/>
      <c r="IC66" s="22"/>
      <c r="ID66" s="22"/>
      <c r="IE66" s="22"/>
      <c r="IF66" s="22"/>
      <c r="IG66" s="22"/>
      <c r="IH66" s="22"/>
      <c r="II66" s="22"/>
      <c r="IJ66" s="22"/>
      <c r="IK66" s="22"/>
      <c r="IL66" s="22"/>
      <c r="IM66" s="22"/>
      <c r="IN66" s="22"/>
      <c r="IO66" s="22"/>
      <c r="IP66" s="22"/>
      <c r="IQ66" s="22"/>
      <c r="IR66" s="22"/>
      <c r="IS66" s="22"/>
      <c r="IT66" s="22"/>
    </row>
    <row r="67" spans="1:254" s="48" customFormat="1" ht="38.25" x14ac:dyDescent="0.2">
      <c r="A67" s="109"/>
      <c r="B67" s="112"/>
      <c r="C67" s="49" t="s">
        <v>167</v>
      </c>
      <c r="D67" s="24" t="s">
        <v>207</v>
      </c>
      <c r="E67" s="35">
        <v>219000</v>
      </c>
      <c r="F67" s="36">
        <f t="shared" si="6"/>
        <v>0</v>
      </c>
      <c r="G67" s="37"/>
      <c r="H67" s="37">
        <f t="shared" si="4"/>
        <v>0</v>
      </c>
      <c r="I67" s="41"/>
      <c r="J67" s="43"/>
      <c r="K67" s="26">
        <f t="shared" si="5"/>
        <v>219000</v>
      </c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  <c r="BG67" s="22"/>
      <c r="BH67" s="22"/>
      <c r="BI67" s="22"/>
      <c r="BJ67" s="22"/>
      <c r="BK67" s="22"/>
      <c r="BL67" s="22"/>
      <c r="BM67" s="22"/>
      <c r="BN67" s="22"/>
      <c r="BO67" s="22"/>
      <c r="BP67" s="22"/>
      <c r="BQ67" s="22"/>
      <c r="BR67" s="22"/>
      <c r="BS67" s="22"/>
      <c r="BT67" s="22"/>
      <c r="BU67" s="22"/>
      <c r="BV67" s="22"/>
      <c r="BW67" s="22"/>
      <c r="BX67" s="22"/>
      <c r="BY67" s="22"/>
      <c r="BZ67" s="22"/>
      <c r="CA67" s="22"/>
      <c r="CB67" s="22"/>
      <c r="CC67" s="22"/>
      <c r="CD67" s="22"/>
      <c r="CE67" s="22"/>
      <c r="CF67" s="22"/>
      <c r="CG67" s="22"/>
      <c r="CH67" s="22"/>
      <c r="CI67" s="22"/>
      <c r="CJ67" s="22"/>
      <c r="CK67" s="22"/>
      <c r="CL67" s="22"/>
      <c r="CM67" s="22"/>
      <c r="CN67" s="22"/>
      <c r="CO67" s="22"/>
      <c r="CP67" s="22"/>
      <c r="CQ67" s="22"/>
      <c r="CR67" s="22"/>
      <c r="CS67" s="22"/>
      <c r="CT67" s="22"/>
      <c r="CU67" s="22"/>
      <c r="CV67" s="22"/>
      <c r="CW67" s="22"/>
      <c r="CX67" s="22"/>
      <c r="CY67" s="22"/>
      <c r="CZ67" s="22"/>
      <c r="DA67" s="22"/>
      <c r="DB67" s="22"/>
      <c r="DC67" s="22"/>
      <c r="DD67" s="22"/>
      <c r="DE67" s="22"/>
      <c r="DF67" s="22"/>
      <c r="DG67" s="22"/>
      <c r="DH67" s="22"/>
      <c r="DI67" s="22"/>
      <c r="DJ67" s="22"/>
      <c r="DK67" s="22"/>
      <c r="DL67" s="22"/>
      <c r="DM67" s="22"/>
      <c r="DN67" s="22"/>
      <c r="DO67" s="22"/>
      <c r="DP67" s="22"/>
      <c r="DQ67" s="22"/>
      <c r="DR67" s="22"/>
      <c r="DS67" s="22"/>
      <c r="DT67" s="22"/>
      <c r="DU67" s="22"/>
      <c r="DV67" s="22"/>
      <c r="DW67" s="22"/>
      <c r="DX67" s="22"/>
      <c r="DY67" s="22"/>
      <c r="DZ67" s="22"/>
      <c r="EA67" s="22"/>
      <c r="EB67" s="22"/>
      <c r="EC67" s="22"/>
      <c r="ED67" s="22"/>
      <c r="EE67" s="22"/>
      <c r="EF67" s="22"/>
      <c r="EG67" s="22"/>
      <c r="EH67" s="22"/>
      <c r="EI67" s="22"/>
      <c r="EJ67" s="22"/>
      <c r="EK67" s="22"/>
      <c r="EL67" s="22"/>
      <c r="EM67" s="22"/>
      <c r="EN67" s="22"/>
      <c r="EO67" s="22"/>
      <c r="EP67" s="22"/>
      <c r="EQ67" s="22"/>
      <c r="ER67" s="22"/>
      <c r="ES67" s="22"/>
      <c r="ET67" s="22"/>
      <c r="EU67" s="22"/>
      <c r="EV67" s="22"/>
      <c r="EW67" s="22"/>
      <c r="EX67" s="22"/>
      <c r="EY67" s="22"/>
      <c r="EZ67" s="22"/>
      <c r="FA67" s="22"/>
      <c r="FB67" s="22"/>
      <c r="FC67" s="22"/>
      <c r="FD67" s="22"/>
      <c r="FE67" s="22"/>
      <c r="FF67" s="22"/>
      <c r="FG67" s="22"/>
      <c r="FH67" s="22"/>
      <c r="FI67" s="22"/>
      <c r="FJ67" s="22"/>
      <c r="FK67" s="22"/>
      <c r="FL67" s="22"/>
      <c r="FM67" s="22"/>
      <c r="FN67" s="22"/>
      <c r="FO67" s="22"/>
      <c r="FP67" s="22"/>
      <c r="FQ67" s="22"/>
      <c r="FR67" s="22"/>
      <c r="FS67" s="22"/>
      <c r="FT67" s="22"/>
      <c r="FU67" s="22"/>
      <c r="FV67" s="22"/>
      <c r="FW67" s="22"/>
      <c r="FX67" s="22"/>
      <c r="FY67" s="22"/>
      <c r="FZ67" s="22"/>
      <c r="GA67" s="22"/>
      <c r="GB67" s="22"/>
      <c r="GC67" s="22"/>
      <c r="GD67" s="22"/>
      <c r="GE67" s="22"/>
      <c r="GF67" s="22"/>
      <c r="GG67" s="22"/>
      <c r="GH67" s="22"/>
      <c r="GI67" s="22"/>
      <c r="GJ67" s="22"/>
      <c r="GK67" s="22"/>
      <c r="GL67" s="22"/>
      <c r="GM67" s="22"/>
      <c r="GN67" s="22"/>
      <c r="GO67" s="22"/>
      <c r="GP67" s="22"/>
      <c r="GQ67" s="22"/>
      <c r="GR67" s="22"/>
      <c r="GS67" s="22"/>
      <c r="GT67" s="22"/>
      <c r="GU67" s="22"/>
      <c r="GV67" s="22"/>
      <c r="GW67" s="22"/>
      <c r="GX67" s="22"/>
      <c r="GY67" s="22"/>
      <c r="GZ67" s="22"/>
      <c r="HA67" s="22"/>
      <c r="HB67" s="22"/>
      <c r="HC67" s="22"/>
      <c r="HD67" s="22"/>
      <c r="HE67" s="22"/>
      <c r="HF67" s="22"/>
      <c r="HG67" s="22"/>
      <c r="HH67" s="22"/>
      <c r="HI67" s="22"/>
      <c r="HJ67" s="22"/>
      <c r="HK67" s="22"/>
      <c r="HL67" s="22"/>
      <c r="HM67" s="22"/>
      <c r="HN67" s="22"/>
      <c r="HO67" s="22"/>
      <c r="HP67" s="22"/>
      <c r="HQ67" s="22"/>
      <c r="HR67" s="22"/>
      <c r="HS67" s="22"/>
      <c r="HT67" s="22"/>
      <c r="HU67" s="22"/>
      <c r="HV67" s="22"/>
      <c r="HW67" s="22"/>
      <c r="HX67" s="22"/>
      <c r="HY67" s="22"/>
      <c r="HZ67" s="22"/>
      <c r="IA67" s="22"/>
      <c r="IB67" s="22"/>
      <c r="IC67" s="22"/>
      <c r="ID67" s="22"/>
      <c r="IE67" s="22"/>
      <c r="IF67" s="22"/>
      <c r="IG67" s="22"/>
      <c r="IH67" s="22"/>
      <c r="II67" s="22"/>
      <c r="IJ67" s="22"/>
      <c r="IK67" s="22"/>
      <c r="IL67" s="22"/>
      <c r="IM67" s="22"/>
      <c r="IN67" s="22"/>
      <c r="IO67" s="22"/>
      <c r="IP67" s="22"/>
      <c r="IQ67" s="22"/>
      <c r="IR67" s="22"/>
      <c r="IS67" s="22"/>
      <c r="IT67" s="22"/>
    </row>
    <row r="68" spans="1:254" s="48" customFormat="1" ht="25.5" x14ac:dyDescent="0.2">
      <c r="A68" s="109"/>
      <c r="B68" s="112"/>
      <c r="C68" s="49" t="s">
        <v>158</v>
      </c>
      <c r="D68" s="24" t="s">
        <v>206</v>
      </c>
      <c r="E68" s="35">
        <v>409070</v>
      </c>
      <c r="F68" s="36">
        <f>SUM(G68:H68)</f>
        <v>0</v>
      </c>
      <c r="G68" s="37"/>
      <c r="H68" s="37">
        <f>SUM(I68:J68)</f>
        <v>0</v>
      </c>
      <c r="I68" s="41"/>
      <c r="J68" s="43"/>
      <c r="K68" s="26">
        <f>SUM(E68:F68)</f>
        <v>409070</v>
      </c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F68" s="22"/>
      <c r="BG68" s="22"/>
      <c r="BH68" s="22"/>
      <c r="BI68" s="22"/>
      <c r="BJ68" s="22"/>
      <c r="BK68" s="22"/>
      <c r="BL68" s="22"/>
      <c r="BM68" s="22"/>
      <c r="BN68" s="22"/>
      <c r="BO68" s="22"/>
      <c r="BP68" s="22"/>
      <c r="BQ68" s="22"/>
      <c r="BR68" s="22"/>
      <c r="BS68" s="22"/>
      <c r="BT68" s="22"/>
      <c r="BU68" s="22"/>
      <c r="BV68" s="22"/>
      <c r="BW68" s="22"/>
      <c r="BX68" s="22"/>
      <c r="BY68" s="22"/>
      <c r="BZ68" s="22"/>
      <c r="CA68" s="22"/>
      <c r="CB68" s="22"/>
      <c r="CC68" s="22"/>
      <c r="CD68" s="22"/>
      <c r="CE68" s="22"/>
      <c r="CF68" s="22"/>
      <c r="CG68" s="22"/>
      <c r="CH68" s="22"/>
      <c r="CI68" s="22"/>
      <c r="CJ68" s="22"/>
      <c r="CK68" s="22"/>
      <c r="CL68" s="22"/>
      <c r="CM68" s="22"/>
      <c r="CN68" s="22"/>
      <c r="CO68" s="22"/>
      <c r="CP68" s="22"/>
      <c r="CQ68" s="22"/>
      <c r="CR68" s="22"/>
      <c r="CS68" s="22"/>
      <c r="CT68" s="22"/>
      <c r="CU68" s="22"/>
      <c r="CV68" s="22"/>
      <c r="CW68" s="22"/>
      <c r="CX68" s="22"/>
      <c r="CY68" s="22"/>
      <c r="CZ68" s="22"/>
      <c r="DA68" s="22"/>
      <c r="DB68" s="22"/>
      <c r="DC68" s="22"/>
      <c r="DD68" s="22"/>
      <c r="DE68" s="22"/>
      <c r="DF68" s="22"/>
      <c r="DG68" s="22"/>
      <c r="DH68" s="22"/>
      <c r="DI68" s="22"/>
      <c r="DJ68" s="22"/>
      <c r="DK68" s="22"/>
      <c r="DL68" s="22"/>
      <c r="DM68" s="22"/>
      <c r="DN68" s="22"/>
      <c r="DO68" s="22"/>
      <c r="DP68" s="22"/>
      <c r="DQ68" s="22"/>
      <c r="DR68" s="22"/>
      <c r="DS68" s="22"/>
      <c r="DT68" s="22"/>
      <c r="DU68" s="22"/>
      <c r="DV68" s="22"/>
      <c r="DW68" s="22"/>
      <c r="DX68" s="22"/>
      <c r="DY68" s="22"/>
      <c r="DZ68" s="22"/>
      <c r="EA68" s="22"/>
      <c r="EB68" s="22"/>
      <c r="EC68" s="22"/>
      <c r="ED68" s="22"/>
      <c r="EE68" s="22"/>
      <c r="EF68" s="22"/>
      <c r="EG68" s="22"/>
      <c r="EH68" s="22"/>
      <c r="EI68" s="22"/>
      <c r="EJ68" s="22"/>
      <c r="EK68" s="22"/>
      <c r="EL68" s="22"/>
      <c r="EM68" s="22"/>
      <c r="EN68" s="22"/>
      <c r="EO68" s="22"/>
      <c r="EP68" s="22"/>
      <c r="EQ68" s="22"/>
      <c r="ER68" s="22"/>
      <c r="ES68" s="22"/>
      <c r="ET68" s="22"/>
      <c r="EU68" s="22"/>
      <c r="EV68" s="22"/>
      <c r="EW68" s="22"/>
      <c r="EX68" s="22"/>
      <c r="EY68" s="22"/>
      <c r="EZ68" s="22"/>
      <c r="FA68" s="22"/>
      <c r="FB68" s="22"/>
      <c r="FC68" s="22"/>
      <c r="FD68" s="22"/>
      <c r="FE68" s="22"/>
      <c r="FF68" s="22"/>
      <c r="FG68" s="22"/>
      <c r="FH68" s="22"/>
      <c r="FI68" s="22"/>
      <c r="FJ68" s="22"/>
      <c r="FK68" s="22"/>
      <c r="FL68" s="22"/>
      <c r="FM68" s="22"/>
      <c r="FN68" s="22"/>
      <c r="FO68" s="22"/>
      <c r="FP68" s="22"/>
      <c r="FQ68" s="22"/>
      <c r="FR68" s="22"/>
      <c r="FS68" s="22"/>
      <c r="FT68" s="22"/>
      <c r="FU68" s="22"/>
      <c r="FV68" s="22"/>
      <c r="FW68" s="22"/>
      <c r="FX68" s="22"/>
      <c r="FY68" s="22"/>
      <c r="FZ68" s="22"/>
      <c r="GA68" s="22"/>
      <c r="GB68" s="22"/>
      <c r="GC68" s="22"/>
      <c r="GD68" s="22"/>
      <c r="GE68" s="22"/>
      <c r="GF68" s="22"/>
      <c r="GG68" s="22"/>
      <c r="GH68" s="22"/>
      <c r="GI68" s="22"/>
      <c r="GJ68" s="22"/>
      <c r="GK68" s="22"/>
      <c r="GL68" s="22"/>
      <c r="GM68" s="22"/>
      <c r="GN68" s="22"/>
      <c r="GO68" s="22"/>
      <c r="GP68" s="22"/>
      <c r="GQ68" s="22"/>
      <c r="GR68" s="22"/>
      <c r="GS68" s="22"/>
      <c r="GT68" s="22"/>
      <c r="GU68" s="22"/>
      <c r="GV68" s="22"/>
      <c r="GW68" s="22"/>
      <c r="GX68" s="22"/>
      <c r="GY68" s="22"/>
      <c r="GZ68" s="22"/>
      <c r="HA68" s="22"/>
      <c r="HB68" s="22"/>
      <c r="HC68" s="22"/>
      <c r="HD68" s="22"/>
      <c r="HE68" s="22"/>
      <c r="HF68" s="22"/>
      <c r="HG68" s="22"/>
      <c r="HH68" s="22"/>
      <c r="HI68" s="22"/>
      <c r="HJ68" s="22"/>
      <c r="HK68" s="22"/>
      <c r="HL68" s="22"/>
      <c r="HM68" s="22"/>
      <c r="HN68" s="22"/>
      <c r="HO68" s="22"/>
      <c r="HP68" s="22"/>
      <c r="HQ68" s="22"/>
      <c r="HR68" s="22"/>
      <c r="HS68" s="22"/>
      <c r="HT68" s="22"/>
      <c r="HU68" s="22"/>
      <c r="HV68" s="22"/>
      <c r="HW68" s="22"/>
      <c r="HX68" s="22"/>
      <c r="HY68" s="22"/>
      <c r="HZ68" s="22"/>
      <c r="IA68" s="22"/>
      <c r="IB68" s="22"/>
      <c r="IC68" s="22"/>
      <c r="ID68" s="22"/>
      <c r="IE68" s="22"/>
      <c r="IF68" s="22"/>
      <c r="IG68" s="22"/>
      <c r="IH68" s="22"/>
      <c r="II68" s="22"/>
      <c r="IJ68" s="22"/>
      <c r="IK68" s="22"/>
      <c r="IL68" s="22"/>
      <c r="IM68" s="22"/>
      <c r="IN68" s="22"/>
      <c r="IO68" s="22"/>
      <c r="IP68" s="22"/>
      <c r="IQ68" s="22"/>
      <c r="IR68" s="22"/>
      <c r="IS68" s="22"/>
      <c r="IT68" s="22"/>
    </row>
    <row r="69" spans="1:254" s="48" customFormat="1" ht="38.25" x14ac:dyDescent="0.2">
      <c r="A69" s="109"/>
      <c r="B69" s="112"/>
      <c r="C69" s="49"/>
      <c r="D69" s="51" t="s">
        <v>221</v>
      </c>
      <c r="E69" s="35">
        <f>622640+95440</f>
        <v>718080</v>
      </c>
      <c r="F69" s="36">
        <f>SUM(G69:H69)</f>
        <v>0</v>
      </c>
      <c r="G69" s="37"/>
      <c r="H69" s="37">
        <f>SUM(I69:J69)</f>
        <v>0</v>
      </c>
      <c r="I69" s="41"/>
      <c r="J69" s="43"/>
      <c r="K69" s="26">
        <f>SUM(E69:F69)</f>
        <v>718080</v>
      </c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  <c r="BM69" s="22"/>
      <c r="BN69" s="22"/>
      <c r="BO69" s="22"/>
      <c r="BP69" s="22"/>
      <c r="BQ69" s="22"/>
      <c r="BR69" s="22"/>
      <c r="BS69" s="22"/>
      <c r="BT69" s="22"/>
      <c r="BU69" s="22"/>
      <c r="BV69" s="22"/>
      <c r="BW69" s="22"/>
      <c r="BX69" s="22"/>
      <c r="BY69" s="22"/>
      <c r="BZ69" s="22"/>
      <c r="CA69" s="22"/>
      <c r="CB69" s="22"/>
      <c r="CC69" s="22"/>
      <c r="CD69" s="22"/>
      <c r="CE69" s="22"/>
      <c r="CF69" s="22"/>
      <c r="CG69" s="22"/>
      <c r="CH69" s="22"/>
      <c r="CI69" s="22"/>
      <c r="CJ69" s="22"/>
      <c r="CK69" s="22"/>
      <c r="CL69" s="22"/>
      <c r="CM69" s="22"/>
      <c r="CN69" s="22"/>
      <c r="CO69" s="22"/>
      <c r="CP69" s="22"/>
      <c r="CQ69" s="22"/>
      <c r="CR69" s="22"/>
      <c r="CS69" s="22"/>
      <c r="CT69" s="22"/>
      <c r="CU69" s="22"/>
      <c r="CV69" s="22"/>
      <c r="CW69" s="22"/>
      <c r="CX69" s="22"/>
      <c r="CY69" s="22"/>
      <c r="CZ69" s="22"/>
      <c r="DA69" s="22"/>
      <c r="DB69" s="22"/>
      <c r="DC69" s="22"/>
      <c r="DD69" s="22"/>
      <c r="DE69" s="22"/>
      <c r="DF69" s="22"/>
      <c r="DG69" s="22"/>
      <c r="DH69" s="22"/>
      <c r="DI69" s="22"/>
      <c r="DJ69" s="22"/>
      <c r="DK69" s="22"/>
      <c r="DL69" s="22"/>
      <c r="DM69" s="22"/>
      <c r="DN69" s="22"/>
      <c r="DO69" s="22"/>
      <c r="DP69" s="22"/>
      <c r="DQ69" s="22"/>
      <c r="DR69" s="22"/>
      <c r="DS69" s="22"/>
      <c r="DT69" s="22"/>
      <c r="DU69" s="22"/>
      <c r="DV69" s="22"/>
      <c r="DW69" s="22"/>
      <c r="DX69" s="22"/>
      <c r="DY69" s="22"/>
      <c r="DZ69" s="22"/>
      <c r="EA69" s="22"/>
      <c r="EB69" s="22"/>
      <c r="EC69" s="22"/>
      <c r="ED69" s="22"/>
      <c r="EE69" s="22"/>
      <c r="EF69" s="22"/>
      <c r="EG69" s="22"/>
      <c r="EH69" s="22"/>
      <c r="EI69" s="22"/>
      <c r="EJ69" s="22"/>
      <c r="EK69" s="22"/>
      <c r="EL69" s="22"/>
      <c r="EM69" s="22"/>
      <c r="EN69" s="22"/>
      <c r="EO69" s="22"/>
      <c r="EP69" s="22"/>
      <c r="EQ69" s="22"/>
      <c r="ER69" s="22"/>
      <c r="ES69" s="22"/>
      <c r="ET69" s="22"/>
      <c r="EU69" s="22"/>
      <c r="EV69" s="22"/>
      <c r="EW69" s="22"/>
      <c r="EX69" s="22"/>
      <c r="EY69" s="22"/>
      <c r="EZ69" s="22"/>
      <c r="FA69" s="22"/>
      <c r="FB69" s="22"/>
      <c r="FC69" s="22"/>
      <c r="FD69" s="22"/>
      <c r="FE69" s="22"/>
      <c r="FF69" s="22"/>
      <c r="FG69" s="22"/>
      <c r="FH69" s="22"/>
      <c r="FI69" s="22"/>
      <c r="FJ69" s="22"/>
      <c r="FK69" s="22"/>
      <c r="FL69" s="22"/>
      <c r="FM69" s="22"/>
      <c r="FN69" s="22"/>
      <c r="FO69" s="22"/>
      <c r="FP69" s="22"/>
      <c r="FQ69" s="22"/>
      <c r="FR69" s="22"/>
      <c r="FS69" s="22"/>
      <c r="FT69" s="22"/>
      <c r="FU69" s="22"/>
      <c r="FV69" s="22"/>
      <c r="FW69" s="22"/>
      <c r="FX69" s="22"/>
      <c r="FY69" s="22"/>
      <c r="FZ69" s="22"/>
      <c r="GA69" s="22"/>
      <c r="GB69" s="22"/>
      <c r="GC69" s="22"/>
      <c r="GD69" s="22"/>
      <c r="GE69" s="22"/>
      <c r="GF69" s="22"/>
      <c r="GG69" s="22"/>
      <c r="GH69" s="22"/>
      <c r="GI69" s="22"/>
      <c r="GJ69" s="22"/>
      <c r="GK69" s="22"/>
      <c r="GL69" s="22"/>
      <c r="GM69" s="22"/>
      <c r="GN69" s="22"/>
      <c r="GO69" s="22"/>
      <c r="GP69" s="22"/>
      <c r="GQ69" s="22"/>
      <c r="GR69" s="22"/>
      <c r="GS69" s="22"/>
      <c r="GT69" s="22"/>
      <c r="GU69" s="22"/>
      <c r="GV69" s="22"/>
      <c r="GW69" s="22"/>
      <c r="GX69" s="22"/>
      <c r="GY69" s="22"/>
      <c r="GZ69" s="22"/>
      <c r="HA69" s="22"/>
      <c r="HB69" s="22"/>
      <c r="HC69" s="22"/>
      <c r="HD69" s="22"/>
      <c r="HE69" s="22"/>
      <c r="HF69" s="22"/>
      <c r="HG69" s="22"/>
      <c r="HH69" s="22"/>
      <c r="HI69" s="22"/>
      <c r="HJ69" s="22"/>
      <c r="HK69" s="22"/>
      <c r="HL69" s="22"/>
      <c r="HM69" s="22"/>
      <c r="HN69" s="22"/>
      <c r="HO69" s="22"/>
      <c r="HP69" s="22"/>
      <c r="HQ69" s="22"/>
      <c r="HR69" s="22"/>
      <c r="HS69" s="22"/>
      <c r="HT69" s="22"/>
      <c r="HU69" s="22"/>
      <c r="HV69" s="22"/>
      <c r="HW69" s="22"/>
      <c r="HX69" s="22"/>
      <c r="HY69" s="22"/>
      <c r="HZ69" s="22"/>
      <c r="IA69" s="22"/>
      <c r="IB69" s="22"/>
      <c r="IC69" s="22"/>
      <c r="ID69" s="22"/>
      <c r="IE69" s="22"/>
      <c r="IF69" s="22"/>
      <c r="IG69" s="22"/>
      <c r="IH69" s="22"/>
      <c r="II69" s="22"/>
      <c r="IJ69" s="22"/>
      <c r="IK69" s="22"/>
      <c r="IL69" s="22"/>
      <c r="IM69" s="22"/>
      <c r="IN69" s="22"/>
      <c r="IO69" s="22"/>
      <c r="IP69" s="22"/>
      <c r="IQ69" s="22"/>
      <c r="IR69" s="22"/>
      <c r="IS69" s="22"/>
      <c r="IT69" s="22"/>
    </row>
    <row r="70" spans="1:254" s="48" customFormat="1" ht="63.75" x14ac:dyDescent="0.2">
      <c r="A70" s="109"/>
      <c r="B70" s="112"/>
      <c r="C70" s="49"/>
      <c r="D70" s="51" t="s">
        <v>222</v>
      </c>
      <c r="E70" s="35">
        <v>1964500</v>
      </c>
      <c r="F70" s="36">
        <f>SUM(G70:H70)</f>
        <v>0</v>
      </c>
      <c r="G70" s="37"/>
      <c r="H70" s="37">
        <f>SUM(I70:J70)</f>
        <v>0</v>
      </c>
      <c r="I70" s="41"/>
      <c r="J70" s="43"/>
      <c r="K70" s="26">
        <f>SUM(E70:F70)</f>
        <v>1964500</v>
      </c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  <c r="BG70" s="22"/>
      <c r="BH70" s="22"/>
      <c r="BI70" s="22"/>
      <c r="BJ70" s="22"/>
      <c r="BK70" s="22"/>
      <c r="BL70" s="22"/>
      <c r="BM70" s="22"/>
      <c r="BN70" s="22"/>
      <c r="BO70" s="22"/>
      <c r="BP70" s="22"/>
      <c r="BQ70" s="22"/>
      <c r="BR70" s="22"/>
      <c r="BS70" s="22"/>
      <c r="BT70" s="22"/>
      <c r="BU70" s="22"/>
      <c r="BV70" s="22"/>
      <c r="BW70" s="22"/>
      <c r="BX70" s="22"/>
      <c r="BY70" s="22"/>
      <c r="BZ70" s="22"/>
      <c r="CA70" s="22"/>
      <c r="CB70" s="22"/>
      <c r="CC70" s="22"/>
      <c r="CD70" s="22"/>
      <c r="CE70" s="22"/>
      <c r="CF70" s="22"/>
      <c r="CG70" s="22"/>
      <c r="CH70" s="22"/>
      <c r="CI70" s="22"/>
      <c r="CJ70" s="22"/>
      <c r="CK70" s="22"/>
      <c r="CL70" s="22"/>
      <c r="CM70" s="22"/>
      <c r="CN70" s="22"/>
      <c r="CO70" s="22"/>
      <c r="CP70" s="22"/>
      <c r="CQ70" s="22"/>
      <c r="CR70" s="22"/>
      <c r="CS70" s="22"/>
      <c r="CT70" s="22"/>
      <c r="CU70" s="22"/>
      <c r="CV70" s="22"/>
      <c r="CW70" s="22"/>
      <c r="CX70" s="22"/>
      <c r="CY70" s="22"/>
      <c r="CZ70" s="22"/>
      <c r="DA70" s="22"/>
      <c r="DB70" s="22"/>
      <c r="DC70" s="22"/>
      <c r="DD70" s="22"/>
      <c r="DE70" s="22"/>
      <c r="DF70" s="22"/>
      <c r="DG70" s="22"/>
      <c r="DH70" s="22"/>
      <c r="DI70" s="22"/>
      <c r="DJ70" s="22"/>
      <c r="DK70" s="22"/>
      <c r="DL70" s="22"/>
      <c r="DM70" s="22"/>
      <c r="DN70" s="22"/>
      <c r="DO70" s="22"/>
      <c r="DP70" s="22"/>
      <c r="DQ70" s="22"/>
      <c r="DR70" s="22"/>
      <c r="DS70" s="22"/>
      <c r="DT70" s="22"/>
      <c r="DU70" s="22"/>
      <c r="DV70" s="22"/>
      <c r="DW70" s="22"/>
      <c r="DX70" s="22"/>
      <c r="DY70" s="22"/>
      <c r="DZ70" s="22"/>
      <c r="EA70" s="22"/>
      <c r="EB70" s="22"/>
      <c r="EC70" s="22"/>
      <c r="ED70" s="22"/>
      <c r="EE70" s="22"/>
      <c r="EF70" s="22"/>
      <c r="EG70" s="22"/>
      <c r="EH70" s="22"/>
      <c r="EI70" s="22"/>
      <c r="EJ70" s="22"/>
      <c r="EK70" s="22"/>
      <c r="EL70" s="22"/>
      <c r="EM70" s="22"/>
      <c r="EN70" s="22"/>
      <c r="EO70" s="22"/>
      <c r="EP70" s="22"/>
      <c r="EQ70" s="22"/>
      <c r="ER70" s="22"/>
      <c r="ES70" s="22"/>
      <c r="ET70" s="22"/>
      <c r="EU70" s="22"/>
      <c r="EV70" s="22"/>
      <c r="EW70" s="22"/>
      <c r="EX70" s="22"/>
      <c r="EY70" s="22"/>
      <c r="EZ70" s="22"/>
      <c r="FA70" s="22"/>
      <c r="FB70" s="22"/>
      <c r="FC70" s="22"/>
      <c r="FD70" s="22"/>
      <c r="FE70" s="22"/>
      <c r="FF70" s="22"/>
      <c r="FG70" s="22"/>
      <c r="FH70" s="22"/>
      <c r="FI70" s="22"/>
      <c r="FJ70" s="22"/>
      <c r="FK70" s="22"/>
      <c r="FL70" s="22"/>
      <c r="FM70" s="22"/>
      <c r="FN70" s="22"/>
      <c r="FO70" s="22"/>
      <c r="FP70" s="22"/>
      <c r="FQ70" s="22"/>
      <c r="FR70" s="22"/>
      <c r="FS70" s="22"/>
      <c r="FT70" s="22"/>
      <c r="FU70" s="22"/>
      <c r="FV70" s="22"/>
      <c r="FW70" s="22"/>
      <c r="FX70" s="22"/>
      <c r="FY70" s="22"/>
      <c r="FZ70" s="22"/>
      <c r="GA70" s="22"/>
      <c r="GB70" s="22"/>
      <c r="GC70" s="22"/>
      <c r="GD70" s="22"/>
      <c r="GE70" s="22"/>
      <c r="GF70" s="22"/>
      <c r="GG70" s="22"/>
      <c r="GH70" s="22"/>
      <c r="GI70" s="22"/>
      <c r="GJ70" s="22"/>
      <c r="GK70" s="22"/>
      <c r="GL70" s="22"/>
      <c r="GM70" s="22"/>
      <c r="GN70" s="22"/>
      <c r="GO70" s="22"/>
      <c r="GP70" s="22"/>
      <c r="GQ70" s="22"/>
      <c r="GR70" s="22"/>
      <c r="GS70" s="22"/>
      <c r="GT70" s="22"/>
      <c r="GU70" s="22"/>
      <c r="GV70" s="22"/>
      <c r="GW70" s="22"/>
      <c r="GX70" s="22"/>
      <c r="GY70" s="22"/>
      <c r="GZ70" s="22"/>
      <c r="HA70" s="22"/>
      <c r="HB70" s="22"/>
      <c r="HC70" s="22"/>
      <c r="HD70" s="22"/>
      <c r="HE70" s="22"/>
      <c r="HF70" s="22"/>
      <c r="HG70" s="22"/>
      <c r="HH70" s="22"/>
      <c r="HI70" s="22"/>
      <c r="HJ70" s="22"/>
      <c r="HK70" s="22"/>
      <c r="HL70" s="22"/>
      <c r="HM70" s="22"/>
      <c r="HN70" s="22"/>
      <c r="HO70" s="22"/>
      <c r="HP70" s="22"/>
      <c r="HQ70" s="22"/>
      <c r="HR70" s="22"/>
      <c r="HS70" s="22"/>
      <c r="HT70" s="22"/>
      <c r="HU70" s="22"/>
      <c r="HV70" s="22"/>
      <c r="HW70" s="22"/>
      <c r="HX70" s="22"/>
      <c r="HY70" s="22"/>
      <c r="HZ70" s="22"/>
      <c r="IA70" s="22"/>
      <c r="IB70" s="22"/>
      <c r="IC70" s="22"/>
      <c r="ID70" s="22"/>
      <c r="IE70" s="22"/>
      <c r="IF70" s="22"/>
      <c r="IG70" s="22"/>
      <c r="IH70" s="22"/>
      <c r="II70" s="22"/>
      <c r="IJ70" s="22"/>
      <c r="IK70" s="22"/>
      <c r="IL70" s="22"/>
      <c r="IM70" s="22"/>
      <c r="IN70" s="22"/>
      <c r="IO70" s="22"/>
      <c r="IP70" s="22"/>
      <c r="IQ70" s="22"/>
      <c r="IR70" s="22"/>
      <c r="IS70" s="22"/>
      <c r="IT70" s="22"/>
    </row>
    <row r="71" spans="1:254" s="48" customFormat="1" ht="12.75" x14ac:dyDescent="0.2">
      <c r="A71" s="34"/>
      <c r="B71" s="50" t="s">
        <v>70</v>
      </c>
      <c r="C71" s="49"/>
      <c r="D71" s="34" t="s">
        <v>186</v>
      </c>
      <c r="E71" s="35"/>
      <c r="F71" s="36">
        <f t="shared" si="6"/>
        <v>0</v>
      </c>
      <c r="G71" s="37"/>
      <c r="H71" s="37">
        <f t="shared" si="4"/>
        <v>0</v>
      </c>
      <c r="I71" s="38"/>
      <c r="J71" s="25"/>
      <c r="K71" s="26">
        <f t="shared" si="5"/>
        <v>0</v>
      </c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  <c r="BH71" s="22"/>
      <c r="BI71" s="22"/>
      <c r="BJ71" s="22"/>
      <c r="BK71" s="22"/>
      <c r="BL71" s="22"/>
      <c r="BM71" s="22"/>
      <c r="BN71" s="22"/>
      <c r="BO71" s="22"/>
      <c r="BP71" s="22"/>
      <c r="BQ71" s="22"/>
      <c r="BR71" s="22"/>
      <c r="BS71" s="22"/>
      <c r="BT71" s="22"/>
      <c r="BU71" s="22"/>
      <c r="BV71" s="22"/>
      <c r="BW71" s="22"/>
      <c r="BX71" s="22"/>
      <c r="BY71" s="22"/>
      <c r="BZ71" s="22"/>
      <c r="CA71" s="22"/>
      <c r="CB71" s="22"/>
      <c r="CC71" s="22"/>
      <c r="CD71" s="22"/>
      <c r="CE71" s="22"/>
      <c r="CF71" s="22"/>
      <c r="CG71" s="22"/>
      <c r="CH71" s="22"/>
      <c r="CI71" s="22"/>
      <c r="CJ71" s="22"/>
      <c r="CK71" s="22"/>
      <c r="CL71" s="22"/>
      <c r="CM71" s="22"/>
      <c r="CN71" s="22"/>
      <c r="CO71" s="22"/>
      <c r="CP71" s="22"/>
      <c r="CQ71" s="22"/>
      <c r="CR71" s="22"/>
      <c r="CS71" s="22"/>
      <c r="CT71" s="22"/>
      <c r="CU71" s="22"/>
      <c r="CV71" s="22"/>
      <c r="CW71" s="22"/>
      <c r="CX71" s="22"/>
      <c r="CY71" s="22"/>
      <c r="CZ71" s="22"/>
      <c r="DA71" s="22"/>
      <c r="DB71" s="22"/>
      <c r="DC71" s="22"/>
      <c r="DD71" s="22"/>
      <c r="DE71" s="22"/>
      <c r="DF71" s="22"/>
      <c r="DG71" s="22"/>
      <c r="DH71" s="22"/>
      <c r="DI71" s="22"/>
      <c r="DJ71" s="22"/>
      <c r="DK71" s="22"/>
      <c r="DL71" s="22"/>
      <c r="DM71" s="22"/>
      <c r="DN71" s="22"/>
      <c r="DO71" s="22"/>
      <c r="DP71" s="22"/>
      <c r="DQ71" s="22"/>
      <c r="DR71" s="22"/>
      <c r="DS71" s="22"/>
      <c r="DT71" s="22"/>
      <c r="DU71" s="22"/>
      <c r="DV71" s="22"/>
      <c r="DW71" s="22"/>
      <c r="DX71" s="22"/>
      <c r="DY71" s="22"/>
      <c r="DZ71" s="22"/>
      <c r="EA71" s="22"/>
      <c r="EB71" s="22"/>
      <c r="EC71" s="22"/>
      <c r="ED71" s="22"/>
      <c r="EE71" s="22"/>
      <c r="EF71" s="22"/>
      <c r="EG71" s="22"/>
      <c r="EH71" s="22"/>
      <c r="EI71" s="22"/>
      <c r="EJ71" s="22"/>
      <c r="EK71" s="22"/>
      <c r="EL71" s="22"/>
      <c r="EM71" s="22"/>
      <c r="EN71" s="22"/>
      <c r="EO71" s="22"/>
      <c r="EP71" s="22"/>
      <c r="EQ71" s="22"/>
      <c r="ER71" s="22"/>
      <c r="ES71" s="22"/>
      <c r="ET71" s="22"/>
      <c r="EU71" s="22"/>
      <c r="EV71" s="22"/>
      <c r="EW71" s="22"/>
      <c r="EX71" s="22"/>
      <c r="EY71" s="22"/>
      <c r="EZ71" s="22"/>
      <c r="FA71" s="22"/>
      <c r="FB71" s="22"/>
      <c r="FC71" s="22"/>
      <c r="FD71" s="22"/>
      <c r="FE71" s="22"/>
      <c r="FF71" s="22"/>
      <c r="FG71" s="22"/>
      <c r="FH71" s="22"/>
      <c r="FI71" s="22"/>
      <c r="FJ71" s="22"/>
      <c r="FK71" s="22"/>
      <c r="FL71" s="22"/>
      <c r="FM71" s="22"/>
      <c r="FN71" s="22"/>
      <c r="FO71" s="22"/>
      <c r="FP71" s="22"/>
      <c r="FQ71" s="22"/>
      <c r="FR71" s="22"/>
      <c r="FS71" s="22"/>
      <c r="FT71" s="22"/>
      <c r="FU71" s="22"/>
      <c r="FV71" s="22"/>
      <c r="FW71" s="22"/>
      <c r="FX71" s="22"/>
      <c r="FY71" s="22"/>
      <c r="FZ71" s="22"/>
      <c r="GA71" s="22"/>
      <c r="GB71" s="22"/>
      <c r="GC71" s="22"/>
      <c r="GD71" s="22"/>
      <c r="GE71" s="22"/>
      <c r="GF71" s="22"/>
      <c r="GG71" s="22"/>
      <c r="GH71" s="22"/>
      <c r="GI71" s="22"/>
      <c r="GJ71" s="22"/>
      <c r="GK71" s="22"/>
      <c r="GL71" s="22"/>
      <c r="GM71" s="22"/>
      <c r="GN71" s="22"/>
      <c r="GO71" s="22"/>
      <c r="GP71" s="22"/>
      <c r="GQ71" s="22"/>
      <c r="GR71" s="22"/>
      <c r="GS71" s="22"/>
      <c r="GT71" s="22"/>
      <c r="GU71" s="22"/>
      <c r="GV71" s="22"/>
      <c r="GW71" s="22"/>
      <c r="GX71" s="22"/>
      <c r="GY71" s="22"/>
      <c r="GZ71" s="22"/>
      <c r="HA71" s="22"/>
      <c r="HB71" s="22"/>
      <c r="HC71" s="22"/>
      <c r="HD71" s="22"/>
      <c r="HE71" s="22"/>
      <c r="HF71" s="22"/>
      <c r="HG71" s="22"/>
      <c r="HH71" s="22"/>
      <c r="HI71" s="22"/>
      <c r="HJ71" s="22"/>
      <c r="HK71" s="22"/>
      <c r="HL71" s="22"/>
      <c r="HM71" s="22"/>
      <c r="HN71" s="22"/>
      <c r="HO71" s="22"/>
      <c r="HP71" s="22"/>
      <c r="HQ71" s="22"/>
      <c r="HR71" s="22"/>
      <c r="HS71" s="22"/>
      <c r="HT71" s="22"/>
      <c r="HU71" s="22"/>
      <c r="HV71" s="22"/>
      <c r="HW71" s="22"/>
      <c r="HX71" s="22"/>
      <c r="HY71" s="22"/>
      <c r="HZ71" s="22"/>
      <c r="IA71" s="22"/>
      <c r="IB71" s="22"/>
      <c r="IC71" s="22"/>
      <c r="ID71" s="22"/>
      <c r="IE71" s="22"/>
      <c r="IF71" s="22"/>
      <c r="IG71" s="22"/>
      <c r="IH71" s="22"/>
      <c r="II71" s="22"/>
      <c r="IJ71" s="22"/>
      <c r="IK71" s="22"/>
      <c r="IL71" s="22"/>
      <c r="IM71" s="22"/>
      <c r="IN71" s="22"/>
      <c r="IO71" s="22"/>
      <c r="IP71" s="22"/>
      <c r="IQ71" s="22"/>
      <c r="IR71" s="22"/>
      <c r="IS71" s="22"/>
      <c r="IT71" s="22"/>
    </row>
    <row r="72" spans="1:254" s="48" customFormat="1" ht="12.75" x14ac:dyDescent="0.2">
      <c r="A72" s="34"/>
      <c r="B72" s="50" t="s">
        <v>41</v>
      </c>
      <c r="C72" s="49"/>
      <c r="D72" s="34" t="s">
        <v>186</v>
      </c>
      <c r="E72" s="35"/>
      <c r="F72" s="36">
        <f t="shared" si="6"/>
        <v>0</v>
      </c>
      <c r="G72" s="37"/>
      <c r="H72" s="37">
        <f t="shared" si="4"/>
        <v>0</v>
      </c>
      <c r="I72" s="38"/>
      <c r="J72" s="25"/>
      <c r="K72" s="26">
        <f t="shared" si="5"/>
        <v>0</v>
      </c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22"/>
      <c r="BO72" s="22"/>
      <c r="BP72" s="22"/>
      <c r="BQ72" s="22"/>
      <c r="BR72" s="22"/>
      <c r="BS72" s="22"/>
      <c r="BT72" s="22"/>
      <c r="BU72" s="22"/>
      <c r="BV72" s="22"/>
      <c r="BW72" s="22"/>
      <c r="BX72" s="22"/>
      <c r="BY72" s="22"/>
      <c r="BZ72" s="22"/>
      <c r="CA72" s="22"/>
      <c r="CB72" s="22"/>
      <c r="CC72" s="22"/>
      <c r="CD72" s="22"/>
      <c r="CE72" s="22"/>
      <c r="CF72" s="22"/>
      <c r="CG72" s="22"/>
      <c r="CH72" s="22"/>
      <c r="CI72" s="22"/>
      <c r="CJ72" s="22"/>
      <c r="CK72" s="22"/>
      <c r="CL72" s="22"/>
      <c r="CM72" s="22"/>
      <c r="CN72" s="22"/>
      <c r="CO72" s="22"/>
      <c r="CP72" s="22"/>
      <c r="CQ72" s="22"/>
      <c r="CR72" s="22"/>
      <c r="CS72" s="22"/>
      <c r="CT72" s="22"/>
      <c r="CU72" s="22"/>
      <c r="CV72" s="22"/>
      <c r="CW72" s="22"/>
      <c r="CX72" s="22"/>
      <c r="CY72" s="22"/>
      <c r="CZ72" s="22"/>
      <c r="DA72" s="22"/>
      <c r="DB72" s="22"/>
      <c r="DC72" s="22"/>
      <c r="DD72" s="22"/>
      <c r="DE72" s="22"/>
      <c r="DF72" s="22"/>
      <c r="DG72" s="22"/>
      <c r="DH72" s="22"/>
      <c r="DI72" s="22"/>
      <c r="DJ72" s="22"/>
      <c r="DK72" s="22"/>
      <c r="DL72" s="22"/>
      <c r="DM72" s="22"/>
      <c r="DN72" s="22"/>
      <c r="DO72" s="22"/>
      <c r="DP72" s="22"/>
      <c r="DQ72" s="22"/>
      <c r="DR72" s="22"/>
      <c r="DS72" s="22"/>
      <c r="DT72" s="22"/>
      <c r="DU72" s="22"/>
      <c r="DV72" s="22"/>
      <c r="DW72" s="22"/>
      <c r="DX72" s="22"/>
      <c r="DY72" s="22"/>
      <c r="DZ72" s="22"/>
      <c r="EA72" s="22"/>
      <c r="EB72" s="22"/>
      <c r="EC72" s="22"/>
      <c r="ED72" s="22"/>
      <c r="EE72" s="22"/>
      <c r="EF72" s="22"/>
      <c r="EG72" s="22"/>
      <c r="EH72" s="22"/>
      <c r="EI72" s="22"/>
      <c r="EJ72" s="22"/>
      <c r="EK72" s="22"/>
      <c r="EL72" s="22"/>
      <c r="EM72" s="22"/>
      <c r="EN72" s="22"/>
      <c r="EO72" s="22"/>
      <c r="EP72" s="22"/>
      <c r="EQ72" s="22"/>
      <c r="ER72" s="22"/>
      <c r="ES72" s="22"/>
      <c r="ET72" s="22"/>
      <c r="EU72" s="22"/>
      <c r="EV72" s="22"/>
      <c r="EW72" s="22"/>
      <c r="EX72" s="22"/>
      <c r="EY72" s="22"/>
      <c r="EZ72" s="22"/>
      <c r="FA72" s="22"/>
      <c r="FB72" s="22"/>
      <c r="FC72" s="22"/>
      <c r="FD72" s="22"/>
      <c r="FE72" s="22"/>
      <c r="FF72" s="22"/>
      <c r="FG72" s="22"/>
      <c r="FH72" s="22"/>
      <c r="FI72" s="22"/>
      <c r="FJ72" s="22"/>
      <c r="FK72" s="22"/>
      <c r="FL72" s="22"/>
      <c r="FM72" s="22"/>
      <c r="FN72" s="22"/>
      <c r="FO72" s="22"/>
      <c r="FP72" s="22"/>
      <c r="FQ72" s="22"/>
      <c r="FR72" s="22"/>
      <c r="FS72" s="22"/>
      <c r="FT72" s="22"/>
      <c r="FU72" s="22"/>
      <c r="FV72" s="22"/>
      <c r="FW72" s="22"/>
      <c r="FX72" s="22"/>
      <c r="FY72" s="22"/>
      <c r="FZ72" s="22"/>
      <c r="GA72" s="22"/>
      <c r="GB72" s="22"/>
      <c r="GC72" s="22"/>
      <c r="GD72" s="22"/>
      <c r="GE72" s="22"/>
      <c r="GF72" s="22"/>
      <c r="GG72" s="22"/>
      <c r="GH72" s="22"/>
      <c r="GI72" s="22"/>
      <c r="GJ72" s="22"/>
      <c r="GK72" s="22"/>
      <c r="GL72" s="22"/>
      <c r="GM72" s="22"/>
      <c r="GN72" s="22"/>
      <c r="GO72" s="22"/>
      <c r="GP72" s="22"/>
      <c r="GQ72" s="22"/>
      <c r="GR72" s="22"/>
      <c r="GS72" s="22"/>
      <c r="GT72" s="22"/>
      <c r="GU72" s="22"/>
      <c r="GV72" s="22"/>
      <c r="GW72" s="22"/>
      <c r="GX72" s="22"/>
      <c r="GY72" s="22"/>
      <c r="GZ72" s="22"/>
      <c r="HA72" s="22"/>
      <c r="HB72" s="22"/>
      <c r="HC72" s="22"/>
      <c r="HD72" s="22"/>
      <c r="HE72" s="22"/>
      <c r="HF72" s="22"/>
      <c r="HG72" s="22"/>
      <c r="HH72" s="22"/>
      <c r="HI72" s="22"/>
      <c r="HJ72" s="22"/>
      <c r="HK72" s="22"/>
      <c r="HL72" s="22"/>
      <c r="HM72" s="22"/>
      <c r="HN72" s="22"/>
      <c r="HO72" s="22"/>
      <c r="HP72" s="22"/>
      <c r="HQ72" s="22"/>
      <c r="HR72" s="22"/>
      <c r="HS72" s="22"/>
      <c r="HT72" s="22"/>
      <c r="HU72" s="22"/>
      <c r="HV72" s="22"/>
      <c r="HW72" s="22"/>
      <c r="HX72" s="22"/>
      <c r="HY72" s="22"/>
      <c r="HZ72" s="22"/>
      <c r="IA72" s="22"/>
      <c r="IB72" s="22"/>
      <c r="IC72" s="22"/>
      <c r="ID72" s="22"/>
      <c r="IE72" s="22"/>
      <c r="IF72" s="22"/>
      <c r="IG72" s="22"/>
      <c r="IH72" s="22"/>
      <c r="II72" s="22"/>
      <c r="IJ72" s="22"/>
      <c r="IK72" s="22"/>
      <c r="IL72" s="22"/>
      <c r="IM72" s="22"/>
      <c r="IN72" s="22"/>
      <c r="IO72" s="22"/>
      <c r="IP72" s="22"/>
      <c r="IQ72" s="22"/>
      <c r="IR72" s="22"/>
      <c r="IS72" s="22"/>
      <c r="IT72" s="22"/>
    </row>
    <row r="73" spans="1:254" s="48" customFormat="1" ht="25.5" x14ac:dyDescent="0.2">
      <c r="A73" s="108"/>
      <c r="B73" s="111" t="s">
        <v>42</v>
      </c>
      <c r="C73" s="49" t="s">
        <v>145</v>
      </c>
      <c r="D73" s="24" t="s">
        <v>146</v>
      </c>
      <c r="E73" s="35"/>
      <c r="F73" s="36">
        <f t="shared" si="6"/>
        <v>0</v>
      </c>
      <c r="G73" s="37">
        <f>28973.12-28973.12</f>
        <v>0</v>
      </c>
      <c r="H73" s="37">
        <f t="shared" si="4"/>
        <v>0</v>
      </c>
      <c r="I73" s="41"/>
      <c r="J73" s="25"/>
      <c r="K73" s="26">
        <f t="shared" si="5"/>
        <v>0</v>
      </c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22"/>
      <c r="BD73" s="22"/>
      <c r="BE73" s="22"/>
      <c r="BF73" s="22"/>
      <c r="BG73" s="22"/>
      <c r="BH73" s="22"/>
      <c r="BI73" s="22"/>
      <c r="BJ73" s="22"/>
      <c r="BK73" s="22"/>
      <c r="BL73" s="22"/>
      <c r="BM73" s="22"/>
      <c r="BN73" s="22"/>
      <c r="BO73" s="22"/>
      <c r="BP73" s="22"/>
      <c r="BQ73" s="22"/>
      <c r="BR73" s="22"/>
      <c r="BS73" s="22"/>
      <c r="BT73" s="22"/>
      <c r="BU73" s="22"/>
      <c r="BV73" s="22"/>
      <c r="BW73" s="22"/>
      <c r="BX73" s="22"/>
      <c r="BY73" s="22"/>
      <c r="BZ73" s="22"/>
      <c r="CA73" s="22"/>
      <c r="CB73" s="22"/>
      <c r="CC73" s="22"/>
      <c r="CD73" s="22"/>
      <c r="CE73" s="22"/>
      <c r="CF73" s="22"/>
      <c r="CG73" s="22"/>
      <c r="CH73" s="22"/>
      <c r="CI73" s="22"/>
      <c r="CJ73" s="22"/>
      <c r="CK73" s="22"/>
      <c r="CL73" s="22"/>
      <c r="CM73" s="22"/>
      <c r="CN73" s="22"/>
      <c r="CO73" s="22"/>
      <c r="CP73" s="22"/>
      <c r="CQ73" s="22"/>
      <c r="CR73" s="22"/>
      <c r="CS73" s="22"/>
      <c r="CT73" s="22"/>
      <c r="CU73" s="22"/>
      <c r="CV73" s="22"/>
      <c r="CW73" s="22"/>
      <c r="CX73" s="22"/>
      <c r="CY73" s="22"/>
      <c r="CZ73" s="22"/>
      <c r="DA73" s="22"/>
      <c r="DB73" s="22"/>
      <c r="DC73" s="22"/>
      <c r="DD73" s="22"/>
      <c r="DE73" s="22"/>
      <c r="DF73" s="22"/>
      <c r="DG73" s="22"/>
      <c r="DH73" s="22"/>
      <c r="DI73" s="22"/>
      <c r="DJ73" s="22"/>
      <c r="DK73" s="22"/>
      <c r="DL73" s="22"/>
      <c r="DM73" s="22"/>
      <c r="DN73" s="22"/>
      <c r="DO73" s="22"/>
      <c r="DP73" s="22"/>
      <c r="DQ73" s="22"/>
      <c r="DR73" s="22"/>
      <c r="DS73" s="22"/>
      <c r="DT73" s="22"/>
      <c r="DU73" s="22"/>
      <c r="DV73" s="22"/>
      <c r="DW73" s="22"/>
      <c r="DX73" s="22"/>
      <c r="DY73" s="22"/>
      <c r="DZ73" s="22"/>
      <c r="EA73" s="22"/>
      <c r="EB73" s="22"/>
      <c r="EC73" s="22"/>
      <c r="ED73" s="22"/>
      <c r="EE73" s="22"/>
      <c r="EF73" s="22"/>
      <c r="EG73" s="22"/>
      <c r="EH73" s="22"/>
      <c r="EI73" s="22"/>
      <c r="EJ73" s="22"/>
      <c r="EK73" s="22"/>
      <c r="EL73" s="22"/>
      <c r="EM73" s="22"/>
      <c r="EN73" s="22"/>
      <c r="EO73" s="22"/>
      <c r="EP73" s="22"/>
      <c r="EQ73" s="22"/>
      <c r="ER73" s="22"/>
      <c r="ES73" s="22"/>
      <c r="ET73" s="22"/>
      <c r="EU73" s="22"/>
      <c r="EV73" s="22"/>
      <c r="EW73" s="22"/>
      <c r="EX73" s="22"/>
      <c r="EY73" s="22"/>
      <c r="EZ73" s="22"/>
      <c r="FA73" s="22"/>
      <c r="FB73" s="22"/>
      <c r="FC73" s="22"/>
      <c r="FD73" s="22"/>
      <c r="FE73" s="22"/>
      <c r="FF73" s="22"/>
      <c r="FG73" s="22"/>
      <c r="FH73" s="22"/>
      <c r="FI73" s="22"/>
      <c r="FJ73" s="22"/>
      <c r="FK73" s="22"/>
      <c r="FL73" s="22"/>
      <c r="FM73" s="22"/>
      <c r="FN73" s="22"/>
      <c r="FO73" s="22"/>
      <c r="FP73" s="22"/>
      <c r="FQ73" s="22"/>
      <c r="FR73" s="22"/>
      <c r="FS73" s="22"/>
      <c r="FT73" s="22"/>
      <c r="FU73" s="22"/>
      <c r="FV73" s="22"/>
      <c r="FW73" s="22"/>
      <c r="FX73" s="22"/>
      <c r="FY73" s="22"/>
      <c r="FZ73" s="22"/>
      <c r="GA73" s="22"/>
      <c r="GB73" s="22"/>
      <c r="GC73" s="22"/>
      <c r="GD73" s="22"/>
      <c r="GE73" s="22"/>
      <c r="GF73" s="22"/>
      <c r="GG73" s="22"/>
      <c r="GH73" s="22"/>
      <c r="GI73" s="22"/>
      <c r="GJ73" s="22"/>
      <c r="GK73" s="22"/>
      <c r="GL73" s="22"/>
      <c r="GM73" s="22"/>
      <c r="GN73" s="22"/>
      <c r="GO73" s="22"/>
      <c r="GP73" s="22"/>
      <c r="GQ73" s="22"/>
      <c r="GR73" s="22"/>
      <c r="GS73" s="22"/>
      <c r="GT73" s="22"/>
      <c r="GU73" s="22"/>
      <c r="GV73" s="22"/>
      <c r="GW73" s="22"/>
      <c r="GX73" s="22"/>
      <c r="GY73" s="22"/>
      <c r="GZ73" s="22"/>
      <c r="HA73" s="22"/>
      <c r="HB73" s="22"/>
      <c r="HC73" s="22"/>
      <c r="HD73" s="22"/>
      <c r="HE73" s="22"/>
      <c r="HF73" s="22"/>
      <c r="HG73" s="22"/>
      <c r="HH73" s="22"/>
      <c r="HI73" s="22"/>
      <c r="HJ73" s="22"/>
      <c r="HK73" s="22"/>
      <c r="HL73" s="22"/>
      <c r="HM73" s="22"/>
      <c r="HN73" s="22"/>
      <c r="HO73" s="22"/>
      <c r="HP73" s="22"/>
      <c r="HQ73" s="22"/>
      <c r="HR73" s="22"/>
      <c r="HS73" s="22"/>
      <c r="HT73" s="22"/>
      <c r="HU73" s="22"/>
      <c r="HV73" s="22"/>
      <c r="HW73" s="22"/>
      <c r="HX73" s="22"/>
      <c r="HY73" s="22"/>
      <c r="HZ73" s="22"/>
      <c r="IA73" s="22"/>
      <c r="IB73" s="22"/>
      <c r="IC73" s="22"/>
      <c r="ID73" s="22"/>
      <c r="IE73" s="22"/>
      <c r="IF73" s="22"/>
      <c r="IG73" s="22"/>
      <c r="IH73" s="22"/>
      <c r="II73" s="22"/>
      <c r="IJ73" s="22"/>
      <c r="IK73" s="22"/>
      <c r="IL73" s="22"/>
      <c r="IM73" s="22"/>
      <c r="IN73" s="22"/>
      <c r="IO73" s="22"/>
      <c r="IP73" s="22"/>
      <c r="IQ73" s="22"/>
      <c r="IR73" s="22"/>
      <c r="IS73" s="22"/>
      <c r="IT73" s="22"/>
    </row>
    <row r="74" spans="1:254" s="48" customFormat="1" ht="12.75" x14ac:dyDescent="0.2">
      <c r="A74" s="109"/>
      <c r="B74" s="112"/>
      <c r="C74" s="49" t="s">
        <v>158</v>
      </c>
      <c r="D74" s="24" t="s">
        <v>159</v>
      </c>
      <c r="E74" s="35"/>
      <c r="F74" s="36">
        <f t="shared" si="6"/>
        <v>385817</v>
      </c>
      <c r="G74" s="37">
        <v>385817</v>
      </c>
      <c r="H74" s="37">
        <f t="shared" si="4"/>
        <v>0</v>
      </c>
      <c r="I74" s="41"/>
      <c r="J74" s="25"/>
      <c r="K74" s="26">
        <f t="shared" si="5"/>
        <v>385817</v>
      </c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22"/>
      <c r="BO74" s="22"/>
      <c r="BP74" s="22"/>
      <c r="BQ74" s="22"/>
      <c r="BR74" s="22"/>
      <c r="BS74" s="22"/>
      <c r="BT74" s="22"/>
      <c r="BU74" s="22"/>
      <c r="BV74" s="22"/>
      <c r="BW74" s="22"/>
      <c r="BX74" s="22"/>
      <c r="BY74" s="22"/>
      <c r="BZ74" s="22"/>
      <c r="CA74" s="22"/>
      <c r="CB74" s="22"/>
      <c r="CC74" s="22"/>
      <c r="CD74" s="22"/>
      <c r="CE74" s="22"/>
      <c r="CF74" s="22"/>
      <c r="CG74" s="22"/>
      <c r="CH74" s="22"/>
      <c r="CI74" s="22"/>
      <c r="CJ74" s="22"/>
      <c r="CK74" s="22"/>
      <c r="CL74" s="22"/>
      <c r="CM74" s="22"/>
      <c r="CN74" s="22"/>
      <c r="CO74" s="22"/>
      <c r="CP74" s="22"/>
      <c r="CQ74" s="22"/>
      <c r="CR74" s="22"/>
      <c r="CS74" s="22"/>
      <c r="CT74" s="22"/>
      <c r="CU74" s="22"/>
      <c r="CV74" s="22"/>
      <c r="CW74" s="22"/>
      <c r="CX74" s="22"/>
      <c r="CY74" s="22"/>
      <c r="CZ74" s="22"/>
      <c r="DA74" s="22"/>
      <c r="DB74" s="22"/>
      <c r="DC74" s="22"/>
      <c r="DD74" s="22"/>
      <c r="DE74" s="22"/>
      <c r="DF74" s="22"/>
      <c r="DG74" s="22"/>
      <c r="DH74" s="22"/>
      <c r="DI74" s="22"/>
      <c r="DJ74" s="22"/>
      <c r="DK74" s="22"/>
      <c r="DL74" s="22"/>
      <c r="DM74" s="22"/>
      <c r="DN74" s="22"/>
      <c r="DO74" s="22"/>
      <c r="DP74" s="22"/>
      <c r="DQ74" s="22"/>
      <c r="DR74" s="22"/>
      <c r="DS74" s="22"/>
      <c r="DT74" s="22"/>
      <c r="DU74" s="22"/>
      <c r="DV74" s="22"/>
      <c r="DW74" s="22"/>
      <c r="DX74" s="22"/>
      <c r="DY74" s="22"/>
      <c r="DZ74" s="22"/>
      <c r="EA74" s="22"/>
      <c r="EB74" s="22"/>
      <c r="EC74" s="22"/>
      <c r="ED74" s="22"/>
      <c r="EE74" s="22"/>
      <c r="EF74" s="22"/>
      <c r="EG74" s="22"/>
      <c r="EH74" s="22"/>
      <c r="EI74" s="22"/>
      <c r="EJ74" s="22"/>
      <c r="EK74" s="22"/>
      <c r="EL74" s="22"/>
      <c r="EM74" s="22"/>
      <c r="EN74" s="22"/>
      <c r="EO74" s="22"/>
      <c r="EP74" s="22"/>
      <c r="EQ74" s="22"/>
      <c r="ER74" s="22"/>
      <c r="ES74" s="22"/>
      <c r="ET74" s="22"/>
      <c r="EU74" s="22"/>
      <c r="EV74" s="22"/>
      <c r="EW74" s="22"/>
      <c r="EX74" s="22"/>
      <c r="EY74" s="22"/>
      <c r="EZ74" s="22"/>
      <c r="FA74" s="22"/>
      <c r="FB74" s="22"/>
      <c r="FC74" s="22"/>
      <c r="FD74" s="22"/>
      <c r="FE74" s="22"/>
      <c r="FF74" s="22"/>
      <c r="FG74" s="22"/>
      <c r="FH74" s="22"/>
      <c r="FI74" s="22"/>
      <c r="FJ74" s="22"/>
      <c r="FK74" s="22"/>
      <c r="FL74" s="22"/>
      <c r="FM74" s="22"/>
      <c r="FN74" s="22"/>
      <c r="FO74" s="22"/>
      <c r="FP74" s="22"/>
      <c r="FQ74" s="22"/>
      <c r="FR74" s="22"/>
      <c r="FS74" s="22"/>
      <c r="FT74" s="22"/>
      <c r="FU74" s="22"/>
      <c r="FV74" s="22"/>
      <c r="FW74" s="22"/>
      <c r="FX74" s="22"/>
      <c r="FY74" s="22"/>
      <c r="FZ74" s="22"/>
      <c r="GA74" s="22"/>
      <c r="GB74" s="22"/>
      <c r="GC74" s="22"/>
      <c r="GD74" s="22"/>
      <c r="GE74" s="22"/>
      <c r="GF74" s="22"/>
      <c r="GG74" s="22"/>
      <c r="GH74" s="22"/>
      <c r="GI74" s="22"/>
      <c r="GJ74" s="22"/>
      <c r="GK74" s="22"/>
      <c r="GL74" s="22"/>
      <c r="GM74" s="22"/>
      <c r="GN74" s="22"/>
      <c r="GO74" s="22"/>
      <c r="GP74" s="22"/>
      <c r="GQ74" s="22"/>
      <c r="GR74" s="22"/>
      <c r="GS74" s="22"/>
      <c r="GT74" s="22"/>
      <c r="GU74" s="22"/>
      <c r="GV74" s="22"/>
      <c r="GW74" s="22"/>
      <c r="GX74" s="22"/>
      <c r="GY74" s="22"/>
      <c r="GZ74" s="22"/>
      <c r="HA74" s="22"/>
      <c r="HB74" s="22"/>
      <c r="HC74" s="22"/>
      <c r="HD74" s="22"/>
      <c r="HE74" s="22"/>
      <c r="HF74" s="22"/>
      <c r="HG74" s="22"/>
      <c r="HH74" s="22"/>
      <c r="HI74" s="22"/>
      <c r="HJ74" s="22"/>
      <c r="HK74" s="22"/>
      <c r="HL74" s="22"/>
      <c r="HM74" s="22"/>
      <c r="HN74" s="22"/>
      <c r="HO74" s="22"/>
      <c r="HP74" s="22"/>
      <c r="HQ74" s="22"/>
      <c r="HR74" s="22"/>
      <c r="HS74" s="22"/>
      <c r="HT74" s="22"/>
      <c r="HU74" s="22"/>
      <c r="HV74" s="22"/>
      <c r="HW74" s="22"/>
      <c r="HX74" s="22"/>
      <c r="HY74" s="22"/>
      <c r="HZ74" s="22"/>
      <c r="IA74" s="22"/>
      <c r="IB74" s="22"/>
      <c r="IC74" s="22"/>
      <c r="ID74" s="22"/>
      <c r="IE74" s="22"/>
      <c r="IF74" s="22"/>
      <c r="IG74" s="22"/>
      <c r="IH74" s="22"/>
      <c r="II74" s="22"/>
      <c r="IJ74" s="22"/>
      <c r="IK74" s="22"/>
      <c r="IL74" s="22"/>
      <c r="IM74" s="22"/>
      <c r="IN74" s="22"/>
      <c r="IO74" s="22"/>
      <c r="IP74" s="22"/>
      <c r="IQ74" s="22"/>
      <c r="IR74" s="22"/>
      <c r="IS74" s="22"/>
      <c r="IT74" s="22"/>
    </row>
    <row r="75" spans="1:254" s="48" customFormat="1" ht="25.5" x14ac:dyDescent="0.2">
      <c r="A75" s="109"/>
      <c r="B75" s="112"/>
      <c r="C75" s="49" t="s">
        <v>167</v>
      </c>
      <c r="D75" s="24" t="s">
        <v>146</v>
      </c>
      <c r="E75" s="35"/>
      <c r="F75" s="36">
        <f t="shared" si="6"/>
        <v>57946.239999999998</v>
      </c>
      <c r="G75" s="37">
        <v>57946.239999999998</v>
      </c>
      <c r="H75" s="37">
        <f t="shared" si="4"/>
        <v>0</v>
      </c>
      <c r="I75" s="41"/>
      <c r="J75" s="43"/>
      <c r="K75" s="26">
        <f>SUM(E75:F75)+8.12</f>
        <v>57954.36</v>
      </c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22"/>
      <c r="BD75" s="22"/>
      <c r="BE75" s="22"/>
      <c r="BF75" s="22"/>
      <c r="BG75" s="22"/>
      <c r="BH75" s="22"/>
      <c r="BI75" s="22"/>
      <c r="BJ75" s="22"/>
      <c r="BK75" s="22"/>
      <c r="BL75" s="22"/>
      <c r="BM75" s="22"/>
      <c r="BN75" s="22"/>
      <c r="BO75" s="22"/>
      <c r="BP75" s="22"/>
      <c r="BQ75" s="22"/>
      <c r="BR75" s="22"/>
      <c r="BS75" s="22"/>
      <c r="BT75" s="22"/>
      <c r="BU75" s="22"/>
      <c r="BV75" s="22"/>
      <c r="BW75" s="22"/>
      <c r="BX75" s="22"/>
      <c r="BY75" s="22"/>
      <c r="BZ75" s="22"/>
      <c r="CA75" s="22"/>
      <c r="CB75" s="22"/>
      <c r="CC75" s="22"/>
      <c r="CD75" s="22"/>
      <c r="CE75" s="22"/>
      <c r="CF75" s="22"/>
      <c r="CG75" s="22"/>
      <c r="CH75" s="22"/>
      <c r="CI75" s="22"/>
      <c r="CJ75" s="22"/>
      <c r="CK75" s="22"/>
      <c r="CL75" s="22"/>
      <c r="CM75" s="22"/>
      <c r="CN75" s="22"/>
      <c r="CO75" s="22"/>
      <c r="CP75" s="22"/>
      <c r="CQ75" s="22"/>
      <c r="CR75" s="22"/>
      <c r="CS75" s="22"/>
      <c r="CT75" s="22"/>
      <c r="CU75" s="22"/>
      <c r="CV75" s="22"/>
      <c r="CW75" s="22"/>
      <c r="CX75" s="22"/>
      <c r="CY75" s="22"/>
      <c r="CZ75" s="22"/>
      <c r="DA75" s="22"/>
      <c r="DB75" s="22"/>
      <c r="DC75" s="22"/>
      <c r="DD75" s="22"/>
      <c r="DE75" s="22"/>
      <c r="DF75" s="22"/>
      <c r="DG75" s="22"/>
      <c r="DH75" s="22"/>
      <c r="DI75" s="22"/>
      <c r="DJ75" s="22"/>
      <c r="DK75" s="22"/>
      <c r="DL75" s="22"/>
      <c r="DM75" s="22"/>
      <c r="DN75" s="22"/>
      <c r="DO75" s="22"/>
      <c r="DP75" s="22"/>
      <c r="DQ75" s="22"/>
      <c r="DR75" s="22"/>
      <c r="DS75" s="22"/>
      <c r="DT75" s="22"/>
      <c r="DU75" s="22"/>
      <c r="DV75" s="22"/>
      <c r="DW75" s="22"/>
      <c r="DX75" s="22"/>
      <c r="DY75" s="22"/>
      <c r="DZ75" s="22"/>
      <c r="EA75" s="22"/>
      <c r="EB75" s="22"/>
      <c r="EC75" s="22"/>
      <c r="ED75" s="22"/>
      <c r="EE75" s="22"/>
      <c r="EF75" s="22"/>
      <c r="EG75" s="22"/>
      <c r="EH75" s="22"/>
      <c r="EI75" s="22"/>
      <c r="EJ75" s="22"/>
      <c r="EK75" s="22"/>
      <c r="EL75" s="22"/>
      <c r="EM75" s="22"/>
      <c r="EN75" s="22"/>
      <c r="EO75" s="22"/>
      <c r="EP75" s="22"/>
      <c r="EQ75" s="22"/>
      <c r="ER75" s="22"/>
      <c r="ES75" s="22"/>
      <c r="ET75" s="22"/>
      <c r="EU75" s="22"/>
      <c r="EV75" s="22"/>
      <c r="EW75" s="22"/>
      <c r="EX75" s="22"/>
      <c r="EY75" s="22"/>
      <c r="EZ75" s="22"/>
      <c r="FA75" s="22"/>
      <c r="FB75" s="22"/>
      <c r="FC75" s="22"/>
      <c r="FD75" s="22"/>
      <c r="FE75" s="22"/>
      <c r="FF75" s="22"/>
      <c r="FG75" s="22"/>
      <c r="FH75" s="22"/>
      <c r="FI75" s="22"/>
      <c r="FJ75" s="22"/>
      <c r="FK75" s="22"/>
      <c r="FL75" s="22"/>
      <c r="FM75" s="22"/>
      <c r="FN75" s="22"/>
      <c r="FO75" s="22"/>
      <c r="FP75" s="22"/>
      <c r="FQ75" s="22"/>
      <c r="FR75" s="22"/>
      <c r="FS75" s="22"/>
      <c r="FT75" s="22"/>
      <c r="FU75" s="22"/>
      <c r="FV75" s="22"/>
      <c r="FW75" s="22"/>
      <c r="FX75" s="22"/>
      <c r="FY75" s="22"/>
      <c r="FZ75" s="22"/>
      <c r="GA75" s="22"/>
      <c r="GB75" s="22"/>
      <c r="GC75" s="22"/>
      <c r="GD75" s="22"/>
      <c r="GE75" s="22"/>
      <c r="GF75" s="22"/>
      <c r="GG75" s="22"/>
      <c r="GH75" s="22"/>
      <c r="GI75" s="22"/>
      <c r="GJ75" s="22"/>
      <c r="GK75" s="22"/>
      <c r="GL75" s="22"/>
      <c r="GM75" s="22"/>
      <c r="GN75" s="22"/>
      <c r="GO75" s="22"/>
      <c r="GP75" s="22"/>
      <c r="GQ75" s="22"/>
      <c r="GR75" s="22"/>
      <c r="GS75" s="22"/>
      <c r="GT75" s="22"/>
      <c r="GU75" s="22"/>
      <c r="GV75" s="22"/>
      <c r="GW75" s="22"/>
      <c r="GX75" s="22"/>
      <c r="GY75" s="22"/>
      <c r="GZ75" s="22"/>
      <c r="HA75" s="22"/>
      <c r="HB75" s="22"/>
      <c r="HC75" s="22"/>
      <c r="HD75" s="22"/>
      <c r="HE75" s="22"/>
      <c r="HF75" s="22"/>
      <c r="HG75" s="22"/>
      <c r="HH75" s="22"/>
      <c r="HI75" s="22"/>
      <c r="HJ75" s="22"/>
      <c r="HK75" s="22"/>
      <c r="HL75" s="22"/>
      <c r="HM75" s="22"/>
      <c r="HN75" s="22"/>
      <c r="HO75" s="22"/>
      <c r="HP75" s="22"/>
      <c r="HQ75" s="22"/>
      <c r="HR75" s="22"/>
      <c r="HS75" s="22"/>
      <c r="HT75" s="22"/>
      <c r="HU75" s="22"/>
      <c r="HV75" s="22"/>
      <c r="HW75" s="22"/>
      <c r="HX75" s="22"/>
      <c r="HY75" s="22"/>
      <c r="HZ75" s="22"/>
      <c r="IA75" s="22"/>
      <c r="IB75" s="22"/>
      <c r="IC75" s="22"/>
      <c r="ID75" s="22"/>
      <c r="IE75" s="22"/>
      <c r="IF75" s="22"/>
      <c r="IG75" s="22"/>
      <c r="IH75" s="22"/>
      <c r="II75" s="22"/>
      <c r="IJ75" s="22"/>
      <c r="IK75" s="22"/>
      <c r="IL75" s="22"/>
      <c r="IM75" s="22"/>
      <c r="IN75" s="22"/>
      <c r="IO75" s="22"/>
      <c r="IP75" s="22"/>
      <c r="IQ75" s="22"/>
      <c r="IR75" s="22"/>
      <c r="IS75" s="22"/>
      <c r="IT75" s="22"/>
    </row>
    <row r="76" spans="1:254" s="48" customFormat="1" ht="12.75" x14ac:dyDescent="0.2">
      <c r="A76" s="109"/>
      <c r="B76" s="112"/>
      <c r="C76" s="49" t="s">
        <v>169</v>
      </c>
      <c r="D76" s="79" t="s">
        <v>233</v>
      </c>
      <c r="E76" s="35">
        <v>4598080</v>
      </c>
      <c r="F76" s="36">
        <f t="shared" si="6"/>
        <v>0</v>
      </c>
      <c r="G76" s="37"/>
      <c r="H76" s="37">
        <f t="shared" si="4"/>
        <v>0</v>
      </c>
      <c r="I76" s="41"/>
      <c r="J76" s="43"/>
      <c r="K76" s="26">
        <f>SUM(E76:F76)+8.12</f>
        <v>4598088.12</v>
      </c>
      <c r="L76" s="82"/>
      <c r="M76" s="82"/>
      <c r="N76" s="82"/>
      <c r="O76" s="82"/>
      <c r="P76" s="82"/>
      <c r="Q76" s="82"/>
      <c r="R76" s="82"/>
      <c r="S76" s="82"/>
      <c r="T76" s="82"/>
      <c r="U76" s="82"/>
      <c r="V76" s="82"/>
      <c r="W76" s="82"/>
      <c r="X76" s="82"/>
      <c r="Y76" s="82"/>
      <c r="Z76" s="82"/>
      <c r="AA76" s="82"/>
      <c r="AB76" s="82"/>
      <c r="AC76" s="82"/>
      <c r="AD76" s="82"/>
      <c r="AE76" s="82"/>
      <c r="AF76" s="82"/>
      <c r="AG76" s="82"/>
      <c r="AH76" s="82"/>
      <c r="AI76" s="82"/>
      <c r="AJ76" s="82"/>
      <c r="AK76" s="82"/>
      <c r="AL76" s="82"/>
      <c r="AM76" s="82"/>
      <c r="AN76" s="82"/>
      <c r="AO76" s="82"/>
      <c r="AP76" s="82"/>
      <c r="AQ76" s="82"/>
      <c r="AR76" s="82"/>
      <c r="AS76" s="82"/>
      <c r="AT76" s="82"/>
      <c r="AU76" s="82"/>
      <c r="AV76" s="82"/>
      <c r="AW76" s="82"/>
      <c r="AX76" s="82"/>
      <c r="AY76" s="82"/>
      <c r="AZ76" s="82"/>
      <c r="BA76" s="82"/>
      <c r="BB76" s="82"/>
      <c r="BC76" s="82"/>
      <c r="BD76" s="82"/>
      <c r="BE76" s="82"/>
      <c r="BF76" s="82"/>
      <c r="BG76" s="82"/>
      <c r="BH76" s="82"/>
      <c r="BI76" s="82"/>
      <c r="BJ76" s="82"/>
      <c r="BK76" s="82"/>
      <c r="BL76" s="82"/>
      <c r="BM76" s="82"/>
      <c r="BN76" s="82"/>
      <c r="BO76" s="82"/>
      <c r="BP76" s="82"/>
      <c r="BQ76" s="82"/>
      <c r="BR76" s="82"/>
      <c r="BS76" s="82"/>
      <c r="BT76" s="82"/>
      <c r="BU76" s="82"/>
      <c r="BV76" s="82"/>
      <c r="BW76" s="82"/>
      <c r="BX76" s="82"/>
      <c r="BY76" s="82"/>
      <c r="BZ76" s="82"/>
      <c r="CA76" s="82"/>
      <c r="CB76" s="82"/>
      <c r="CC76" s="82"/>
      <c r="CD76" s="82"/>
      <c r="CE76" s="82"/>
      <c r="CF76" s="82"/>
      <c r="CG76" s="82"/>
      <c r="CH76" s="82"/>
      <c r="CI76" s="82"/>
      <c r="CJ76" s="82"/>
      <c r="CK76" s="82"/>
      <c r="CL76" s="82"/>
      <c r="CM76" s="82"/>
      <c r="CN76" s="82"/>
      <c r="CO76" s="82"/>
      <c r="CP76" s="82"/>
      <c r="CQ76" s="82"/>
      <c r="CR76" s="82"/>
      <c r="CS76" s="82"/>
      <c r="CT76" s="82"/>
      <c r="CU76" s="82"/>
      <c r="CV76" s="82"/>
      <c r="CW76" s="82"/>
      <c r="CX76" s="82"/>
      <c r="CY76" s="82"/>
      <c r="CZ76" s="82"/>
      <c r="DA76" s="82"/>
      <c r="DB76" s="82"/>
      <c r="DC76" s="82"/>
      <c r="DD76" s="82"/>
      <c r="DE76" s="82"/>
      <c r="DF76" s="82"/>
      <c r="DG76" s="82"/>
      <c r="DH76" s="82"/>
      <c r="DI76" s="82"/>
      <c r="DJ76" s="82"/>
      <c r="DK76" s="82"/>
      <c r="DL76" s="82"/>
      <c r="DM76" s="82"/>
      <c r="DN76" s="82"/>
      <c r="DO76" s="82"/>
      <c r="DP76" s="82"/>
      <c r="DQ76" s="82"/>
      <c r="DR76" s="82"/>
      <c r="DS76" s="82"/>
      <c r="DT76" s="82"/>
      <c r="DU76" s="82"/>
      <c r="DV76" s="82"/>
      <c r="DW76" s="82"/>
      <c r="DX76" s="82"/>
      <c r="DY76" s="82"/>
      <c r="DZ76" s="82"/>
      <c r="EA76" s="82"/>
      <c r="EB76" s="82"/>
      <c r="EC76" s="82"/>
      <c r="ED76" s="82"/>
      <c r="EE76" s="82"/>
      <c r="EF76" s="82"/>
      <c r="EG76" s="82"/>
      <c r="EH76" s="82"/>
      <c r="EI76" s="82"/>
      <c r="EJ76" s="82"/>
      <c r="EK76" s="82"/>
      <c r="EL76" s="82"/>
      <c r="EM76" s="82"/>
      <c r="EN76" s="82"/>
      <c r="EO76" s="82"/>
      <c r="EP76" s="82"/>
      <c r="EQ76" s="82"/>
      <c r="ER76" s="82"/>
      <c r="ES76" s="82"/>
      <c r="ET76" s="82"/>
      <c r="EU76" s="82"/>
      <c r="EV76" s="82"/>
      <c r="EW76" s="82"/>
      <c r="EX76" s="82"/>
      <c r="EY76" s="82"/>
      <c r="EZ76" s="82"/>
      <c r="FA76" s="82"/>
      <c r="FB76" s="82"/>
      <c r="FC76" s="82"/>
      <c r="FD76" s="82"/>
      <c r="FE76" s="82"/>
      <c r="FF76" s="82"/>
      <c r="FG76" s="82"/>
      <c r="FH76" s="82"/>
      <c r="FI76" s="82"/>
      <c r="FJ76" s="82"/>
      <c r="FK76" s="82"/>
      <c r="FL76" s="82"/>
      <c r="FM76" s="82"/>
      <c r="FN76" s="82"/>
      <c r="FO76" s="82"/>
      <c r="FP76" s="82"/>
      <c r="FQ76" s="82"/>
      <c r="FR76" s="82"/>
      <c r="FS76" s="82"/>
      <c r="FT76" s="82"/>
      <c r="FU76" s="82"/>
      <c r="FV76" s="82"/>
      <c r="FW76" s="82"/>
      <c r="FX76" s="82"/>
      <c r="FY76" s="82"/>
      <c r="FZ76" s="82"/>
      <c r="GA76" s="82"/>
      <c r="GB76" s="82"/>
      <c r="GC76" s="82"/>
      <c r="GD76" s="82"/>
      <c r="GE76" s="82"/>
      <c r="GF76" s="82"/>
      <c r="GG76" s="82"/>
      <c r="GH76" s="82"/>
      <c r="GI76" s="82"/>
      <c r="GJ76" s="82"/>
      <c r="GK76" s="82"/>
      <c r="GL76" s="82"/>
      <c r="GM76" s="82"/>
      <c r="GN76" s="82"/>
      <c r="GO76" s="82"/>
      <c r="GP76" s="82"/>
      <c r="GQ76" s="82"/>
      <c r="GR76" s="82"/>
      <c r="GS76" s="82"/>
      <c r="GT76" s="82"/>
      <c r="GU76" s="82"/>
      <c r="GV76" s="82"/>
      <c r="GW76" s="82"/>
      <c r="GX76" s="82"/>
      <c r="GY76" s="82"/>
      <c r="GZ76" s="82"/>
      <c r="HA76" s="82"/>
      <c r="HB76" s="82"/>
      <c r="HC76" s="82"/>
      <c r="HD76" s="82"/>
      <c r="HE76" s="82"/>
      <c r="HF76" s="82"/>
      <c r="HG76" s="82"/>
      <c r="HH76" s="82"/>
      <c r="HI76" s="82"/>
      <c r="HJ76" s="82"/>
      <c r="HK76" s="82"/>
      <c r="HL76" s="82"/>
      <c r="HM76" s="82"/>
      <c r="HN76" s="82"/>
      <c r="HO76" s="82"/>
      <c r="HP76" s="82"/>
      <c r="HQ76" s="82"/>
      <c r="HR76" s="82"/>
      <c r="HS76" s="82"/>
      <c r="HT76" s="82"/>
      <c r="HU76" s="82"/>
      <c r="HV76" s="82"/>
      <c r="HW76" s="82"/>
      <c r="HX76" s="82"/>
      <c r="HY76" s="82"/>
      <c r="HZ76" s="82"/>
      <c r="IA76" s="82"/>
      <c r="IB76" s="82"/>
      <c r="IC76" s="82"/>
      <c r="ID76" s="82"/>
      <c r="IE76" s="82"/>
      <c r="IF76" s="82"/>
      <c r="IG76" s="82"/>
      <c r="IH76" s="82"/>
      <c r="II76" s="82"/>
      <c r="IJ76" s="82"/>
      <c r="IK76" s="82"/>
      <c r="IL76" s="82"/>
      <c r="IM76" s="82"/>
      <c r="IN76" s="82"/>
      <c r="IO76" s="82"/>
      <c r="IP76" s="82"/>
      <c r="IQ76" s="82"/>
      <c r="IR76" s="82"/>
      <c r="IS76" s="82"/>
      <c r="IT76" s="82"/>
    </row>
    <row r="77" spans="1:254" s="48" customFormat="1" ht="25.5" x14ac:dyDescent="0.2">
      <c r="A77" s="110"/>
      <c r="B77" s="113"/>
      <c r="C77" s="49" t="s">
        <v>164</v>
      </c>
      <c r="D77" s="24" t="s">
        <v>165</v>
      </c>
      <c r="E77" s="35"/>
      <c r="F77" s="36">
        <f t="shared" si="6"/>
        <v>40985</v>
      </c>
      <c r="G77" s="37"/>
      <c r="H77" s="37">
        <f t="shared" si="4"/>
        <v>40985</v>
      </c>
      <c r="I77" s="38">
        <v>40985</v>
      </c>
      <c r="J77" s="25"/>
      <c r="K77" s="26">
        <f t="shared" si="5"/>
        <v>40985</v>
      </c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  <c r="BK77" s="22"/>
      <c r="BL77" s="22"/>
      <c r="BM77" s="22"/>
      <c r="BN77" s="22"/>
      <c r="BO77" s="22"/>
      <c r="BP77" s="22"/>
      <c r="BQ77" s="22"/>
      <c r="BR77" s="22"/>
      <c r="BS77" s="22"/>
      <c r="BT77" s="22"/>
      <c r="BU77" s="22"/>
      <c r="BV77" s="22"/>
      <c r="BW77" s="22"/>
      <c r="BX77" s="22"/>
      <c r="BY77" s="22"/>
      <c r="BZ77" s="22"/>
      <c r="CA77" s="22"/>
      <c r="CB77" s="22"/>
      <c r="CC77" s="22"/>
      <c r="CD77" s="22"/>
      <c r="CE77" s="22"/>
      <c r="CF77" s="22"/>
      <c r="CG77" s="22"/>
      <c r="CH77" s="22"/>
      <c r="CI77" s="22"/>
      <c r="CJ77" s="22"/>
      <c r="CK77" s="22"/>
      <c r="CL77" s="22"/>
      <c r="CM77" s="22"/>
      <c r="CN77" s="22"/>
      <c r="CO77" s="22"/>
      <c r="CP77" s="22"/>
      <c r="CQ77" s="22"/>
      <c r="CR77" s="22"/>
      <c r="CS77" s="22"/>
      <c r="CT77" s="22"/>
      <c r="CU77" s="22"/>
      <c r="CV77" s="22"/>
      <c r="CW77" s="22"/>
      <c r="CX77" s="22"/>
      <c r="CY77" s="22"/>
      <c r="CZ77" s="22"/>
      <c r="DA77" s="22"/>
      <c r="DB77" s="22"/>
      <c r="DC77" s="22"/>
      <c r="DD77" s="22"/>
      <c r="DE77" s="22"/>
      <c r="DF77" s="22"/>
      <c r="DG77" s="22"/>
      <c r="DH77" s="22"/>
      <c r="DI77" s="22"/>
      <c r="DJ77" s="22"/>
      <c r="DK77" s="22"/>
      <c r="DL77" s="22"/>
      <c r="DM77" s="22"/>
      <c r="DN77" s="22"/>
      <c r="DO77" s="22"/>
      <c r="DP77" s="22"/>
      <c r="DQ77" s="22"/>
      <c r="DR77" s="22"/>
      <c r="DS77" s="22"/>
      <c r="DT77" s="22"/>
      <c r="DU77" s="22"/>
      <c r="DV77" s="22"/>
      <c r="DW77" s="22"/>
      <c r="DX77" s="22"/>
      <c r="DY77" s="22"/>
      <c r="DZ77" s="22"/>
      <c r="EA77" s="22"/>
      <c r="EB77" s="22"/>
      <c r="EC77" s="22"/>
      <c r="ED77" s="22"/>
      <c r="EE77" s="22"/>
      <c r="EF77" s="22"/>
      <c r="EG77" s="22"/>
      <c r="EH77" s="22"/>
      <c r="EI77" s="22"/>
      <c r="EJ77" s="22"/>
      <c r="EK77" s="22"/>
      <c r="EL77" s="22"/>
      <c r="EM77" s="22"/>
      <c r="EN77" s="22"/>
      <c r="EO77" s="22"/>
      <c r="EP77" s="22"/>
      <c r="EQ77" s="22"/>
      <c r="ER77" s="22"/>
      <c r="ES77" s="22"/>
      <c r="ET77" s="22"/>
      <c r="EU77" s="22"/>
      <c r="EV77" s="22"/>
      <c r="EW77" s="22"/>
      <c r="EX77" s="22"/>
      <c r="EY77" s="22"/>
      <c r="EZ77" s="22"/>
      <c r="FA77" s="22"/>
      <c r="FB77" s="22"/>
      <c r="FC77" s="22"/>
      <c r="FD77" s="22"/>
      <c r="FE77" s="22"/>
      <c r="FF77" s="22"/>
      <c r="FG77" s="22"/>
      <c r="FH77" s="22"/>
      <c r="FI77" s="22"/>
      <c r="FJ77" s="22"/>
      <c r="FK77" s="22"/>
      <c r="FL77" s="22"/>
      <c r="FM77" s="22"/>
      <c r="FN77" s="22"/>
      <c r="FO77" s="22"/>
      <c r="FP77" s="22"/>
      <c r="FQ77" s="22"/>
      <c r="FR77" s="22"/>
      <c r="FS77" s="22"/>
      <c r="FT77" s="22"/>
      <c r="FU77" s="22"/>
      <c r="FV77" s="22"/>
      <c r="FW77" s="22"/>
      <c r="FX77" s="22"/>
      <c r="FY77" s="22"/>
      <c r="FZ77" s="22"/>
      <c r="GA77" s="22"/>
      <c r="GB77" s="22"/>
      <c r="GC77" s="22"/>
      <c r="GD77" s="22"/>
      <c r="GE77" s="22"/>
      <c r="GF77" s="22"/>
      <c r="GG77" s="22"/>
      <c r="GH77" s="22"/>
      <c r="GI77" s="22"/>
      <c r="GJ77" s="22"/>
      <c r="GK77" s="22"/>
      <c r="GL77" s="22"/>
      <c r="GM77" s="22"/>
      <c r="GN77" s="22"/>
      <c r="GO77" s="22"/>
      <c r="GP77" s="22"/>
      <c r="GQ77" s="22"/>
      <c r="GR77" s="22"/>
      <c r="GS77" s="22"/>
      <c r="GT77" s="22"/>
      <c r="GU77" s="22"/>
      <c r="GV77" s="22"/>
      <c r="GW77" s="22"/>
      <c r="GX77" s="22"/>
      <c r="GY77" s="22"/>
      <c r="GZ77" s="22"/>
      <c r="HA77" s="22"/>
      <c r="HB77" s="22"/>
      <c r="HC77" s="22"/>
      <c r="HD77" s="22"/>
      <c r="HE77" s="22"/>
      <c r="HF77" s="22"/>
      <c r="HG77" s="22"/>
      <c r="HH77" s="22"/>
      <c r="HI77" s="22"/>
      <c r="HJ77" s="22"/>
      <c r="HK77" s="22"/>
      <c r="HL77" s="22"/>
      <c r="HM77" s="22"/>
      <c r="HN77" s="22"/>
      <c r="HO77" s="22"/>
      <c r="HP77" s="22"/>
      <c r="HQ77" s="22"/>
      <c r="HR77" s="22"/>
      <c r="HS77" s="22"/>
      <c r="HT77" s="22"/>
      <c r="HU77" s="22"/>
      <c r="HV77" s="22"/>
      <c r="HW77" s="22"/>
      <c r="HX77" s="22"/>
      <c r="HY77" s="22"/>
      <c r="HZ77" s="22"/>
      <c r="IA77" s="22"/>
      <c r="IB77" s="22"/>
      <c r="IC77" s="22"/>
      <c r="ID77" s="22"/>
      <c r="IE77" s="22"/>
      <c r="IF77" s="22"/>
      <c r="IG77" s="22"/>
      <c r="IH77" s="22"/>
      <c r="II77" s="22"/>
      <c r="IJ77" s="22"/>
      <c r="IK77" s="22"/>
      <c r="IL77" s="22"/>
      <c r="IM77" s="22"/>
      <c r="IN77" s="22"/>
      <c r="IO77" s="22"/>
      <c r="IP77" s="22"/>
      <c r="IQ77" s="22"/>
      <c r="IR77" s="22"/>
      <c r="IS77" s="22"/>
      <c r="IT77" s="22"/>
    </row>
    <row r="78" spans="1:254" s="48" customFormat="1" ht="15" customHeight="1" x14ac:dyDescent="0.2">
      <c r="A78" s="108"/>
      <c r="B78" s="111" t="s">
        <v>43</v>
      </c>
      <c r="C78" s="49"/>
      <c r="D78" s="24" t="s">
        <v>204</v>
      </c>
      <c r="E78" s="35">
        <v>265390</v>
      </c>
      <c r="F78" s="36">
        <f t="shared" si="6"/>
        <v>0</v>
      </c>
      <c r="G78" s="37"/>
      <c r="H78" s="37">
        <f t="shared" si="4"/>
        <v>0</v>
      </c>
      <c r="I78" s="38"/>
      <c r="J78" s="25"/>
      <c r="K78" s="26">
        <f t="shared" si="5"/>
        <v>265390</v>
      </c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/>
      <c r="AT78" s="22"/>
      <c r="AU78" s="22"/>
      <c r="AV78" s="22"/>
      <c r="AW78" s="22"/>
      <c r="AX78" s="22"/>
      <c r="AY78" s="22"/>
      <c r="AZ78" s="22"/>
      <c r="BA78" s="22"/>
      <c r="BB78" s="22"/>
      <c r="BC78" s="22"/>
      <c r="BD78" s="22"/>
      <c r="BE78" s="22"/>
      <c r="BF78" s="22"/>
      <c r="BG78" s="22"/>
      <c r="BH78" s="22"/>
      <c r="BI78" s="22"/>
      <c r="BJ78" s="22"/>
      <c r="BK78" s="22"/>
      <c r="BL78" s="22"/>
      <c r="BM78" s="22"/>
      <c r="BN78" s="22"/>
      <c r="BO78" s="22"/>
      <c r="BP78" s="22"/>
      <c r="BQ78" s="22"/>
      <c r="BR78" s="22"/>
      <c r="BS78" s="22"/>
      <c r="BT78" s="22"/>
      <c r="BU78" s="22"/>
      <c r="BV78" s="22"/>
      <c r="BW78" s="22"/>
      <c r="BX78" s="22"/>
      <c r="BY78" s="22"/>
      <c r="BZ78" s="22"/>
      <c r="CA78" s="22"/>
      <c r="CB78" s="22"/>
      <c r="CC78" s="22"/>
      <c r="CD78" s="22"/>
      <c r="CE78" s="22"/>
      <c r="CF78" s="22"/>
      <c r="CG78" s="22"/>
      <c r="CH78" s="22"/>
      <c r="CI78" s="22"/>
      <c r="CJ78" s="22"/>
      <c r="CK78" s="22"/>
      <c r="CL78" s="22"/>
      <c r="CM78" s="22"/>
      <c r="CN78" s="22"/>
      <c r="CO78" s="22"/>
      <c r="CP78" s="22"/>
      <c r="CQ78" s="22"/>
      <c r="CR78" s="22"/>
      <c r="CS78" s="22"/>
      <c r="CT78" s="22"/>
      <c r="CU78" s="22"/>
      <c r="CV78" s="22"/>
      <c r="CW78" s="22"/>
      <c r="CX78" s="22"/>
      <c r="CY78" s="22"/>
      <c r="CZ78" s="22"/>
      <c r="DA78" s="22"/>
      <c r="DB78" s="22"/>
      <c r="DC78" s="22"/>
      <c r="DD78" s="22"/>
      <c r="DE78" s="22"/>
      <c r="DF78" s="22"/>
      <c r="DG78" s="22"/>
      <c r="DH78" s="22"/>
      <c r="DI78" s="22"/>
      <c r="DJ78" s="22"/>
      <c r="DK78" s="22"/>
      <c r="DL78" s="22"/>
      <c r="DM78" s="22"/>
      <c r="DN78" s="22"/>
      <c r="DO78" s="22"/>
      <c r="DP78" s="22"/>
      <c r="DQ78" s="22"/>
      <c r="DR78" s="22"/>
      <c r="DS78" s="22"/>
      <c r="DT78" s="22"/>
      <c r="DU78" s="22"/>
      <c r="DV78" s="22"/>
      <c r="DW78" s="22"/>
      <c r="DX78" s="22"/>
      <c r="DY78" s="22"/>
      <c r="DZ78" s="22"/>
      <c r="EA78" s="22"/>
      <c r="EB78" s="22"/>
      <c r="EC78" s="22"/>
      <c r="ED78" s="22"/>
      <c r="EE78" s="22"/>
      <c r="EF78" s="22"/>
      <c r="EG78" s="22"/>
      <c r="EH78" s="22"/>
      <c r="EI78" s="22"/>
      <c r="EJ78" s="22"/>
      <c r="EK78" s="22"/>
      <c r="EL78" s="22"/>
      <c r="EM78" s="22"/>
      <c r="EN78" s="22"/>
      <c r="EO78" s="22"/>
      <c r="EP78" s="22"/>
      <c r="EQ78" s="22"/>
      <c r="ER78" s="22"/>
      <c r="ES78" s="22"/>
      <c r="ET78" s="22"/>
      <c r="EU78" s="22"/>
      <c r="EV78" s="22"/>
      <c r="EW78" s="22"/>
      <c r="EX78" s="22"/>
      <c r="EY78" s="22"/>
      <c r="EZ78" s="22"/>
      <c r="FA78" s="22"/>
      <c r="FB78" s="22"/>
      <c r="FC78" s="22"/>
      <c r="FD78" s="22"/>
      <c r="FE78" s="22"/>
      <c r="FF78" s="22"/>
      <c r="FG78" s="22"/>
      <c r="FH78" s="22"/>
      <c r="FI78" s="22"/>
      <c r="FJ78" s="22"/>
      <c r="FK78" s="22"/>
      <c r="FL78" s="22"/>
      <c r="FM78" s="22"/>
      <c r="FN78" s="22"/>
      <c r="FO78" s="22"/>
      <c r="FP78" s="22"/>
      <c r="FQ78" s="22"/>
      <c r="FR78" s="22"/>
      <c r="FS78" s="22"/>
      <c r="FT78" s="22"/>
      <c r="FU78" s="22"/>
      <c r="FV78" s="22"/>
      <c r="FW78" s="22"/>
      <c r="FX78" s="22"/>
      <c r="FY78" s="22"/>
      <c r="FZ78" s="22"/>
      <c r="GA78" s="22"/>
      <c r="GB78" s="22"/>
      <c r="GC78" s="22"/>
      <c r="GD78" s="22"/>
      <c r="GE78" s="22"/>
      <c r="GF78" s="22"/>
      <c r="GG78" s="22"/>
      <c r="GH78" s="22"/>
      <c r="GI78" s="22"/>
      <c r="GJ78" s="22"/>
      <c r="GK78" s="22"/>
      <c r="GL78" s="22"/>
      <c r="GM78" s="22"/>
      <c r="GN78" s="22"/>
      <c r="GO78" s="22"/>
      <c r="GP78" s="22"/>
      <c r="GQ78" s="22"/>
      <c r="GR78" s="22"/>
      <c r="GS78" s="22"/>
      <c r="GT78" s="22"/>
      <c r="GU78" s="22"/>
      <c r="GV78" s="22"/>
      <c r="GW78" s="22"/>
      <c r="GX78" s="22"/>
      <c r="GY78" s="22"/>
      <c r="GZ78" s="22"/>
      <c r="HA78" s="22"/>
      <c r="HB78" s="22"/>
      <c r="HC78" s="22"/>
      <c r="HD78" s="22"/>
      <c r="HE78" s="22"/>
      <c r="HF78" s="22"/>
      <c r="HG78" s="22"/>
      <c r="HH78" s="22"/>
      <c r="HI78" s="22"/>
      <c r="HJ78" s="22"/>
      <c r="HK78" s="22"/>
      <c r="HL78" s="22"/>
      <c r="HM78" s="22"/>
      <c r="HN78" s="22"/>
      <c r="HO78" s="22"/>
      <c r="HP78" s="22"/>
      <c r="HQ78" s="22"/>
      <c r="HR78" s="22"/>
      <c r="HS78" s="22"/>
      <c r="HT78" s="22"/>
      <c r="HU78" s="22"/>
      <c r="HV78" s="22"/>
      <c r="HW78" s="22"/>
      <c r="HX78" s="22"/>
      <c r="HY78" s="22"/>
      <c r="HZ78" s="22"/>
      <c r="IA78" s="22"/>
      <c r="IB78" s="22"/>
      <c r="IC78" s="22"/>
      <c r="ID78" s="22"/>
      <c r="IE78" s="22"/>
      <c r="IF78" s="22"/>
      <c r="IG78" s="22"/>
      <c r="IH78" s="22"/>
      <c r="II78" s="22"/>
      <c r="IJ78" s="22"/>
      <c r="IK78" s="22"/>
      <c r="IL78" s="22"/>
      <c r="IM78" s="22"/>
      <c r="IN78" s="22"/>
      <c r="IO78" s="22"/>
      <c r="IP78" s="22"/>
      <c r="IQ78" s="22"/>
      <c r="IR78" s="22"/>
      <c r="IS78" s="22"/>
      <c r="IT78" s="22"/>
    </row>
    <row r="79" spans="1:254" s="48" customFormat="1" ht="12.75" x14ac:dyDescent="0.2">
      <c r="A79" s="110"/>
      <c r="B79" s="113"/>
      <c r="C79" s="49"/>
      <c r="D79" s="24" t="s">
        <v>201</v>
      </c>
      <c r="E79" s="35">
        <v>646270</v>
      </c>
      <c r="F79" s="36">
        <f t="shared" si="6"/>
        <v>0</v>
      </c>
      <c r="G79" s="37"/>
      <c r="H79" s="37">
        <f t="shared" si="4"/>
        <v>0</v>
      </c>
      <c r="I79" s="38"/>
      <c r="J79" s="25"/>
      <c r="K79" s="26">
        <f t="shared" si="5"/>
        <v>646270</v>
      </c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22"/>
      <c r="AW79" s="22"/>
      <c r="AX79" s="22"/>
      <c r="AY79" s="22"/>
      <c r="AZ79" s="22"/>
      <c r="BA79" s="22"/>
      <c r="BB79" s="22"/>
      <c r="BC79" s="22"/>
      <c r="BD79" s="22"/>
      <c r="BE79" s="22"/>
      <c r="BF79" s="22"/>
      <c r="BG79" s="22"/>
      <c r="BH79" s="22"/>
      <c r="BI79" s="22"/>
      <c r="BJ79" s="22"/>
      <c r="BK79" s="22"/>
      <c r="BL79" s="22"/>
      <c r="BM79" s="22"/>
      <c r="BN79" s="22"/>
      <c r="BO79" s="22"/>
      <c r="BP79" s="22"/>
      <c r="BQ79" s="22"/>
      <c r="BR79" s="22"/>
      <c r="BS79" s="22"/>
      <c r="BT79" s="22"/>
      <c r="BU79" s="22"/>
      <c r="BV79" s="22"/>
      <c r="BW79" s="22"/>
      <c r="BX79" s="22"/>
      <c r="BY79" s="22"/>
      <c r="BZ79" s="22"/>
      <c r="CA79" s="22"/>
      <c r="CB79" s="22"/>
      <c r="CC79" s="22"/>
      <c r="CD79" s="22"/>
      <c r="CE79" s="22"/>
      <c r="CF79" s="22"/>
      <c r="CG79" s="22"/>
      <c r="CH79" s="22"/>
      <c r="CI79" s="22"/>
      <c r="CJ79" s="22"/>
      <c r="CK79" s="22"/>
      <c r="CL79" s="22"/>
      <c r="CM79" s="22"/>
      <c r="CN79" s="22"/>
      <c r="CO79" s="22"/>
      <c r="CP79" s="22"/>
      <c r="CQ79" s="22"/>
      <c r="CR79" s="22"/>
      <c r="CS79" s="22"/>
      <c r="CT79" s="22"/>
      <c r="CU79" s="22"/>
      <c r="CV79" s="22"/>
      <c r="CW79" s="22"/>
      <c r="CX79" s="22"/>
      <c r="CY79" s="22"/>
      <c r="CZ79" s="22"/>
      <c r="DA79" s="22"/>
      <c r="DB79" s="22"/>
      <c r="DC79" s="22"/>
      <c r="DD79" s="22"/>
      <c r="DE79" s="22"/>
      <c r="DF79" s="22"/>
      <c r="DG79" s="22"/>
      <c r="DH79" s="22"/>
      <c r="DI79" s="22"/>
      <c r="DJ79" s="22"/>
      <c r="DK79" s="22"/>
      <c r="DL79" s="22"/>
      <c r="DM79" s="22"/>
      <c r="DN79" s="22"/>
      <c r="DO79" s="22"/>
      <c r="DP79" s="22"/>
      <c r="DQ79" s="22"/>
      <c r="DR79" s="22"/>
      <c r="DS79" s="22"/>
      <c r="DT79" s="22"/>
      <c r="DU79" s="22"/>
      <c r="DV79" s="22"/>
      <c r="DW79" s="22"/>
      <c r="DX79" s="22"/>
      <c r="DY79" s="22"/>
      <c r="DZ79" s="22"/>
      <c r="EA79" s="22"/>
      <c r="EB79" s="22"/>
      <c r="EC79" s="22"/>
      <c r="ED79" s="22"/>
      <c r="EE79" s="22"/>
      <c r="EF79" s="22"/>
      <c r="EG79" s="22"/>
      <c r="EH79" s="22"/>
      <c r="EI79" s="22"/>
      <c r="EJ79" s="22"/>
      <c r="EK79" s="22"/>
      <c r="EL79" s="22"/>
      <c r="EM79" s="22"/>
      <c r="EN79" s="22"/>
      <c r="EO79" s="22"/>
      <c r="EP79" s="22"/>
      <c r="EQ79" s="22"/>
      <c r="ER79" s="22"/>
      <c r="ES79" s="22"/>
      <c r="ET79" s="22"/>
      <c r="EU79" s="22"/>
      <c r="EV79" s="22"/>
      <c r="EW79" s="22"/>
      <c r="EX79" s="22"/>
      <c r="EY79" s="22"/>
      <c r="EZ79" s="22"/>
      <c r="FA79" s="22"/>
      <c r="FB79" s="22"/>
      <c r="FC79" s="22"/>
      <c r="FD79" s="22"/>
      <c r="FE79" s="22"/>
      <c r="FF79" s="22"/>
      <c r="FG79" s="22"/>
      <c r="FH79" s="22"/>
      <c r="FI79" s="22"/>
      <c r="FJ79" s="22"/>
      <c r="FK79" s="22"/>
      <c r="FL79" s="22"/>
      <c r="FM79" s="22"/>
      <c r="FN79" s="22"/>
      <c r="FO79" s="22"/>
      <c r="FP79" s="22"/>
      <c r="FQ79" s="22"/>
      <c r="FR79" s="22"/>
      <c r="FS79" s="22"/>
      <c r="FT79" s="22"/>
      <c r="FU79" s="22"/>
      <c r="FV79" s="22"/>
      <c r="FW79" s="22"/>
      <c r="FX79" s="22"/>
      <c r="FY79" s="22"/>
      <c r="FZ79" s="22"/>
      <c r="GA79" s="22"/>
      <c r="GB79" s="22"/>
      <c r="GC79" s="22"/>
      <c r="GD79" s="22"/>
      <c r="GE79" s="22"/>
      <c r="GF79" s="22"/>
      <c r="GG79" s="22"/>
      <c r="GH79" s="22"/>
      <c r="GI79" s="22"/>
      <c r="GJ79" s="22"/>
      <c r="GK79" s="22"/>
      <c r="GL79" s="22"/>
      <c r="GM79" s="22"/>
      <c r="GN79" s="22"/>
      <c r="GO79" s="22"/>
      <c r="GP79" s="22"/>
      <c r="GQ79" s="22"/>
      <c r="GR79" s="22"/>
      <c r="GS79" s="22"/>
      <c r="GT79" s="22"/>
      <c r="GU79" s="22"/>
      <c r="GV79" s="22"/>
      <c r="GW79" s="22"/>
      <c r="GX79" s="22"/>
      <c r="GY79" s="22"/>
      <c r="GZ79" s="22"/>
      <c r="HA79" s="22"/>
      <c r="HB79" s="22"/>
      <c r="HC79" s="22"/>
      <c r="HD79" s="22"/>
      <c r="HE79" s="22"/>
      <c r="HF79" s="22"/>
      <c r="HG79" s="22"/>
      <c r="HH79" s="22"/>
      <c r="HI79" s="22"/>
      <c r="HJ79" s="22"/>
      <c r="HK79" s="22"/>
      <c r="HL79" s="22"/>
      <c r="HM79" s="22"/>
      <c r="HN79" s="22"/>
      <c r="HO79" s="22"/>
      <c r="HP79" s="22"/>
      <c r="HQ79" s="22"/>
      <c r="HR79" s="22"/>
      <c r="HS79" s="22"/>
      <c r="HT79" s="22"/>
      <c r="HU79" s="22"/>
      <c r="HV79" s="22"/>
      <c r="HW79" s="22"/>
      <c r="HX79" s="22"/>
      <c r="HY79" s="22"/>
      <c r="HZ79" s="22"/>
      <c r="IA79" s="22"/>
      <c r="IB79" s="22"/>
      <c r="IC79" s="22"/>
      <c r="ID79" s="22"/>
      <c r="IE79" s="22"/>
      <c r="IF79" s="22"/>
      <c r="IG79" s="22"/>
      <c r="IH79" s="22"/>
      <c r="II79" s="22"/>
      <c r="IJ79" s="22"/>
      <c r="IK79" s="22"/>
      <c r="IL79" s="22"/>
      <c r="IM79" s="22"/>
      <c r="IN79" s="22"/>
      <c r="IO79" s="22"/>
      <c r="IP79" s="22"/>
      <c r="IQ79" s="22"/>
      <c r="IR79" s="22"/>
      <c r="IS79" s="22"/>
      <c r="IT79" s="22"/>
    </row>
    <row r="80" spans="1:254" s="48" customFormat="1" ht="12.75" x14ac:dyDescent="0.2">
      <c r="A80" s="107" t="s">
        <v>199</v>
      </c>
      <c r="B80" s="107"/>
      <c r="C80" s="107"/>
      <c r="D80" s="107"/>
      <c r="E80" s="107"/>
      <c r="F80" s="107"/>
      <c r="G80" s="107"/>
      <c r="H80" s="107"/>
      <c r="I80" s="107"/>
      <c r="J80" s="107"/>
      <c r="K80" s="26">
        <f>SUM(K24:K79)</f>
        <v>23301698.120000001</v>
      </c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  <c r="AV80" s="22"/>
      <c r="AW80" s="22"/>
      <c r="AX80" s="22"/>
      <c r="AY80" s="22"/>
      <c r="AZ80" s="22"/>
      <c r="BA80" s="22"/>
      <c r="BB80" s="22"/>
      <c r="BC80" s="22"/>
      <c r="BD80" s="22"/>
      <c r="BE80" s="22"/>
      <c r="BF80" s="22"/>
      <c r="BG80" s="22"/>
      <c r="BH80" s="22"/>
      <c r="BI80" s="22"/>
      <c r="BJ80" s="22"/>
      <c r="BK80" s="22"/>
      <c r="BL80" s="22"/>
      <c r="BM80" s="22"/>
      <c r="BN80" s="22"/>
      <c r="BO80" s="22"/>
      <c r="BP80" s="22"/>
      <c r="BQ80" s="22"/>
      <c r="BR80" s="22"/>
      <c r="BS80" s="22"/>
      <c r="BT80" s="22"/>
      <c r="BU80" s="22"/>
      <c r="BV80" s="22"/>
      <c r="BW80" s="22"/>
      <c r="BX80" s="22"/>
      <c r="BY80" s="22"/>
      <c r="BZ80" s="22"/>
      <c r="CA80" s="22"/>
      <c r="CB80" s="22"/>
      <c r="CC80" s="22"/>
      <c r="CD80" s="22"/>
      <c r="CE80" s="22"/>
      <c r="CF80" s="22"/>
      <c r="CG80" s="22"/>
      <c r="CH80" s="22"/>
      <c r="CI80" s="22"/>
      <c r="CJ80" s="22"/>
      <c r="CK80" s="22"/>
      <c r="CL80" s="22"/>
      <c r="CM80" s="22"/>
      <c r="CN80" s="22"/>
      <c r="CO80" s="22"/>
      <c r="CP80" s="22"/>
      <c r="CQ80" s="22"/>
      <c r="CR80" s="22"/>
      <c r="CS80" s="22"/>
      <c r="CT80" s="22"/>
      <c r="CU80" s="22"/>
      <c r="CV80" s="22"/>
      <c r="CW80" s="22"/>
      <c r="CX80" s="22"/>
      <c r="CY80" s="22"/>
      <c r="CZ80" s="22"/>
      <c r="DA80" s="22"/>
      <c r="DB80" s="22"/>
      <c r="DC80" s="22"/>
      <c r="DD80" s="22"/>
      <c r="DE80" s="22"/>
      <c r="DF80" s="22"/>
      <c r="DG80" s="22"/>
      <c r="DH80" s="22"/>
      <c r="DI80" s="22"/>
      <c r="DJ80" s="22"/>
      <c r="DK80" s="22"/>
      <c r="DL80" s="22"/>
      <c r="DM80" s="22"/>
      <c r="DN80" s="22"/>
      <c r="DO80" s="22"/>
      <c r="DP80" s="22"/>
      <c r="DQ80" s="22"/>
      <c r="DR80" s="22"/>
      <c r="DS80" s="22"/>
      <c r="DT80" s="22"/>
      <c r="DU80" s="22"/>
      <c r="DV80" s="22"/>
      <c r="DW80" s="22"/>
      <c r="DX80" s="22"/>
      <c r="DY80" s="22"/>
      <c r="DZ80" s="22"/>
      <c r="EA80" s="22"/>
      <c r="EB80" s="22"/>
      <c r="EC80" s="22"/>
      <c r="ED80" s="22"/>
      <c r="EE80" s="22"/>
      <c r="EF80" s="22"/>
      <c r="EG80" s="22"/>
      <c r="EH80" s="22"/>
      <c r="EI80" s="22"/>
      <c r="EJ80" s="22"/>
      <c r="EK80" s="22"/>
      <c r="EL80" s="22"/>
      <c r="EM80" s="22"/>
      <c r="EN80" s="22"/>
      <c r="EO80" s="22"/>
      <c r="EP80" s="22"/>
      <c r="EQ80" s="22"/>
      <c r="ER80" s="22"/>
      <c r="ES80" s="22"/>
      <c r="ET80" s="22"/>
      <c r="EU80" s="22"/>
      <c r="EV80" s="22"/>
      <c r="EW80" s="22"/>
      <c r="EX80" s="22"/>
      <c r="EY80" s="22"/>
      <c r="EZ80" s="22"/>
      <c r="FA80" s="22"/>
      <c r="FB80" s="22"/>
      <c r="FC80" s="22"/>
      <c r="FD80" s="22"/>
      <c r="FE80" s="22"/>
      <c r="FF80" s="22"/>
      <c r="FG80" s="22"/>
      <c r="FH80" s="22"/>
      <c r="FI80" s="22"/>
      <c r="FJ80" s="22"/>
      <c r="FK80" s="22"/>
      <c r="FL80" s="22"/>
      <c r="FM80" s="22"/>
      <c r="FN80" s="22"/>
      <c r="FO80" s="22"/>
      <c r="FP80" s="22"/>
      <c r="FQ80" s="22"/>
      <c r="FR80" s="22"/>
      <c r="FS80" s="22"/>
      <c r="FT80" s="22"/>
      <c r="FU80" s="22"/>
      <c r="FV80" s="22"/>
      <c r="FW80" s="22"/>
      <c r="FX80" s="22"/>
      <c r="FY80" s="22"/>
      <c r="FZ80" s="22"/>
      <c r="GA80" s="22"/>
      <c r="GB80" s="22"/>
      <c r="GC80" s="22"/>
      <c r="GD80" s="22"/>
      <c r="GE80" s="22"/>
      <c r="GF80" s="22"/>
      <c r="GG80" s="22"/>
      <c r="GH80" s="22"/>
      <c r="GI80" s="22"/>
      <c r="GJ80" s="22"/>
      <c r="GK80" s="22"/>
      <c r="GL80" s="22"/>
      <c r="GM80" s="22"/>
      <c r="GN80" s="22"/>
      <c r="GO80" s="22"/>
      <c r="GP80" s="22"/>
      <c r="GQ80" s="22"/>
      <c r="GR80" s="22"/>
      <c r="GS80" s="22"/>
      <c r="GT80" s="22"/>
      <c r="GU80" s="22"/>
      <c r="GV80" s="22"/>
      <c r="GW80" s="22"/>
      <c r="GX80" s="22"/>
      <c r="GY80" s="22"/>
      <c r="GZ80" s="22"/>
      <c r="HA80" s="22"/>
      <c r="HB80" s="22"/>
      <c r="HC80" s="22"/>
      <c r="HD80" s="22"/>
      <c r="HE80" s="22"/>
      <c r="HF80" s="22"/>
      <c r="HG80" s="22"/>
      <c r="HH80" s="22"/>
      <c r="HI80" s="22"/>
      <c r="HJ80" s="22"/>
      <c r="HK80" s="22"/>
      <c r="HL80" s="22"/>
      <c r="HM80" s="22"/>
      <c r="HN80" s="22"/>
      <c r="HO80" s="22"/>
      <c r="HP80" s="22"/>
      <c r="HQ80" s="22"/>
      <c r="HR80" s="22"/>
      <c r="HS80" s="22"/>
      <c r="HT80" s="22"/>
      <c r="HU80" s="22"/>
      <c r="HV80" s="22"/>
      <c r="HW80" s="22"/>
      <c r="HX80" s="22"/>
      <c r="HY80" s="22"/>
      <c r="HZ80" s="22"/>
      <c r="IA80" s="22"/>
      <c r="IB80" s="22"/>
      <c r="IC80" s="22"/>
      <c r="ID80" s="22"/>
      <c r="IE80" s="22"/>
      <c r="IF80" s="22"/>
      <c r="IG80" s="22"/>
      <c r="IH80" s="22"/>
      <c r="II80" s="22"/>
      <c r="IJ80" s="22"/>
      <c r="IK80" s="22"/>
      <c r="IL80" s="22"/>
      <c r="IM80" s="22"/>
      <c r="IN80" s="22"/>
      <c r="IO80" s="22"/>
      <c r="IP80" s="22"/>
      <c r="IQ80" s="22"/>
      <c r="IR80" s="22"/>
      <c r="IS80" s="22"/>
      <c r="IT80" s="22"/>
    </row>
    <row r="81" spans="1:254" s="48" customFormat="1" ht="12.75" x14ac:dyDescent="0.2">
      <c r="A81" s="107" t="s">
        <v>200</v>
      </c>
      <c r="B81" s="107"/>
      <c r="C81" s="107"/>
      <c r="D81" s="107"/>
      <c r="E81" s="107"/>
      <c r="F81" s="107"/>
      <c r="G81" s="107"/>
      <c r="H81" s="107"/>
      <c r="I81" s="107"/>
      <c r="J81" s="107"/>
      <c r="K81" s="26">
        <f>K16+K22+K80</f>
        <v>27508098.120000001</v>
      </c>
      <c r="L81" s="54">
        <f>K81-'(01.03.2016'!K71</f>
        <v>8479090</v>
      </c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  <c r="BD81" s="22"/>
      <c r="BE81" s="22"/>
      <c r="BF81" s="22"/>
      <c r="BG81" s="22"/>
      <c r="BH81" s="22"/>
      <c r="BI81" s="22"/>
      <c r="BJ81" s="22"/>
      <c r="BK81" s="22"/>
      <c r="BL81" s="22"/>
      <c r="BM81" s="22"/>
      <c r="BN81" s="22"/>
      <c r="BO81" s="22"/>
      <c r="BP81" s="22"/>
      <c r="BQ81" s="22"/>
      <c r="BR81" s="22"/>
      <c r="BS81" s="22"/>
      <c r="BT81" s="22"/>
      <c r="BU81" s="22"/>
      <c r="BV81" s="22"/>
      <c r="BW81" s="22"/>
      <c r="BX81" s="22"/>
      <c r="BY81" s="22"/>
      <c r="BZ81" s="22"/>
      <c r="CA81" s="22"/>
      <c r="CB81" s="22"/>
      <c r="CC81" s="22"/>
      <c r="CD81" s="22"/>
      <c r="CE81" s="22"/>
      <c r="CF81" s="22"/>
      <c r="CG81" s="22"/>
      <c r="CH81" s="22"/>
      <c r="CI81" s="22"/>
      <c r="CJ81" s="22"/>
      <c r="CK81" s="22"/>
      <c r="CL81" s="22"/>
      <c r="CM81" s="22"/>
      <c r="CN81" s="22"/>
      <c r="CO81" s="22"/>
      <c r="CP81" s="22"/>
      <c r="CQ81" s="22"/>
      <c r="CR81" s="22"/>
      <c r="CS81" s="22"/>
      <c r="CT81" s="22"/>
      <c r="CU81" s="22"/>
      <c r="CV81" s="22"/>
      <c r="CW81" s="22"/>
      <c r="CX81" s="22"/>
      <c r="CY81" s="22"/>
      <c r="CZ81" s="22"/>
      <c r="DA81" s="22"/>
      <c r="DB81" s="22"/>
      <c r="DC81" s="22"/>
      <c r="DD81" s="22"/>
      <c r="DE81" s="22"/>
      <c r="DF81" s="22"/>
      <c r="DG81" s="22"/>
      <c r="DH81" s="22"/>
      <c r="DI81" s="22"/>
      <c r="DJ81" s="22"/>
      <c r="DK81" s="22"/>
      <c r="DL81" s="22"/>
      <c r="DM81" s="22"/>
      <c r="DN81" s="22"/>
      <c r="DO81" s="22"/>
      <c r="DP81" s="22"/>
      <c r="DQ81" s="22"/>
      <c r="DR81" s="22"/>
      <c r="DS81" s="22"/>
      <c r="DT81" s="22"/>
      <c r="DU81" s="22"/>
      <c r="DV81" s="22"/>
      <c r="DW81" s="22"/>
      <c r="DX81" s="22"/>
      <c r="DY81" s="22"/>
      <c r="DZ81" s="22"/>
      <c r="EA81" s="22"/>
      <c r="EB81" s="22"/>
      <c r="EC81" s="22"/>
      <c r="ED81" s="22"/>
      <c r="EE81" s="22"/>
      <c r="EF81" s="22"/>
      <c r="EG81" s="22"/>
      <c r="EH81" s="22"/>
      <c r="EI81" s="22"/>
      <c r="EJ81" s="22"/>
      <c r="EK81" s="22"/>
      <c r="EL81" s="22"/>
      <c r="EM81" s="22"/>
      <c r="EN81" s="22"/>
      <c r="EO81" s="22"/>
      <c r="EP81" s="22"/>
      <c r="EQ81" s="22"/>
      <c r="ER81" s="22"/>
      <c r="ES81" s="22"/>
      <c r="ET81" s="22"/>
      <c r="EU81" s="22"/>
      <c r="EV81" s="22"/>
      <c r="EW81" s="22"/>
      <c r="EX81" s="22"/>
      <c r="EY81" s="22"/>
      <c r="EZ81" s="22"/>
      <c r="FA81" s="22"/>
      <c r="FB81" s="22"/>
      <c r="FC81" s="22"/>
      <c r="FD81" s="22"/>
      <c r="FE81" s="22"/>
      <c r="FF81" s="22"/>
      <c r="FG81" s="22"/>
      <c r="FH81" s="22"/>
      <c r="FI81" s="22"/>
      <c r="FJ81" s="22"/>
      <c r="FK81" s="22"/>
      <c r="FL81" s="22"/>
      <c r="FM81" s="22"/>
      <c r="FN81" s="22"/>
      <c r="FO81" s="22"/>
      <c r="FP81" s="22"/>
      <c r="FQ81" s="22"/>
      <c r="FR81" s="22"/>
      <c r="FS81" s="22"/>
      <c r="FT81" s="22"/>
      <c r="FU81" s="22"/>
      <c r="FV81" s="22"/>
      <c r="FW81" s="22"/>
      <c r="FX81" s="22"/>
      <c r="FY81" s="22"/>
      <c r="FZ81" s="22"/>
      <c r="GA81" s="22"/>
      <c r="GB81" s="22"/>
      <c r="GC81" s="22"/>
      <c r="GD81" s="22"/>
      <c r="GE81" s="22"/>
      <c r="GF81" s="22"/>
      <c r="GG81" s="22"/>
      <c r="GH81" s="22"/>
      <c r="GI81" s="22"/>
      <c r="GJ81" s="22"/>
      <c r="GK81" s="22"/>
      <c r="GL81" s="22"/>
      <c r="GM81" s="22"/>
      <c r="GN81" s="22"/>
      <c r="GO81" s="22"/>
      <c r="GP81" s="22"/>
      <c r="GQ81" s="22"/>
      <c r="GR81" s="22"/>
      <c r="GS81" s="22"/>
      <c r="GT81" s="22"/>
      <c r="GU81" s="22"/>
      <c r="GV81" s="22"/>
      <c r="GW81" s="22"/>
      <c r="GX81" s="22"/>
      <c r="GY81" s="22"/>
      <c r="GZ81" s="22"/>
      <c r="HA81" s="22"/>
      <c r="HB81" s="22"/>
      <c r="HC81" s="22"/>
      <c r="HD81" s="22"/>
      <c r="HE81" s="22"/>
      <c r="HF81" s="22"/>
      <c r="HG81" s="22"/>
      <c r="HH81" s="22"/>
      <c r="HI81" s="22"/>
      <c r="HJ81" s="22"/>
      <c r="HK81" s="22"/>
      <c r="HL81" s="22"/>
      <c r="HM81" s="22"/>
      <c r="HN81" s="22"/>
      <c r="HO81" s="22"/>
      <c r="HP81" s="22"/>
      <c r="HQ81" s="22"/>
      <c r="HR81" s="22"/>
      <c r="HS81" s="22"/>
      <c r="HT81" s="22"/>
      <c r="HU81" s="22"/>
      <c r="HV81" s="22"/>
      <c r="HW81" s="22"/>
      <c r="HX81" s="22"/>
      <c r="HY81" s="22"/>
      <c r="HZ81" s="22"/>
      <c r="IA81" s="22"/>
      <c r="IB81" s="22"/>
      <c r="IC81" s="22"/>
      <c r="ID81" s="22"/>
      <c r="IE81" s="22"/>
      <c r="IF81" s="22"/>
      <c r="IG81" s="22"/>
      <c r="IH81" s="22"/>
      <c r="II81" s="22"/>
      <c r="IJ81" s="22"/>
      <c r="IK81" s="22"/>
      <c r="IL81" s="22"/>
      <c r="IM81" s="22"/>
      <c r="IN81" s="22"/>
      <c r="IO81" s="22"/>
      <c r="IP81" s="22"/>
      <c r="IQ81" s="22"/>
      <c r="IR81" s="22"/>
      <c r="IS81" s="22"/>
      <c r="IT81" s="22"/>
    </row>
    <row r="82" spans="1:254" x14ac:dyDescent="0.25">
      <c r="D82" s="29"/>
      <c r="E82" s="30"/>
      <c r="F82" s="30"/>
      <c r="G82" s="30"/>
      <c r="H82" s="30"/>
      <c r="K82" s="53">
        <f>14430920+4598080+8479090</f>
        <v>27508090</v>
      </c>
      <c r="M82" s="45"/>
    </row>
    <row r="83" spans="1:254" s="21" customFormat="1" ht="12.75" x14ac:dyDescent="0.25">
      <c r="E83" s="30"/>
      <c r="F83" s="30"/>
      <c r="G83" s="30"/>
      <c r="H83" s="30"/>
      <c r="K83" s="53">
        <f>K81-K82</f>
        <v>8.1200000010430813</v>
      </c>
    </row>
    <row r="84" spans="1:254" s="21" customFormat="1" ht="12.75" x14ac:dyDescent="0.25">
      <c r="E84" s="30"/>
      <c r="F84" s="30"/>
      <c r="G84" s="30"/>
      <c r="H84" s="30"/>
    </row>
    <row r="85" spans="1:254" s="21" customFormat="1" ht="12.75" customHeight="1" x14ac:dyDescent="0.25">
      <c r="E85" s="30"/>
      <c r="F85" s="30"/>
      <c r="G85" s="30"/>
      <c r="H85" s="106" t="s">
        <v>67</v>
      </c>
      <c r="I85" s="106"/>
      <c r="J85" s="106"/>
      <c r="K85" s="55">
        <f>SUM(K24:K34)</f>
        <v>3610098.92</v>
      </c>
      <c r="L85" s="45">
        <f>'(01.05.2016'!K85-'(01.03.2016'!K75</f>
        <v>1148000</v>
      </c>
    </row>
    <row r="86" spans="1:254" s="21" customFormat="1" ht="12.75" customHeight="1" x14ac:dyDescent="0.25">
      <c r="E86" s="30"/>
      <c r="F86" s="30"/>
      <c r="G86" s="30"/>
      <c r="H86" s="106" t="s">
        <v>68</v>
      </c>
      <c r="I86" s="106"/>
      <c r="J86" s="106"/>
      <c r="K86" s="55">
        <f>SUM(K35)</f>
        <v>0</v>
      </c>
      <c r="L86" s="45">
        <f>'(01.05.2016'!K86-'(01.03.2016'!K76</f>
        <v>0</v>
      </c>
    </row>
    <row r="87" spans="1:254" s="21" customFormat="1" ht="12.75" customHeight="1" x14ac:dyDescent="0.25">
      <c r="E87" s="30"/>
      <c r="F87" s="30"/>
      <c r="G87" s="30"/>
      <c r="H87" s="106" t="s">
        <v>33</v>
      </c>
      <c r="I87" s="106"/>
      <c r="J87" s="106"/>
      <c r="K87" s="55">
        <f>SUM(K36:K37)</f>
        <v>401798</v>
      </c>
      <c r="L87" s="45">
        <f>'(01.05.2016'!K87-'(01.03.2016'!K77</f>
        <v>0</v>
      </c>
    </row>
    <row r="88" spans="1:254" s="21" customFormat="1" ht="12.75" customHeight="1" x14ac:dyDescent="0.25">
      <c r="E88" s="30"/>
      <c r="F88" s="30"/>
      <c r="G88" s="30"/>
      <c r="H88" s="106" t="s">
        <v>34</v>
      </c>
      <c r="I88" s="106"/>
      <c r="J88" s="106"/>
      <c r="K88" s="55">
        <f>SUM(K38)</f>
        <v>144530</v>
      </c>
      <c r="L88" s="45">
        <f>'(01.05.2016'!K88-'(01.03.2016'!K78</f>
        <v>0</v>
      </c>
    </row>
    <row r="89" spans="1:254" s="21" customFormat="1" ht="12.75" customHeight="1" x14ac:dyDescent="0.25">
      <c r="E89" s="30"/>
      <c r="F89" s="30"/>
      <c r="G89" s="30"/>
      <c r="H89" s="106" t="s">
        <v>35</v>
      </c>
      <c r="I89" s="106"/>
      <c r="J89" s="106"/>
      <c r="K89" s="55">
        <f>SUM(K39:K55)</f>
        <v>8887417.3200000003</v>
      </c>
      <c r="L89" s="45">
        <f>'(01.05.2016'!K89-'(01.03.2016'!K79</f>
        <v>4352340</v>
      </c>
    </row>
    <row r="90" spans="1:254" s="21" customFormat="1" ht="12.75" customHeight="1" x14ac:dyDescent="0.25">
      <c r="E90" s="30"/>
      <c r="F90" s="30"/>
      <c r="G90" s="30"/>
      <c r="H90" s="106" t="s">
        <v>36</v>
      </c>
      <c r="I90" s="106"/>
      <c r="J90" s="106"/>
      <c r="K90" s="55"/>
      <c r="L90" s="45">
        <f>'(01.05.2016'!K90-'(01.03.2016'!K80</f>
        <v>0</v>
      </c>
    </row>
    <row r="91" spans="1:254" s="21" customFormat="1" ht="12.75" customHeight="1" x14ac:dyDescent="0.25">
      <c r="E91" s="30"/>
      <c r="F91" s="30"/>
      <c r="G91" s="30"/>
      <c r="H91" s="106" t="s">
        <v>37</v>
      </c>
      <c r="I91" s="106"/>
      <c r="J91" s="106"/>
      <c r="K91" s="55">
        <f>SUM(K57:K58)</f>
        <v>122227</v>
      </c>
      <c r="L91" s="45">
        <f>'(01.05.2016'!K91-'(01.03.2016'!K81</f>
        <v>0</v>
      </c>
    </row>
    <row r="92" spans="1:254" s="21" customFormat="1" ht="12.75" customHeight="1" x14ac:dyDescent="0.25">
      <c r="E92" s="30"/>
      <c r="F92" s="30"/>
      <c r="G92" s="30"/>
      <c r="H92" s="106" t="s">
        <v>38</v>
      </c>
      <c r="I92" s="106"/>
      <c r="J92" s="106"/>
      <c r="K92" s="55">
        <f>SUM(K59)</f>
        <v>0</v>
      </c>
      <c r="L92" s="45">
        <f>'(01.05.2016'!K92-'(01.03.2016'!K82</f>
        <v>0</v>
      </c>
    </row>
    <row r="93" spans="1:254" s="21" customFormat="1" ht="12.75" customHeight="1" x14ac:dyDescent="0.25">
      <c r="E93" s="30"/>
      <c r="F93" s="30"/>
      <c r="G93" s="30"/>
      <c r="H93" s="106" t="s">
        <v>69</v>
      </c>
      <c r="I93" s="106"/>
      <c r="J93" s="106"/>
      <c r="K93" s="55">
        <f>SUM(K60)</f>
        <v>52570</v>
      </c>
      <c r="L93" s="45">
        <f>'(01.05.2016'!K93-'(01.03.2016'!K83</f>
        <v>52570</v>
      </c>
    </row>
    <row r="94" spans="1:254" s="21" customFormat="1" ht="12.75" x14ac:dyDescent="0.25">
      <c r="E94" s="30"/>
      <c r="F94" s="30"/>
      <c r="G94" s="30"/>
      <c r="H94" s="106" t="s">
        <v>39</v>
      </c>
      <c r="I94" s="106"/>
      <c r="J94" s="106"/>
      <c r="K94" s="55">
        <f>SUM(K61)</f>
        <v>0</v>
      </c>
      <c r="L94" s="45">
        <f>'(01.05.2016'!K94-'(01.03.2016'!K84</f>
        <v>0</v>
      </c>
    </row>
    <row r="95" spans="1:254" s="21" customFormat="1" ht="12.75" customHeight="1" x14ac:dyDescent="0.25">
      <c r="E95" s="30"/>
      <c r="F95" s="30"/>
      <c r="G95" s="30"/>
      <c r="H95" s="106" t="s">
        <v>40</v>
      </c>
      <c r="I95" s="106"/>
      <c r="J95" s="106"/>
      <c r="K95" s="55">
        <f>SUM(K62)</f>
        <v>384902</v>
      </c>
      <c r="L95" s="45">
        <f>'(01.05.2016'!K95-'(01.03.2016'!K85</f>
        <v>0</v>
      </c>
    </row>
    <row r="96" spans="1:254" s="21" customFormat="1" ht="12.75" customHeight="1" x14ac:dyDescent="0.25">
      <c r="E96" s="30"/>
      <c r="F96" s="30"/>
      <c r="G96" s="30"/>
      <c r="H96" s="106" t="s">
        <v>126</v>
      </c>
      <c r="I96" s="106"/>
      <c r="J96" s="106"/>
      <c r="K96" s="55">
        <f>SUM(K63)</f>
        <v>102665.4</v>
      </c>
      <c r="L96" s="45">
        <f>'(01.05.2016'!K96-'(01.03.2016'!K86</f>
        <v>0</v>
      </c>
    </row>
    <row r="97" spans="5:12" s="21" customFormat="1" ht="12.75" customHeight="1" x14ac:dyDescent="0.25">
      <c r="E97" s="30"/>
      <c r="F97" s="30"/>
      <c r="G97" s="30"/>
      <c r="H97" s="106" t="s">
        <v>127</v>
      </c>
      <c r="I97" s="106"/>
      <c r="J97" s="106"/>
      <c r="K97" s="55">
        <f>SUM(K64:K70)</f>
        <v>3600985</v>
      </c>
      <c r="L97" s="45">
        <f>'(01.05.2016'!K97-'(01.03.2016'!K87</f>
        <v>2682580</v>
      </c>
    </row>
    <row r="98" spans="5:12" s="21" customFormat="1" ht="12.75" customHeight="1" x14ac:dyDescent="0.25">
      <c r="E98" s="30"/>
      <c r="F98" s="30"/>
      <c r="G98" s="30"/>
      <c r="H98" s="106" t="s">
        <v>70</v>
      </c>
      <c r="I98" s="106"/>
      <c r="J98" s="106"/>
      <c r="K98" s="55">
        <f>SUM(K71)</f>
        <v>0</v>
      </c>
      <c r="L98" s="45">
        <f>'(01.05.2016'!K98-'(01.03.2016'!K88</f>
        <v>0</v>
      </c>
    </row>
    <row r="99" spans="5:12" s="21" customFormat="1" ht="12.75" customHeight="1" x14ac:dyDescent="0.25">
      <c r="E99" s="30"/>
      <c r="F99" s="30"/>
      <c r="G99" s="30"/>
      <c r="H99" s="106" t="s">
        <v>41</v>
      </c>
      <c r="I99" s="106"/>
      <c r="J99" s="106"/>
      <c r="K99" s="55">
        <f>SUM(K72)</f>
        <v>0</v>
      </c>
      <c r="L99" s="45">
        <f>'(01.05.2016'!K99-'(01.03.2016'!K89</f>
        <v>0</v>
      </c>
    </row>
    <row r="100" spans="5:12" s="21" customFormat="1" ht="12.75" customHeight="1" x14ac:dyDescent="0.25">
      <c r="E100" s="30"/>
      <c r="F100" s="30"/>
      <c r="G100" s="30"/>
      <c r="H100" s="106" t="s">
        <v>42</v>
      </c>
      <c r="I100" s="106"/>
      <c r="J100" s="106"/>
      <c r="K100" s="55">
        <f>SUM(K73:K77)</f>
        <v>5082844.4800000004</v>
      </c>
      <c r="L100" s="45">
        <f>'(01.05.2016'!K100-'(01.03.2016'!K90</f>
        <v>0</v>
      </c>
    </row>
    <row r="101" spans="5:12" s="21" customFormat="1" ht="12.75" customHeight="1" x14ac:dyDescent="0.25">
      <c r="E101" s="30"/>
      <c r="F101" s="30"/>
      <c r="G101" s="30"/>
      <c r="H101" s="106" t="s">
        <v>43</v>
      </c>
      <c r="I101" s="106"/>
      <c r="J101" s="106"/>
      <c r="K101" s="55">
        <f>SUM(K78:K79)</f>
        <v>911660</v>
      </c>
      <c r="L101" s="45">
        <f>'(01.05.2016'!K101-'(01.03.2016'!K91</f>
        <v>0</v>
      </c>
    </row>
    <row r="102" spans="5:12" s="21" customFormat="1" ht="15" customHeight="1" x14ac:dyDescent="0.25">
      <c r="E102" s="30"/>
      <c r="F102" s="30"/>
      <c r="G102" s="30"/>
      <c r="H102" s="30"/>
      <c r="K102" s="44">
        <f>SUM(K85:K101)</f>
        <v>23301698.120000001</v>
      </c>
    </row>
    <row r="103" spans="5:12" s="21" customFormat="1" ht="15" customHeight="1" x14ac:dyDescent="0.25">
      <c r="E103" s="30"/>
      <c r="F103" s="30"/>
      <c r="G103" s="30"/>
      <c r="H103" s="30"/>
      <c r="K103" s="44">
        <f>K102-K80</f>
        <v>0</v>
      </c>
    </row>
    <row r="104" spans="5:12" s="21" customFormat="1" ht="12.75" x14ac:dyDescent="0.25">
      <c r="E104" s="30"/>
      <c r="F104" s="30"/>
      <c r="G104" s="30"/>
      <c r="H104" s="30"/>
    </row>
    <row r="105" spans="5:12" s="21" customFormat="1" ht="12.75" x14ac:dyDescent="0.25">
      <c r="E105" s="30"/>
      <c r="F105" s="30"/>
      <c r="G105" s="30"/>
      <c r="H105" s="30"/>
    </row>
    <row r="106" spans="5:12" s="21" customFormat="1" ht="12.75" x14ac:dyDescent="0.25">
      <c r="E106" s="30"/>
      <c r="F106" s="30"/>
      <c r="G106" s="30"/>
      <c r="H106" s="30"/>
    </row>
    <row r="107" spans="5:12" s="21" customFormat="1" ht="12.75" x14ac:dyDescent="0.25">
      <c r="E107" s="30"/>
      <c r="F107" s="30"/>
      <c r="G107" s="30"/>
      <c r="H107" s="30"/>
    </row>
    <row r="108" spans="5:12" s="21" customFormat="1" ht="12.75" x14ac:dyDescent="0.25">
      <c r="E108" s="30"/>
      <c r="F108" s="30"/>
      <c r="G108" s="30"/>
      <c r="H108" s="30"/>
    </row>
    <row r="109" spans="5:12" s="21" customFormat="1" ht="12.75" x14ac:dyDescent="0.25">
      <c r="E109" s="30"/>
      <c r="F109" s="30"/>
      <c r="G109" s="30"/>
      <c r="H109" s="30"/>
    </row>
    <row r="110" spans="5:12" s="21" customFormat="1" ht="12.75" x14ac:dyDescent="0.25">
      <c r="E110" s="30"/>
      <c r="F110" s="30"/>
      <c r="G110" s="30"/>
      <c r="H110" s="30"/>
    </row>
    <row r="111" spans="5:12" s="21" customFormat="1" ht="12.75" x14ac:dyDescent="0.25">
      <c r="E111" s="30"/>
      <c r="F111" s="30"/>
      <c r="G111" s="30"/>
      <c r="H111" s="30"/>
    </row>
    <row r="112" spans="5:12" s="21" customFormat="1" ht="12.75" x14ac:dyDescent="0.25">
      <c r="E112" s="30"/>
      <c r="F112" s="30"/>
      <c r="G112" s="30"/>
      <c r="H112" s="30"/>
    </row>
    <row r="113" spans="5:8" s="21" customFormat="1" ht="12.75" x14ac:dyDescent="0.25">
      <c r="E113" s="30"/>
      <c r="F113" s="30"/>
      <c r="G113" s="30"/>
      <c r="H113" s="30"/>
    </row>
    <row r="114" spans="5:8" s="21" customFormat="1" ht="12.75" x14ac:dyDescent="0.25">
      <c r="E114" s="30"/>
      <c r="F114" s="30"/>
      <c r="G114" s="30"/>
      <c r="H114" s="30"/>
    </row>
    <row r="115" spans="5:8" s="21" customFormat="1" ht="12.75" x14ac:dyDescent="0.25">
      <c r="E115" s="30"/>
      <c r="F115" s="30"/>
      <c r="G115" s="30"/>
      <c r="H115" s="30"/>
    </row>
    <row r="116" spans="5:8" s="21" customFormat="1" ht="12.75" x14ac:dyDescent="0.25">
      <c r="E116" s="30"/>
      <c r="F116" s="30"/>
      <c r="G116" s="30"/>
      <c r="H116" s="30"/>
    </row>
    <row r="117" spans="5:8" s="21" customFormat="1" ht="12.75" x14ac:dyDescent="0.25">
      <c r="E117" s="30"/>
      <c r="F117" s="30"/>
      <c r="G117" s="30"/>
      <c r="H117" s="30"/>
    </row>
    <row r="118" spans="5:8" s="21" customFormat="1" ht="12.75" x14ac:dyDescent="0.25">
      <c r="E118" s="30"/>
      <c r="F118" s="30"/>
      <c r="G118" s="30"/>
      <c r="H118" s="30"/>
    </row>
    <row r="119" spans="5:8" s="21" customFormat="1" ht="12.75" x14ac:dyDescent="0.25">
      <c r="E119" s="30"/>
      <c r="F119" s="30"/>
      <c r="G119" s="30"/>
      <c r="H119" s="30"/>
    </row>
    <row r="120" spans="5:8" s="21" customFormat="1" ht="12.75" x14ac:dyDescent="0.25">
      <c r="E120" s="30"/>
      <c r="F120" s="30"/>
      <c r="G120" s="30"/>
      <c r="H120" s="30"/>
    </row>
    <row r="121" spans="5:8" s="21" customFormat="1" ht="12.75" x14ac:dyDescent="0.25">
      <c r="E121" s="30"/>
      <c r="F121" s="30"/>
      <c r="G121" s="30"/>
      <c r="H121" s="30"/>
    </row>
    <row r="122" spans="5:8" s="21" customFormat="1" ht="12.75" x14ac:dyDescent="0.25">
      <c r="E122" s="30"/>
      <c r="F122" s="30"/>
      <c r="G122" s="30"/>
      <c r="H122" s="30"/>
    </row>
    <row r="123" spans="5:8" s="21" customFormat="1" ht="12.75" x14ac:dyDescent="0.25">
      <c r="E123" s="30"/>
      <c r="F123" s="30"/>
      <c r="G123" s="30"/>
      <c r="H123" s="30"/>
    </row>
    <row r="124" spans="5:8" s="21" customFormat="1" ht="12.75" x14ac:dyDescent="0.25">
      <c r="E124" s="30"/>
      <c r="F124" s="30"/>
      <c r="G124" s="30"/>
      <c r="H124" s="30"/>
    </row>
    <row r="125" spans="5:8" s="21" customFormat="1" ht="12.75" x14ac:dyDescent="0.25">
      <c r="E125" s="30"/>
      <c r="F125" s="30"/>
      <c r="G125" s="30"/>
      <c r="H125" s="30"/>
    </row>
    <row r="126" spans="5:8" s="21" customFormat="1" ht="12.75" x14ac:dyDescent="0.25">
      <c r="E126" s="30"/>
      <c r="F126" s="30"/>
      <c r="G126" s="30"/>
      <c r="H126" s="30"/>
    </row>
    <row r="127" spans="5:8" s="21" customFormat="1" ht="12.75" x14ac:dyDescent="0.25">
      <c r="E127" s="30"/>
      <c r="F127" s="30"/>
      <c r="G127" s="30"/>
      <c r="H127" s="30"/>
    </row>
    <row r="128" spans="5:8" s="21" customFormat="1" ht="12.75" x14ac:dyDescent="0.25">
      <c r="E128" s="30"/>
      <c r="F128" s="30"/>
      <c r="G128" s="30"/>
      <c r="H128" s="30"/>
    </row>
    <row r="129" spans="5:8" s="21" customFormat="1" ht="12.75" x14ac:dyDescent="0.25">
      <c r="E129" s="30"/>
      <c r="F129" s="30"/>
      <c r="G129" s="30"/>
      <c r="H129" s="30"/>
    </row>
    <row r="130" spans="5:8" s="21" customFormat="1" ht="12.75" x14ac:dyDescent="0.25">
      <c r="E130" s="30"/>
      <c r="F130" s="30"/>
      <c r="G130" s="30"/>
      <c r="H130" s="30"/>
    </row>
    <row r="131" spans="5:8" s="21" customFormat="1" ht="12.75" x14ac:dyDescent="0.25">
      <c r="E131" s="30"/>
      <c r="F131" s="30"/>
      <c r="G131" s="30"/>
      <c r="H131" s="30"/>
    </row>
    <row r="132" spans="5:8" s="21" customFormat="1" ht="12.75" x14ac:dyDescent="0.25">
      <c r="E132" s="30"/>
      <c r="F132" s="30"/>
      <c r="G132" s="30"/>
      <c r="H132" s="30"/>
    </row>
    <row r="133" spans="5:8" s="21" customFormat="1" ht="12.75" x14ac:dyDescent="0.25">
      <c r="E133" s="30"/>
      <c r="F133" s="30"/>
      <c r="G133" s="30"/>
      <c r="H133" s="30"/>
    </row>
    <row r="134" spans="5:8" s="21" customFormat="1" ht="12.75" x14ac:dyDescent="0.25">
      <c r="E134" s="30"/>
      <c r="F134" s="30"/>
      <c r="G134" s="30"/>
      <c r="H134" s="30"/>
    </row>
    <row r="135" spans="5:8" s="21" customFormat="1" ht="12.75" x14ac:dyDescent="0.25">
      <c r="E135" s="30"/>
      <c r="F135" s="30"/>
      <c r="G135" s="30"/>
      <c r="H135" s="30"/>
    </row>
    <row r="136" spans="5:8" s="21" customFormat="1" ht="12.75" x14ac:dyDescent="0.25">
      <c r="E136" s="30"/>
      <c r="F136" s="30"/>
      <c r="G136" s="30"/>
      <c r="H136" s="30"/>
    </row>
    <row r="137" spans="5:8" s="21" customFormat="1" ht="12.75" x14ac:dyDescent="0.25">
      <c r="E137" s="30"/>
      <c r="F137" s="30"/>
      <c r="G137" s="30"/>
      <c r="H137" s="30"/>
    </row>
    <row r="138" spans="5:8" s="21" customFormat="1" ht="12.75" x14ac:dyDescent="0.25">
      <c r="E138" s="30"/>
      <c r="F138" s="30"/>
      <c r="G138" s="30"/>
      <c r="H138" s="30"/>
    </row>
    <row r="139" spans="5:8" s="21" customFormat="1" ht="12.75" x14ac:dyDescent="0.25">
      <c r="E139" s="30"/>
      <c r="F139" s="30"/>
      <c r="G139" s="30"/>
      <c r="H139" s="30"/>
    </row>
    <row r="140" spans="5:8" s="21" customFormat="1" ht="12.75" x14ac:dyDescent="0.25">
      <c r="E140" s="30"/>
      <c r="F140" s="30"/>
      <c r="G140" s="30"/>
      <c r="H140" s="30"/>
    </row>
    <row r="141" spans="5:8" s="21" customFormat="1" ht="12.75" x14ac:dyDescent="0.25">
      <c r="E141" s="30"/>
      <c r="F141" s="30"/>
      <c r="G141" s="30"/>
      <c r="H141" s="30"/>
    </row>
    <row r="142" spans="5:8" s="21" customFormat="1" ht="12.75" x14ac:dyDescent="0.25">
      <c r="E142" s="30"/>
      <c r="F142" s="30"/>
      <c r="G142" s="30"/>
      <c r="H142" s="30"/>
    </row>
    <row r="143" spans="5:8" s="21" customFormat="1" ht="12.75" x14ac:dyDescent="0.25">
      <c r="E143" s="30"/>
      <c r="F143" s="30"/>
      <c r="G143" s="30"/>
      <c r="H143" s="30"/>
    </row>
    <row r="144" spans="5:8" s="21" customFormat="1" ht="12.75" x14ac:dyDescent="0.25">
      <c r="E144" s="30"/>
      <c r="F144" s="30"/>
      <c r="G144" s="30"/>
      <c r="H144" s="30"/>
    </row>
    <row r="145" spans="5:8" s="21" customFormat="1" ht="12.75" x14ac:dyDescent="0.25">
      <c r="E145" s="30"/>
      <c r="F145" s="30"/>
      <c r="G145" s="30"/>
      <c r="H145" s="30"/>
    </row>
    <row r="146" spans="5:8" s="21" customFormat="1" ht="12.75" x14ac:dyDescent="0.25">
      <c r="E146" s="30"/>
      <c r="F146" s="30"/>
      <c r="G146" s="30"/>
      <c r="H146" s="30"/>
    </row>
    <row r="147" spans="5:8" s="21" customFormat="1" ht="12.75" x14ac:dyDescent="0.25">
      <c r="E147" s="30"/>
      <c r="F147" s="30"/>
      <c r="G147" s="30"/>
      <c r="H147" s="30"/>
    </row>
    <row r="148" spans="5:8" s="21" customFormat="1" ht="12.75" x14ac:dyDescent="0.25">
      <c r="E148" s="30"/>
      <c r="F148" s="30"/>
      <c r="G148" s="30"/>
      <c r="H148" s="30"/>
    </row>
    <row r="149" spans="5:8" s="21" customFormat="1" ht="12.75" x14ac:dyDescent="0.25">
      <c r="E149" s="30"/>
      <c r="F149" s="30"/>
      <c r="G149" s="30"/>
      <c r="H149" s="30"/>
    </row>
    <row r="150" spans="5:8" s="21" customFormat="1" ht="12.75" x14ac:dyDescent="0.25">
      <c r="E150" s="30"/>
      <c r="F150" s="30"/>
      <c r="G150" s="30"/>
      <c r="H150" s="30"/>
    </row>
    <row r="151" spans="5:8" s="21" customFormat="1" ht="12.75" x14ac:dyDescent="0.25">
      <c r="E151" s="30"/>
      <c r="F151" s="30"/>
      <c r="G151" s="30"/>
      <c r="H151" s="30"/>
    </row>
    <row r="152" spans="5:8" s="21" customFormat="1" ht="12.75" x14ac:dyDescent="0.25">
      <c r="E152" s="30"/>
      <c r="F152" s="30"/>
      <c r="G152" s="30"/>
      <c r="H152" s="30"/>
    </row>
    <row r="153" spans="5:8" s="21" customFormat="1" ht="12.75" x14ac:dyDescent="0.25">
      <c r="E153" s="30"/>
      <c r="F153" s="30"/>
      <c r="G153" s="30"/>
      <c r="H153" s="30"/>
    </row>
    <row r="154" spans="5:8" s="21" customFormat="1" ht="12.75" x14ac:dyDescent="0.25">
      <c r="E154" s="30"/>
      <c r="F154" s="30"/>
      <c r="G154" s="30"/>
      <c r="H154" s="30"/>
    </row>
    <row r="155" spans="5:8" s="21" customFormat="1" ht="12.75" x14ac:dyDescent="0.25">
      <c r="E155" s="30"/>
      <c r="F155" s="30"/>
      <c r="G155" s="30"/>
      <c r="H155" s="30"/>
    </row>
    <row r="156" spans="5:8" s="21" customFormat="1" ht="12.75" x14ac:dyDescent="0.25">
      <c r="E156" s="30"/>
      <c r="F156" s="30"/>
      <c r="G156" s="30"/>
      <c r="H156" s="30"/>
    </row>
    <row r="157" spans="5:8" s="21" customFormat="1" ht="12.75" x14ac:dyDescent="0.25">
      <c r="E157" s="30"/>
      <c r="F157" s="30"/>
      <c r="G157" s="30"/>
      <c r="H157" s="30"/>
    </row>
    <row r="158" spans="5:8" s="21" customFormat="1" ht="12.75" x14ac:dyDescent="0.25">
      <c r="E158" s="30"/>
      <c r="F158" s="30"/>
      <c r="G158" s="30"/>
      <c r="H158" s="30"/>
    </row>
    <row r="159" spans="5:8" s="21" customFormat="1" ht="12.75" x14ac:dyDescent="0.25">
      <c r="E159" s="30"/>
      <c r="F159" s="30"/>
      <c r="G159" s="30"/>
      <c r="H159" s="30"/>
    </row>
    <row r="160" spans="5:8" s="21" customFormat="1" ht="12.75" x14ac:dyDescent="0.25">
      <c r="E160" s="30"/>
      <c r="F160" s="30"/>
      <c r="G160" s="30"/>
      <c r="H160" s="30"/>
    </row>
    <row r="161" spans="5:8" s="21" customFormat="1" ht="12.75" x14ac:dyDescent="0.25">
      <c r="E161" s="30"/>
      <c r="F161" s="30"/>
      <c r="G161" s="30"/>
      <c r="H161" s="30"/>
    </row>
    <row r="162" spans="5:8" s="21" customFormat="1" ht="12.75" x14ac:dyDescent="0.25">
      <c r="E162" s="30"/>
      <c r="F162" s="30"/>
      <c r="G162" s="30"/>
      <c r="H162" s="30"/>
    </row>
    <row r="163" spans="5:8" s="21" customFormat="1" ht="12.75" x14ac:dyDescent="0.25">
      <c r="E163" s="30"/>
      <c r="F163" s="30"/>
      <c r="G163" s="30"/>
      <c r="H163" s="30"/>
    </row>
    <row r="164" spans="5:8" s="21" customFormat="1" ht="12.75" x14ac:dyDescent="0.25">
      <c r="E164" s="30"/>
      <c r="F164" s="30"/>
      <c r="G164" s="30"/>
      <c r="H164" s="30"/>
    </row>
    <row r="165" spans="5:8" s="21" customFormat="1" ht="12.75" x14ac:dyDescent="0.25">
      <c r="E165" s="30"/>
      <c r="F165" s="30"/>
      <c r="G165" s="30"/>
      <c r="H165" s="30"/>
    </row>
    <row r="166" spans="5:8" s="21" customFormat="1" ht="12.75" x14ac:dyDescent="0.25">
      <c r="E166" s="30"/>
      <c r="F166" s="30"/>
      <c r="G166" s="30"/>
      <c r="H166" s="30"/>
    </row>
    <row r="167" spans="5:8" s="21" customFormat="1" ht="12.75" x14ac:dyDescent="0.25">
      <c r="E167" s="30"/>
      <c r="F167" s="30"/>
      <c r="G167" s="30"/>
      <c r="H167" s="30"/>
    </row>
    <row r="168" spans="5:8" s="21" customFormat="1" ht="12.75" x14ac:dyDescent="0.25">
      <c r="E168" s="30"/>
      <c r="F168" s="30"/>
      <c r="G168" s="30"/>
      <c r="H168" s="30"/>
    </row>
    <row r="169" spans="5:8" s="21" customFormat="1" ht="12.75" x14ac:dyDescent="0.25">
      <c r="E169" s="30"/>
      <c r="F169" s="30"/>
      <c r="G169" s="30"/>
      <c r="H169" s="30"/>
    </row>
    <row r="170" spans="5:8" s="21" customFormat="1" ht="12.75" x14ac:dyDescent="0.25">
      <c r="E170" s="30"/>
      <c r="F170" s="30"/>
      <c r="G170" s="30"/>
      <c r="H170" s="30"/>
    </row>
    <row r="171" spans="5:8" s="21" customFormat="1" ht="12.75" x14ac:dyDescent="0.25">
      <c r="E171" s="30"/>
      <c r="F171" s="30"/>
      <c r="G171" s="30"/>
      <c r="H171" s="30"/>
    </row>
    <row r="172" spans="5:8" s="21" customFormat="1" ht="12.75" x14ac:dyDescent="0.25">
      <c r="E172" s="30"/>
      <c r="F172" s="30"/>
      <c r="G172" s="30"/>
      <c r="H172" s="30"/>
    </row>
    <row r="173" spans="5:8" s="21" customFormat="1" ht="12.75" x14ac:dyDescent="0.25">
      <c r="E173" s="30"/>
      <c r="F173" s="30"/>
      <c r="G173" s="30"/>
      <c r="H173" s="30"/>
    </row>
    <row r="174" spans="5:8" s="21" customFormat="1" ht="12.75" x14ac:dyDescent="0.25">
      <c r="E174" s="30"/>
      <c r="F174" s="30"/>
      <c r="G174" s="30"/>
      <c r="H174" s="30"/>
    </row>
    <row r="175" spans="5:8" s="21" customFormat="1" ht="12.75" x14ac:dyDescent="0.25">
      <c r="E175" s="30"/>
      <c r="F175" s="30"/>
      <c r="G175" s="30"/>
      <c r="H175" s="30"/>
    </row>
    <row r="176" spans="5:8" s="21" customFormat="1" ht="12.75" x14ac:dyDescent="0.25">
      <c r="E176" s="30"/>
      <c r="F176" s="30"/>
      <c r="G176" s="30"/>
      <c r="H176" s="30"/>
    </row>
    <row r="177" spans="5:8" s="21" customFormat="1" ht="12.75" x14ac:dyDescent="0.25">
      <c r="E177" s="30"/>
      <c r="F177" s="30"/>
      <c r="G177" s="30"/>
      <c r="H177" s="30"/>
    </row>
    <row r="178" spans="5:8" s="21" customFormat="1" ht="12.75" x14ac:dyDescent="0.25">
      <c r="E178" s="30"/>
      <c r="F178" s="30"/>
      <c r="G178" s="30"/>
      <c r="H178" s="30"/>
    </row>
    <row r="179" spans="5:8" s="21" customFormat="1" ht="12.75" x14ac:dyDescent="0.25">
      <c r="E179" s="30"/>
      <c r="F179" s="30"/>
      <c r="G179" s="30"/>
      <c r="H179" s="30"/>
    </row>
    <row r="180" spans="5:8" s="21" customFormat="1" ht="12.75" x14ac:dyDescent="0.25">
      <c r="E180" s="30"/>
      <c r="F180" s="30"/>
      <c r="G180" s="30"/>
      <c r="H180" s="30"/>
    </row>
    <row r="181" spans="5:8" s="21" customFormat="1" ht="12.75" x14ac:dyDescent="0.25">
      <c r="E181" s="30"/>
      <c r="F181" s="30"/>
      <c r="G181" s="30"/>
      <c r="H181" s="30"/>
    </row>
    <row r="182" spans="5:8" s="21" customFormat="1" ht="12.75" x14ac:dyDescent="0.25">
      <c r="E182" s="30"/>
      <c r="F182" s="30"/>
      <c r="G182" s="30"/>
      <c r="H182" s="30"/>
    </row>
    <row r="183" spans="5:8" s="21" customFormat="1" ht="12.75" x14ac:dyDescent="0.25">
      <c r="E183" s="30"/>
      <c r="F183" s="30"/>
      <c r="G183" s="30"/>
      <c r="H183" s="30"/>
    </row>
    <row r="184" spans="5:8" s="21" customFormat="1" ht="12.75" x14ac:dyDescent="0.25">
      <c r="E184" s="30"/>
      <c r="F184" s="30"/>
      <c r="G184" s="30"/>
      <c r="H184" s="30"/>
    </row>
    <row r="185" spans="5:8" s="21" customFormat="1" ht="12.75" x14ac:dyDescent="0.25">
      <c r="E185" s="30"/>
      <c r="F185" s="30"/>
      <c r="G185" s="30"/>
      <c r="H185" s="30"/>
    </row>
    <row r="186" spans="5:8" s="21" customFormat="1" ht="12.75" x14ac:dyDescent="0.25">
      <c r="E186" s="30"/>
      <c r="F186" s="30"/>
      <c r="G186" s="30"/>
      <c r="H186" s="30"/>
    </row>
    <row r="187" spans="5:8" s="21" customFormat="1" ht="12.75" x14ac:dyDescent="0.25">
      <c r="E187" s="30"/>
      <c r="F187" s="30"/>
      <c r="G187" s="30"/>
      <c r="H187" s="30"/>
    </row>
    <row r="188" spans="5:8" s="21" customFormat="1" ht="12.75" x14ac:dyDescent="0.25">
      <c r="E188" s="30"/>
      <c r="F188" s="30"/>
      <c r="G188" s="30"/>
      <c r="H188" s="30"/>
    </row>
    <row r="189" spans="5:8" s="21" customFormat="1" ht="12.75" x14ac:dyDescent="0.25">
      <c r="E189" s="30"/>
      <c r="F189" s="30"/>
      <c r="G189" s="30"/>
      <c r="H189" s="30"/>
    </row>
    <row r="190" spans="5:8" s="21" customFormat="1" ht="12.75" x14ac:dyDescent="0.25">
      <c r="E190" s="30"/>
      <c r="F190" s="30"/>
      <c r="G190" s="30"/>
      <c r="H190" s="30"/>
    </row>
    <row r="191" spans="5:8" s="21" customFormat="1" ht="12.75" x14ac:dyDescent="0.25">
      <c r="E191" s="30"/>
      <c r="F191" s="30"/>
      <c r="G191" s="30"/>
      <c r="H191" s="30"/>
    </row>
    <row r="192" spans="5:8" s="21" customFormat="1" ht="12.75" x14ac:dyDescent="0.25">
      <c r="E192" s="30"/>
      <c r="F192" s="30"/>
      <c r="G192" s="30"/>
      <c r="H192" s="30"/>
    </row>
    <row r="193" spans="5:8" s="21" customFormat="1" ht="12.75" x14ac:dyDescent="0.25">
      <c r="E193" s="30"/>
      <c r="F193" s="30"/>
      <c r="G193" s="30"/>
      <c r="H193" s="30"/>
    </row>
    <row r="194" spans="5:8" s="21" customFormat="1" ht="12.75" x14ac:dyDescent="0.25">
      <c r="E194" s="30"/>
      <c r="F194" s="30"/>
      <c r="G194" s="30"/>
      <c r="H194" s="30"/>
    </row>
    <row r="195" spans="5:8" s="21" customFormat="1" ht="12.75" x14ac:dyDescent="0.25">
      <c r="E195" s="30"/>
      <c r="F195" s="30"/>
      <c r="G195" s="30"/>
      <c r="H195" s="30"/>
    </row>
    <row r="196" spans="5:8" s="21" customFormat="1" ht="12.75" x14ac:dyDescent="0.25">
      <c r="E196" s="30"/>
      <c r="F196" s="30"/>
      <c r="G196" s="30"/>
      <c r="H196" s="30"/>
    </row>
    <row r="197" spans="5:8" s="21" customFormat="1" ht="12.75" x14ac:dyDescent="0.25">
      <c r="E197" s="30"/>
      <c r="F197" s="30"/>
      <c r="G197" s="30"/>
      <c r="H197" s="30"/>
    </row>
    <row r="198" spans="5:8" s="21" customFormat="1" ht="12.75" x14ac:dyDescent="0.25">
      <c r="E198" s="30"/>
      <c r="F198" s="30"/>
      <c r="G198" s="30"/>
      <c r="H198" s="30"/>
    </row>
    <row r="199" spans="5:8" s="21" customFormat="1" ht="12.75" x14ac:dyDescent="0.25">
      <c r="E199" s="30"/>
      <c r="F199" s="30"/>
      <c r="G199" s="30"/>
      <c r="H199" s="30"/>
    </row>
    <row r="200" spans="5:8" s="21" customFormat="1" ht="12.75" x14ac:dyDescent="0.25">
      <c r="E200" s="30"/>
      <c r="F200" s="30"/>
      <c r="G200" s="30"/>
      <c r="H200" s="30"/>
    </row>
    <row r="201" spans="5:8" s="21" customFormat="1" ht="12.75" x14ac:dyDescent="0.25">
      <c r="E201" s="30"/>
      <c r="F201" s="30"/>
      <c r="G201" s="30"/>
      <c r="H201" s="30"/>
    </row>
    <row r="202" spans="5:8" s="21" customFormat="1" ht="12.75" x14ac:dyDescent="0.25">
      <c r="E202" s="30"/>
      <c r="F202" s="30"/>
      <c r="G202" s="30"/>
      <c r="H202" s="30"/>
    </row>
    <row r="203" spans="5:8" s="21" customFormat="1" ht="12.75" x14ac:dyDescent="0.25">
      <c r="E203" s="30"/>
      <c r="F203" s="30"/>
      <c r="G203" s="30"/>
      <c r="H203" s="30"/>
    </row>
    <row r="204" spans="5:8" s="21" customFormat="1" ht="12.75" x14ac:dyDescent="0.25">
      <c r="E204" s="30"/>
      <c r="F204" s="30"/>
      <c r="G204" s="30"/>
      <c r="H204" s="30"/>
    </row>
    <row r="205" spans="5:8" s="21" customFormat="1" ht="12.75" x14ac:dyDescent="0.25">
      <c r="E205" s="30"/>
      <c r="F205" s="30"/>
      <c r="G205" s="30"/>
      <c r="H205" s="30"/>
    </row>
    <row r="206" spans="5:8" s="21" customFormat="1" ht="12.75" x14ac:dyDescent="0.25">
      <c r="E206" s="30"/>
      <c r="F206" s="30"/>
      <c r="G206" s="30"/>
      <c r="H206" s="30"/>
    </row>
    <row r="207" spans="5:8" s="21" customFormat="1" ht="12.75" x14ac:dyDescent="0.25">
      <c r="E207" s="30"/>
      <c r="F207" s="30"/>
      <c r="G207" s="30"/>
      <c r="H207" s="30"/>
    </row>
    <row r="208" spans="5:8" s="21" customFormat="1" ht="12.75" x14ac:dyDescent="0.25">
      <c r="E208" s="30"/>
      <c r="F208" s="30"/>
      <c r="G208" s="30"/>
      <c r="H208" s="30"/>
    </row>
    <row r="209" spans="5:8" s="21" customFormat="1" ht="12.75" x14ac:dyDescent="0.25">
      <c r="E209" s="30"/>
      <c r="F209" s="30"/>
      <c r="G209" s="30"/>
      <c r="H209" s="30"/>
    </row>
    <row r="210" spans="5:8" s="21" customFormat="1" ht="12.75" x14ac:dyDescent="0.25">
      <c r="E210" s="30"/>
      <c r="F210" s="30"/>
      <c r="G210" s="30"/>
      <c r="H210" s="30"/>
    </row>
    <row r="211" spans="5:8" s="21" customFormat="1" ht="12.75" x14ac:dyDescent="0.25">
      <c r="E211" s="30"/>
      <c r="F211" s="30"/>
      <c r="G211" s="30"/>
      <c r="H211" s="30"/>
    </row>
    <row r="212" spans="5:8" s="21" customFormat="1" ht="12.75" x14ac:dyDescent="0.25">
      <c r="E212" s="30"/>
      <c r="F212" s="30"/>
      <c r="G212" s="30"/>
      <c r="H212" s="30"/>
    </row>
    <row r="213" spans="5:8" s="21" customFormat="1" ht="12.75" x14ac:dyDescent="0.25">
      <c r="E213" s="30"/>
      <c r="F213" s="30"/>
      <c r="G213" s="30"/>
      <c r="H213" s="30"/>
    </row>
    <row r="214" spans="5:8" s="21" customFormat="1" ht="12.75" x14ac:dyDescent="0.25">
      <c r="E214" s="30"/>
      <c r="F214" s="30"/>
      <c r="G214" s="30"/>
      <c r="H214" s="30"/>
    </row>
    <row r="215" spans="5:8" s="21" customFormat="1" ht="12.75" x14ac:dyDescent="0.25">
      <c r="E215" s="30"/>
      <c r="F215" s="30"/>
      <c r="G215" s="30"/>
      <c r="H215" s="30"/>
    </row>
    <row r="216" spans="5:8" s="21" customFormat="1" ht="12.75" x14ac:dyDescent="0.25">
      <c r="E216" s="30"/>
      <c r="F216" s="30"/>
      <c r="G216" s="30"/>
      <c r="H216" s="30"/>
    </row>
    <row r="217" spans="5:8" s="21" customFormat="1" ht="12.75" x14ac:dyDescent="0.25">
      <c r="E217" s="30"/>
      <c r="F217" s="30"/>
      <c r="G217" s="30"/>
      <c r="H217" s="30"/>
    </row>
    <row r="218" spans="5:8" s="21" customFormat="1" ht="12.75" x14ac:dyDescent="0.25">
      <c r="E218" s="30"/>
      <c r="F218" s="30"/>
      <c r="G218" s="30"/>
      <c r="H218" s="30"/>
    </row>
    <row r="219" spans="5:8" s="21" customFormat="1" ht="12.75" x14ac:dyDescent="0.25">
      <c r="E219" s="30"/>
      <c r="F219" s="30"/>
      <c r="G219" s="30"/>
      <c r="H219" s="30"/>
    </row>
    <row r="220" spans="5:8" s="21" customFormat="1" ht="12.75" x14ac:dyDescent="0.25">
      <c r="E220" s="30"/>
      <c r="F220" s="30"/>
      <c r="G220" s="30"/>
      <c r="H220" s="30"/>
    </row>
    <row r="221" spans="5:8" s="21" customFormat="1" ht="12.75" x14ac:dyDescent="0.25">
      <c r="E221" s="30"/>
      <c r="F221" s="30"/>
      <c r="G221" s="30"/>
      <c r="H221" s="30"/>
    </row>
    <row r="222" spans="5:8" s="21" customFormat="1" ht="12.75" x14ac:dyDescent="0.25">
      <c r="E222" s="30"/>
      <c r="F222" s="30"/>
      <c r="G222" s="30"/>
      <c r="H222" s="30"/>
    </row>
    <row r="223" spans="5:8" s="21" customFormat="1" ht="12.75" x14ac:dyDescent="0.25">
      <c r="E223" s="30"/>
      <c r="F223" s="30"/>
      <c r="G223" s="30"/>
      <c r="H223" s="30"/>
    </row>
    <row r="224" spans="5:8" s="21" customFormat="1" ht="12.75" x14ac:dyDescent="0.25">
      <c r="E224" s="30"/>
      <c r="F224" s="30"/>
      <c r="G224" s="30"/>
      <c r="H224" s="30"/>
    </row>
    <row r="225" spans="5:8" s="21" customFormat="1" ht="12.75" x14ac:dyDescent="0.25">
      <c r="E225" s="30"/>
      <c r="F225" s="30"/>
      <c r="G225" s="30"/>
      <c r="H225" s="30"/>
    </row>
    <row r="226" spans="5:8" s="21" customFormat="1" ht="12.75" x14ac:dyDescent="0.25">
      <c r="E226" s="30"/>
      <c r="F226" s="30"/>
      <c r="G226" s="30"/>
      <c r="H226" s="30"/>
    </row>
    <row r="227" spans="5:8" s="21" customFormat="1" ht="12.75" x14ac:dyDescent="0.25">
      <c r="E227" s="30"/>
      <c r="F227" s="30"/>
      <c r="G227" s="30"/>
      <c r="H227" s="30"/>
    </row>
    <row r="228" spans="5:8" s="21" customFormat="1" ht="12.75" x14ac:dyDescent="0.25">
      <c r="E228" s="30"/>
      <c r="F228" s="30"/>
      <c r="G228" s="30"/>
      <c r="H228" s="30"/>
    </row>
    <row r="229" spans="5:8" s="21" customFormat="1" ht="12.75" x14ac:dyDescent="0.25">
      <c r="E229" s="30"/>
      <c r="F229" s="30"/>
      <c r="G229" s="30"/>
      <c r="H229" s="30"/>
    </row>
    <row r="230" spans="5:8" s="21" customFormat="1" ht="12.75" x14ac:dyDescent="0.25">
      <c r="E230" s="30"/>
      <c r="F230" s="30"/>
      <c r="G230" s="30"/>
      <c r="H230" s="30"/>
    </row>
    <row r="231" spans="5:8" s="21" customFormat="1" ht="12.75" x14ac:dyDescent="0.25">
      <c r="E231" s="30"/>
      <c r="F231" s="30"/>
      <c r="G231" s="30"/>
      <c r="H231" s="30"/>
    </row>
    <row r="232" spans="5:8" s="21" customFormat="1" ht="12.75" x14ac:dyDescent="0.25">
      <c r="E232" s="30"/>
      <c r="F232" s="30"/>
      <c r="G232" s="30"/>
      <c r="H232" s="30"/>
    </row>
    <row r="233" spans="5:8" s="21" customFormat="1" ht="12.75" x14ac:dyDescent="0.25">
      <c r="E233" s="30"/>
      <c r="F233" s="30"/>
      <c r="G233" s="30"/>
      <c r="H233" s="30"/>
    </row>
    <row r="234" spans="5:8" s="21" customFormat="1" ht="12.75" x14ac:dyDescent="0.25">
      <c r="E234" s="30"/>
      <c r="F234" s="30"/>
      <c r="G234" s="30"/>
      <c r="H234" s="30"/>
    </row>
    <row r="235" spans="5:8" s="21" customFormat="1" ht="12.75" x14ac:dyDescent="0.25">
      <c r="E235" s="30"/>
      <c r="F235" s="30"/>
      <c r="G235" s="30"/>
      <c r="H235" s="30"/>
    </row>
    <row r="236" spans="5:8" s="21" customFormat="1" ht="12.75" x14ac:dyDescent="0.25">
      <c r="E236" s="30"/>
      <c r="F236" s="30"/>
      <c r="G236" s="30"/>
      <c r="H236" s="30"/>
    </row>
    <row r="237" spans="5:8" s="21" customFormat="1" ht="12.75" x14ac:dyDescent="0.25">
      <c r="E237" s="30"/>
      <c r="F237" s="30"/>
      <c r="G237" s="30"/>
      <c r="H237" s="30"/>
    </row>
    <row r="238" spans="5:8" s="21" customFormat="1" ht="12.75" x14ac:dyDescent="0.25">
      <c r="E238" s="30"/>
      <c r="F238" s="30"/>
      <c r="G238" s="30"/>
      <c r="H238" s="30"/>
    </row>
    <row r="239" spans="5:8" s="21" customFormat="1" ht="12.75" x14ac:dyDescent="0.25">
      <c r="E239" s="30"/>
      <c r="F239" s="30"/>
      <c r="G239" s="30"/>
      <c r="H239" s="30"/>
    </row>
    <row r="240" spans="5:8" s="21" customFormat="1" ht="12.75" x14ac:dyDescent="0.25">
      <c r="E240" s="30"/>
      <c r="F240" s="30"/>
      <c r="G240" s="30"/>
      <c r="H240" s="30"/>
    </row>
    <row r="241" spans="5:8" s="21" customFormat="1" ht="12.75" x14ac:dyDescent="0.25">
      <c r="E241" s="30"/>
      <c r="F241" s="30"/>
      <c r="G241" s="30"/>
      <c r="H241" s="30"/>
    </row>
    <row r="242" spans="5:8" s="21" customFormat="1" ht="12.75" x14ac:dyDescent="0.25">
      <c r="E242" s="30"/>
      <c r="F242" s="30"/>
      <c r="G242" s="30"/>
      <c r="H242" s="30"/>
    </row>
    <row r="243" spans="5:8" s="21" customFormat="1" ht="12.75" x14ac:dyDescent="0.25">
      <c r="E243" s="30"/>
      <c r="F243" s="30"/>
      <c r="G243" s="30"/>
      <c r="H243" s="30"/>
    </row>
    <row r="244" spans="5:8" s="21" customFormat="1" ht="12.75" x14ac:dyDescent="0.25">
      <c r="E244" s="30"/>
      <c r="F244" s="30"/>
      <c r="G244" s="30"/>
      <c r="H244" s="30"/>
    </row>
    <row r="245" spans="5:8" s="21" customFormat="1" ht="12.75" x14ac:dyDescent="0.25">
      <c r="E245" s="30"/>
      <c r="F245" s="30"/>
      <c r="G245" s="30"/>
      <c r="H245" s="30"/>
    </row>
    <row r="246" spans="5:8" s="21" customFormat="1" ht="12.75" x14ac:dyDescent="0.25">
      <c r="E246" s="30"/>
      <c r="F246" s="30"/>
      <c r="G246" s="30"/>
      <c r="H246" s="30"/>
    </row>
  </sheetData>
  <mergeCells count="55">
    <mergeCell ref="H101:J101"/>
    <mergeCell ref="H95:J95"/>
    <mergeCell ref="H96:J96"/>
    <mergeCell ref="H97:J97"/>
    <mergeCell ref="H98:J98"/>
    <mergeCell ref="H99:J99"/>
    <mergeCell ref="H100:J100"/>
    <mergeCell ref="H89:J89"/>
    <mergeCell ref="H90:J90"/>
    <mergeCell ref="H91:J91"/>
    <mergeCell ref="H92:J92"/>
    <mergeCell ref="H93:J93"/>
    <mergeCell ref="H94:J94"/>
    <mergeCell ref="A80:J80"/>
    <mergeCell ref="A81:J81"/>
    <mergeCell ref="H85:J85"/>
    <mergeCell ref="H86:J86"/>
    <mergeCell ref="H87:J87"/>
    <mergeCell ref="H88:J88"/>
    <mergeCell ref="B57:B58"/>
    <mergeCell ref="A64:A70"/>
    <mergeCell ref="B64:B70"/>
    <mergeCell ref="A73:A77"/>
    <mergeCell ref="B73:B77"/>
    <mergeCell ref="A78:A79"/>
    <mergeCell ref="B78:B79"/>
    <mergeCell ref="A24:A34"/>
    <mergeCell ref="B24:B34"/>
    <mergeCell ref="A36:A37"/>
    <mergeCell ref="B36:B37"/>
    <mergeCell ref="A39:A55"/>
    <mergeCell ref="B39:B55"/>
    <mergeCell ref="A16:J16"/>
    <mergeCell ref="A17:K17"/>
    <mergeCell ref="A18:A20"/>
    <mergeCell ref="B18:B20"/>
    <mergeCell ref="A22:J22"/>
    <mergeCell ref="A23:K23"/>
    <mergeCell ref="G5:G6"/>
    <mergeCell ref="H5:J5"/>
    <mergeCell ref="A8:K8"/>
    <mergeCell ref="A10:A12"/>
    <mergeCell ref="B10:B12"/>
    <mergeCell ref="A13:A15"/>
    <mergeCell ref="B13:B15"/>
    <mergeCell ref="A1:K1"/>
    <mergeCell ref="A3:A6"/>
    <mergeCell ref="B3:B6"/>
    <mergeCell ref="C3:C6"/>
    <mergeCell ref="D3:D6"/>
    <mergeCell ref="E3:J3"/>
    <mergeCell ref="K3:K6"/>
    <mergeCell ref="E4:E6"/>
    <mergeCell ref="F4:J4"/>
    <mergeCell ref="F5:F6"/>
  </mergeCells>
  <pageMargins left="0.7" right="0.7" top="0.75" bottom="0.75" header="0.3" footer="0.3"/>
  <pageSetup paperSize="9" scale="3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outlinePr summaryBelow="0" summaryRight="0"/>
    <pageSetUpPr fitToPage="1"/>
  </sheetPr>
  <dimension ref="A1:M142"/>
  <sheetViews>
    <sheetView view="pageBreakPreview" topLeftCell="A3" zoomScale="85" zoomScaleNormal="85" zoomScaleSheetLayoutView="85" zoomScalePageLayoutView="115" workbookViewId="0">
      <pane ySplit="6" topLeftCell="A9" activePane="bottomLeft" state="frozen"/>
      <selection activeCell="A3" sqref="A3"/>
      <selection pane="bottomLeft" activeCell="H62" sqref="H62"/>
    </sheetView>
  </sheetViews>
  <sheetFormatPr defaultRowHeight="15" outlineLevelRow="2" x14ac:dyDescent="0.25"/>
  <cols>
    <col min="1" max="1" width="8.85546875" style="14" customWidth="1"/>
    <col min="2" max="2" width="46" style="2" customWidth="1"/>
    <col min="3" max="3" width="13.7109375" style="2" customWidth="1"/>
    <col min="4" max="4" width="15.7109375" style="2" customWidth="1"/>
    <col min="5" max="5" width="11.28515625" style="2" customWidth="1"/>
    <col min="6" max="7" width="12.7109375" style="2" bestFit="1" customWidth="1"/>
    <col min="8" max="8" width="11.5703125" style="2" customWidth="1"/>
    <col min="9" max="9" width="35.7109375" style="2" customWidth="1"/>
    <col min="10" max="10" width="8.85546875" style="2" customWidth="1"/>
    <col min="11" max="12" width="9.42578125" style="2" bestFit="1" customWidth="1"/>
    <col min="13" max="13" width="12.140625" style="2" customWidth="1"/>
    <col min="14" max="16384" width="9.140625" style="2"/>
  </cols>
  <sheetData>
    <row r="1" spans="1:13" ht="53.25" hidden="1" customHeight="1" x14ac:dyDescent="0.25">
      <c r="I1" s="13"/>
      <c r="J1" s="157" t="s">
        <v>125</v>
      </c>
      <c r="K1" s="158"/>
      <c r="L1" s="158"/>
      <c r="M1" s="159"/>
    </row>
    <row r="2" spans="1:13" ht="9" hidden="1" customHeight="1" x14ac:dyDescent="0.25">
      <c r="J2" s="13"/>
      <c r="K2" s="13"/>
      <c r="L2" s="13"/>
      <c r="M2" s="13"/>
    </row>
    <row r="3" spans="1:13" s="6" customFormat="1" ht="16.5" customHeight="1" x14ac:dyDescent="0.3">
      <c r="A3" s="160" t="s">
        <v>45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</row>
    <row r="4" spans="1:13" ht="9" customHeight="1" x14ac:dyDescent="0.25"/>
    <row r="5" spans="1:13" ht="15.75" customHeight="1" x14ac:dyDescent="0.25">
      <c r="A5" s="162" t="s">
        <v>0</v>
      </c>
      <c r="B5" s="161" t="s">
        <v>46</v>
      </c>
      <c r="C5" s="161" t="s">
        <v>2</v>
      </c>
      <c r="D5" s="161" t="s">
        <v>3</v>
      </c>
      <c r="E5" s="161" t="s">
        <v>4</v>
      </c>
      <c r="F5" s="161"/>
      <c r="G5" s="161"/>
      <c r="H5" s="161"/>
      <c r="I5" s="161" t="s">
        <v>5</v>
      </c>
      <c r="J5" s="161"/>
      <c r="K5" s="161"/>
      <c r="L5" s="161"/>
      <c r="M5" s="161"/>
    </row>
    <row r="6" spans="1:13" x14ac:dyDescent="0.25">
      <c r="A6" s="162"/>
      <c r="B6" s="161"/>
      <c r="C6" s="161"/>
      <c r="D6" s="161"/>
      <c r="E6" s="161" t="s">
        <v>6</v>
      </c>
      <c r="F6" s="161" t="s">
        <v>7</v>
      </c>
      <c r="G6" s="161"/>
      <c r="H6" s="161"/>
      <c r="I6" s="161"/>
      <c r="J6" s="161"/>
      <c r="K6" s="161"/>
      <c r="L6" s="161"/>
      <c r="M6" s="161"/>
    </row>
    <row r="7" spans="1:13" x14ac:dyDescent="0.25">
      <c r="A7" s="162"/>
      <c r="B7" s="161"/>
      <c r="C7" s="161"/>
      <c r="D7" s="161"/>
      <c r="E7" s="161"/>
      <c r="F7" s="1">
        <v>2014</v>
      </c>
      <c r="G7" s="1">
        <v>2015</v>
      </c>
      <c r="H7" s="1">
        <v>2016</v>
      </c>
      <c r="I7" s="1" t="s">
        <v>1</v>
      </c>
      <c r="J7" s="1" t="s">
        <v>8</v>
      </c>
      <c r="K7" s="1">
        <v>2014</v>
      </c>
      <c r="L7" s="1">
        <v>2015</v>
      </c>
      <c r="M7" s="1">
        <v>2016</v>
      </c>
    </row>
    <row r="8" spans="1:13" ht="12" customHeight="1" x14ac:dyDescent="0.25">
      <c r="A8" s="15">
        <v>1</v>
      </c>
      <c r="B8" s="1">
        <v>2</v>
      </c>
      <c r="C8" s="1">
        <v>3</v>
      </c>
      <c r="D8" s="1"/>
      <c r="E8" s="1">
        <v>4</v>
      </c>
      <c r="F8" s="1">
        <v>5</v>
      </c>
      <c r="G8" s="1">
        <v>6</v>
      </c>
      <c r="H8" s="1">
        <v>7</v>
      </c>
      <c r="I8" s="1">
        <v>8</v>
      </c>
      <c r="J8" s="1">
        <v>9</v>
      </c>
      <c r="K8" s="1">
        <v>10</v>
      </c>
      <c r="L8" s="1">
        <v>11</v>
      </c>
      <c r="M8" s="1">
        <v>12</v>
      </c>
    </row>
    <row r="9" spans="1:13" ht="27" customHeight="1" x14ac:dyDescent="0.25">
      <c r="A9" s="146" t="s">
        <v>47</v>
      </c>
      <c r="B9" s="146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</row>
    <row r="10" spans="1:13" x14ac:dyDescent="0.25">
      <c r="A10" s="16"/>
      <c r="B10" s="146" t="s">
        <v>131</v>
      </c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</row>
    <row r="11" spans="1:13" s="6" customFormat="1" ht="14.25" customHeight="1" x14ac:dyDescent="0.2">
      <c r="A11" s="117" t="s">
        <v>132</v>
      </c>
      <c r="B11" s="120" t="s">
        <v>130</v>
      </c>
      <c r="C11" s="146"/>
      <c r="D11" s="3" t="s">
        <v>6</v>
      </c>
      <c r="E11" s="7">
        <f>SUM(F11:H11)</f>
        <v>10831717</v>
      </c>
      <c r="F11" s="7">
        <f>SUM(F12:F13)</f>
        <v>5271197</v>
      </c>
      <c r="G11" s="7">
        <f>SUM(G12:G13)</f>
        <v>3415930</v>
      </c>
      <c r="H11" s="7">
        <f>SUM(H12:H13)</f>
        <v>2144590</v>
      </c>
      <c r="I11" s="132" t="s">
        <v>100</v>
      </c>
      <c r="J11" s="129" t="s">
        <v>9</v>
      </c>
      <c r="K11" s="129" t="s">
        <v>101</v>
      </c>
      <c r="L11" s="129" t="s">
        <v>102</v>
      </c>
      <c r="M11" s="114" t="s">
        <v>102</v>
      </c>
    </row>
    <row r="12" spans="1:13" s="6" customFormat="1" ht="14.25" customHeight="1" x14ac:dyDescent="0.2">
      <c r="A12" s="140"/>
      <c r="B12" s="138"/>
      <c r="C12" s="146"/>
      <c r="D12" s="3" t="s">
        <v>10</v>
      </c>
      <c r="E12" s="7">
        <f t="shared" ref="E12:E49" si="0">SUM(F12:H12)</f>
        <v>1160100</v>
      </c>
      <c r="F12" s="7">
        <f t="shared" ref="F12:H13" si="1">F15+F24+F39+F45</f>
        <v>625000</v>
      </c>
      <c r="G12" s="7">
        <f t="shared" si="1"/>
        <v>535100</v>
      </c>
      <c r="H12" s="7">
        <f t="shared" si="1"/>
        <v>0</v>
      </c>
      <c r="I12" s="133"/>
      <c r="J12" s="130"/>
      <c r="K12" s="130"/>
      <c r="L12" s="130"/>
      <c r="M12" s="115"/>
    </row>
    <row r="13" spans="1:13" s="6" customFormat="1" ht="14.25" customHeight="1" x14ac:dyDescent="0.2">
      <c r="A13" s="141"/>
      <c r="B13" s="139"/>
      <c r="C13" s="146"/>
      <c r="D13" s="3" t="s">
        <v>11</v>
      </c>
      <c r="E13" s="7">
        <f t="shared" si="0"/>
        <v>9671617</v>
      </c>
      <c r="F13" s="7">
        <f t="shared" si="1"/>
        <v>4646197</v>
      </c>
      <c r="G13" s="7">
        <f t="shared" si="1"/>
        <v>2880830</v>
      </c>
      <c r="H13" s="7">
        <f t="shared" si="1"/>
        <v>2144590</v>
      </c>
      <c r="I13" s="134"/>
      <c r="J13" s="131"/>
      <c r="K13" s="131"/>
      <c r="L13" s="131"/>
      <c r="M13" s="116"/>
    </row>
    <row r="14" spans="1:13" s="6" customFormat="1" ht="14.25" customHeight="1" outlineLevel="1" x14ac:dyDescent="0.2">
      <c r="A14" s="117" t="s">
        <v>104</v>
      </c>
      <c r="B14" s="120" t="s">
        <v>61</v>
      </c>
      <c r="C14" s="123"/>
      <c r="D14" s="3" t="s">
        <v>6</v>
      </c>
      <c r="E14" s="7">
        <f>SUM(F14:H14)</f>
        <v>3025525</v>
      </c>
      <c r="F14" s="7">
        <f>SUM(F15:F16)</f>
        <v>1256095</v>
      </c>
      <c r="G14" s="7">
        <f>SUM(G15:G16)</f>
        <v>785830</v>
      </c>
      <c r="H14" s="7">
        <f>SUM(H15:H16)</f>
        <v>983600</v>
      </c>
      <c r="I14" s="126" t="s">
        <v>100</v>
      </c>
      <c r="J14" s="129" t="s">
        <v>9</v>
      </c>
      <c r="K14" s="129" t="s">
        <v>101</v>
      </c>
      <c r="L14" s="129" t="s">
        <v>102</v>
      </c>
      <c r="M14" s="114" t="s">
        <v>102</v>
      </c>
    </row>
    <row r="15" spans="1:13" s="6" customFormat="1" ht="14.25" customHeight="1" outlineLevel="1" x14ac:dyDescent="0.2">
      <c r="A15" s="118"/>
      <c r="B15" s="121"/>
      <c r="C15" s="124"/>
      <c r="D15" s="3" t="s">
        <v>10</v>
      </c>
      <c r="E15" s="7">
        <f t="shared" si="0"/>
        <v>0</v>
      </c>
      <c r="F15" s="7">
        <f t="shared" ref="F15:H16" si="2">F18+F21</f>
        <v>0</v>
      </c>
      <c r="G15" s="7">
        <f t="shared" si="2"/>
        <v>0</v>
      </c>
      <c r="H15" s="7">
        <f t="shared" si="2"/>
        <v>0</v>
      </c>
      <c r="I15" s="127"/>
      <c r="J15" s="130"/>
      <c r="K15" s="130"/>
      <c r="L15" s="130"/>
      <c r="M15" s="115"/>
    </row>
    <row r="16" spans="1:13" s="6" customFormat="1" ht="14.25" customHeight="1" outlineLevel="1" collapsed="1" x14ac:dyDescent="0.2">
      <c r="A16" s="119"/>
      <c r="B16" s="122"/>
      <c r="C16" s="125"/>
      <c r="D16" s="3" t="s">
        <v>11</v>
      </c>
      <c r="E16" s="7">
        <f t="shared" si="0"/>
        <v>3025525</v>
      </c>
      <c r="F16" s="7">
        <f t="shared" si="2"/>
        <v>1256095</v>
      </c>
      <c r="G16" s="7">
        <f t="shared" si="2"/>
        <v>785830</v>
      </c>
      <c r="H16" s="7">
        <f t="shared" si="2"/>
        <v>983600</v>
      </c>
      <c r="I16" s="128"/>
      <c r="J16" s="131"/>
      <c r="K16" s="131"/>
      <c r="L16" s="131"/>
      <c r="M16" s="116"/>
    </row>
    <row r="17" spans="1:13" ht="25.5" hidden="1" customHeight="1" outlineLevel="2" x14ac:dyDescent="0.25">
      <c r="A17" s="135" t="s">
        <v>48</v>
      </c>
      <c r="B17" s="163" t="s">
        <v>12</v>
      </c>
      <c r="C17" s="145" t="s">
        <v>75</v>
      </c>
      <c r="D17" s="3" t="s">
        <v>6</v>
      </c>
      <c r="E17" s="7">
        <f>SUM(F17:H17)</f>
        <v>480000</v>
      </c>
      <c r="F17" s="7">
        <f>SUM(F18:F19)</f>
        <v>200000</v>
      </c>
      <c r="G17" s="7">
        <f>SUM(G18:G19)</f>
        <v>100000</v>
      </c>
      <c r="H17" s="19">
        <v>180000</v>
      </c>
      <c r="I17" s="132" t="s">
        <v>13</v>
      </c>
      <c r="J17" s="129" t="s">
        <v>9</v>
      </c>
      <c r="K17" s="129">
        <v>100</v>
      </c>
      <c r="L17" s="129">
        <v>100</v>
      </c>
      <c r="M17" s="129">
        <v>100</v>
      </c>
    </row>
    <row r="18" spans="1:13" ht="25.5" hidden="1" customHeight="1" outlineLevel="2" x14ac:dyDescent="0.25">
      <c r="A18" s="136"/>
      <c r="B18" s="163"/>
      <c r="C18" s="145"/>
      <c r="D18" s="4" t="s">
        <v>10</v>
      </c>
      <c r="E18" s="5">
        <f t="shared" si="0"/>
        <v>0</v>
      </c>
      <c r="F18" s="5">
        <v>0</v>
      </c>
      <c r="G18" s="5">
        <v>0</v>
      </c>
      <c r="H18" s="5">
        <v>0</v>
      </c>
      <c r="I18" s="133"/>
      <c r="J18" s="130"/>
      <c r="K18" s="130"/>
      <c r="L18" s="130"/>
      <c r="M18" s="130"/>
    </row>
    <row r="19" spans="1:13" ht="25.5" hidden="1" customHeight="1" outlineLevel="2" x14ac:dyDescent="0.25">
      <c r="A19" s="137"/>
      <c r="B19" s="163"/>
      <c r="C19" s="145"/>
      <c r="D19" s="4" t="s">
        <v>11</v>
      </c>
      <c r="E19" s="5">
        <f t="shared" si="0"/>
        <v>480000</v>
      </c>
      <c r="F19" s="5">
        <v>200000</v>
      </c>
      <c r="G19" s="5">
        <v>100000</v>
      </c>
      <c r="H19" s="18">
        <v>180000</v>
      </c>
      <c r="I19" s="134"/>
      <c r="J19" s="131"/>
      <c r="K19" s="131"/>
      <c r="L19" s="131"/>
      <c r="M19" s="131"/>
    </row>
    <row r="20" spans="1:13" ht="30" hidden="1" customHeight="1" outlineLevel="2" x14ac:dyDescent="0.25">
      <c r="A20" s="135" t="s">
        <v>49</v>
      </c>
      <c r="B20" s="163" t="s">
        <v>14</v>
      </c>
      <c r="C20" s="145" t="s">
        <v>75</v>
      </c>
      <c r="D20" s="3" t="s">
        <v>6</v>
      </c>
      <c r="E20" s="7">
        <f>SUM(F20:H20)</f>
        <v>2361925</v>
      </c>
      <c r="F20" s="7">
        <f>SUM(F21:F22)</f>
        <v>1056095</v>
      </c>
      <c r="G20" s="7">
        <f>SUM(G21:G22)</f>
        <v>685830</v>
      </c>
      <c r="H20" s="7">
        <v>620000</v>
      </c>
      <c r="I20" s="132" t="s">
        <v>16</v>
      </c>
      <c r="J20" s="129" t="s">
        <v>77</v>
      </c>
      <c r="K20" s="129">
        <v>12</v>
      </c>
      <c r="L20" s="129">
        <v>16</v>
      </c>
      <c r="M20" s="129">
        <v>18</v>
      </c>
    </row>
    <row r="21" spans="1:13" ht="30" hidden="1" customHeight="1" outlineLevel="2" x14ac:dyDescent="0.25">
      <c r="A21" s="136"/>
      <c r="B21" s="163"/>
      <c r="C21" s="145"/>
      <c r="D21" s="4" t="s">
        <v>10</v>
      </c>
      <c r="E21" s="5">
        <f t="shared" si="0"/>
        <v>0</v>
      </c>
      <c r="F21" s="5">
        <v>0</v>
      </c>
      <c r="G21" s="5">
        <v>0</v>
      </c>
      <c r="H21" s="5">
        <v>0</v>
      </c>
      <c r="I21" s="133"/>
      <c r="J21" s="130"/>
      <c r="K21" s="130"/>
      <c r="L21" s="130"/>
      <c r="M21" s="130"/>
    </row>
    <row r="22" spans="1:13" ht="30" hidden="1" customHeight="1" outlineLevel="2" x14ac:dyDescent="0.25">
      <c r="A22" s="137"/>
      <c r="B22" s="163"/>
      <c r="C22" s="145"/>
      <c r="D22" s="4" t="s">
        <v>11</v>
      </c>
      <c r="E22" s="5">
        <f t="shared" si="0"/>
        <v>2545525</v>
      </c>
      <c r="F22" s="5">
        <v>1056095</v>
      </c>
      <c r="G22" s="5">
        <f>667330+18500</f>
        <v>685830</v>
      </c>
      <c r="H22" s="58">
        <f>620000+183600</f>
        <v>803600</v>
      </c>
      <c r="I22" s="134"/>
      <c r="J22" s="131"/>
      <c r="K22" s="131"/>
      <c r="L22" s="131"/>
      <c r="M22" s="131"/>
    </row>
    <row r="23" spans="1:13" s="6" customFormat="1" ht="15" customHeight="1" outlineLevel="1" x14ac:dyDescent="0.2">
      <c r="A23" s="117" t="s">
        <v>50</v>
      </c>
      <c r="B23" s="166" t="s">
        <v>17</v>
      </c>
      <c r="C23" s="146"/>
      <c r="D23" s="3" t="s">
        <v>6</v>
      </c>
      <c r="E23" s="7">
        <f>SUM(F23:H23)</f>
        <v>4491092</v>
      </c>
      <c r="F23" s="7">
        <f>SUM(F24:F25)</f>
        <v>3495102</v>
      </c>
      <c r="G23" s="7">
        <f>SUM(G24:G25)</f>
        <v>195000</v>
      </c>
      <c r="H23" s="7">
        <f>SUM(H24:H25)</f>
        <v>800990</v>
      </c>
      <c r="I23" s="132" t="s">
        <v>100</v>
      </c>
      <c r="J23" s="129" t="s">
        <v>9</v>
      </c>
      <c r="K23" s="129" t="s">
        <v>101</v>
      </c>
      <c r="L23" s="129" t="s">
        <v>102</v>
      </c>
      <c r="M23" s="129" t="s">
        <v>102</v>
      </c>
    </row>
    <row r="24" spans="1:13" s="6" customFormat="1" ht="15" customHeight="1" outlineLevel="1" x14ac:dyDescent="0.2">
      <c r="A24" s="140"/>
      <c r="B24" s="166"/>
      <c r="C24" s="146"/>
      <c r="D24" s="3" t="s">
        <v>10</v>
      </c>
      <c r="E24" s="7">
        <f t="shared" si="0"/>
        <v>625000</v>
      </c>
      <c r="F24" s="7">
        <f t="shared" ref="F24:H25" si="3">F27+F30+F33+F36</f>
        <v>625000</v>
      </c>
      <c r="G24" s="7">
        <f t="shared" si="3"/>
        <v>0</v>
      </c>
      <c r="H24" s="7">
        <f t="shared" si="3"/>
        <v>0</v>
      </c>
      <c r="I24" s="133"/>
      <c r="J24" s="130"/>
      <c r="K24" s="130"/>
      <c r="L24" s="130"/>
      <c r="M24" s="130"/>
    </row>
    <row r="25" spans="1:13" s="6" customFormat="1" ht="15" customHeight="1" outlineLevel="1" collapsed="1" x14ac:dyDescent="0.2">
      <c r="A25" s="141"/>
      <c r="B25" s="166"/>
      <c r="C25" s="146"/>
      <c r="D25" s="3" t="s">
        <v>11</v>
      </c>
      <c r="E25" s="7">
        <f t="shared" si="0"/>
        <v>3866092</v>
      </c>
      <c r="F25" s="7">
        <f t="shared" si="3"/>
        <v>2870102</v>
      </c>
      <c r="G25" s="7">
        <f t="shared" si="3"/>
        <v>195000</v>
      </c>
      <c r="H25" s="7">
        <f t="shared" si="3"/>
        <v>800990</v>
      </c>
      <c r="I25" s="134"/>
      <c r="J25" s="131"/>
      <c r="K25" s="131"/>
      <c r="L25" s="131"/>
      <c r="M25" s="131"/>
    </row>
    <row r="26" spans="1:13" ht="14.25" hidden="1" customHeight="1" outlineLevel="2" x14ac:dyDescent="0.25">
      <c r="A26" s="135" t="s">
        <v>52</v>
      </c>
      <c r="B26" s="163" t="s">
        <v>19</v>
      </c>
      <c r="C26" s="145" t="s">
        <v>15</v>
      </c>
      <c r="D26" s="3" t="s">
        <v>6</v>
      </c>
      <c r="E26" s="7">
        <f>SUM(F26:H26)</f>
        <v>212600</v>
      </c>
      <c r="F26" s="7">
        <f>SUM(F27:F28)</f>
        <v>212600</v>
      </c>
      <c r="G26" s="7">
        <f>SUM(G27:G28)</f>
        <v>0</v>
      </c>
      <c r="H26" s="7">
        <f>SUM(H27:H28)</f>
        <v>0</v>
      </c>
      <c r="I26" s="132" t="s">
        <v>20</v>
      </c>
      <c r="J26" s="129" t="s">
        <v>9</v>
      </c>
      <c r="K26" s="129">
        <v>100</v>
      </c>
      <c r="L26" s="129">
        <v>100</v>
      </c>
      <c r="M26" s="129">
        <v>100</v>
      </c>
    </row>
    <row r="27" spans="1:13" ht="14.25" hidden="1" customHeight="1" outlineLevel="2" x14ac:dyDescent="0.25">
      <c r="A27" s="136"/>
      <c r="B27" s="163"/>
      <c r="C27" s="145"/>
      <c r="D27" s="4" t="s">
        <v>10</v>
      </c>
      <c r="E27" s="5">
        <f t="shared" si="0"/>
        <v>0</v>
      </c>
      <c r="F27" s="5">
        <v>0</v>
      </c>
      <c r="G27" s="5">
        <v>0</v>
      </c>
      <c r="H27" s="5">
        <v>0</v>
      </c>
      <c r="I27" s="133"/>
      <c r="J27" s="130"/>
      <c r="K27" s="130"/>
      <c r="L27" s="130"/>
      <c r="M27" s="130"/>
    </row>
    <row r="28" spans="1:13" ht="14.25" hidden="1" customHeight="1" outlineLevel="2" x14ac:dyDescent="0.25">
      <c r="A28" s="137"/>
      <c r="B28" s="163"/>
      <c r="C28" s="145"/>
      <c r="D28" s="4" t="s">
        <v>11</v>
      </c>
      <c r="E28" s="5">
        <f t="shared" si="0"/>
        <v>212600</v>
      </c>
      <c r="F28" s="5">
        <v>212600</v>
      </c>
      <c r="G28" s="5">
        <v>0</v>
      </c>
      <c r="H28" s="5">
        <v>0</v>
      </c>
      <c r="I28" s="134"/>
      <c r="J28" s="131"/>
      <c r="K28" s="131"/>
      <c r="L28" s="131"/>
      <c r="M28" s="131"/>
    </row>
    <row r="29" spans="1:13" ht="18" hidden="1" customHeight="1" outlineLevel="2" x14ac:dyDescent="0.25">
      <c r="A29" s="135" t="s">
        <v>53</v>
      </c>
      <c r="B29" s="165" t="s">
        <v>51</v>
      </c>
      <c r="C29" s="145" t="s">
        <v>76</v>
      </c>
      <c r="D29" s="3" t="s">
        <v>6</v>
      </c>
      <c r="E29" s="7">
        <f>SUM(F29:H29)</f>
        <v>575000</v>
      </c>
      <c r="F29" s="7">
        <f>SUM(F30:F31)</f>
        <v>180000</v>
      </c>
      <c r="G29" s="7">
        <f>SUM(G30:G31)</f>
        <v>195000</v>
      </c>
      <c r="H29" s="7">
        <v>200000</v>
      </c>
      <c r="I29" s="132" t="s">
        <v>18</v>
      </c>
      <c r="J29" s="129" t="s">
        <v>9</v>
      </c>
      <c r="K29" s="129">
        <v>100</v>
      </c>
      <c r="L29" s="129">
        <v>100</v>
      </c>
      <c r="M29" s="129">
        <v>100</v>
      </c>
    </row>
    <row r="30" spans="1:13" ht="18" hidden="1" customHeight="1" outlineLevel="2" x14ac:dyDescent="0.25">
      <c r="A30" s="136"/>
      <c r="B30" s="165"/>
      <c r="C30" s="145"/>
      <c r="D30" s="4" t="s">
        <v>10</v>
      </c>
      <c r="E30" s="5">
        <f t="shared" si="0"/>
        <v>0</v>
      </c>
      <c r="F30" s="5">
        <v>0</v>
      </c>
      <c r="G30" s="5">
        <v>0</v>
      </c>
      <c r="H30" s="5">
        <v>0</v>
      </c>
      <c r="I30" s="133"/>
      <c r="J30" s="130"/>
      <c r="K30" s="130"/>
      <c r="L30" s="130"/>
      <c r="M30" s="130"/>
    </row>
    <row r="31" spans="1:13" ht="18" hidden="1" customHeight="1" outlineLevel="2" x14ac:dyDescent="0.25">
      <c r="A31" s="137"/>
      <c r="B31" s="165"/>
      <c r="C31" s="145"/>
      <c r="D31" s="4" t="s">
        <v>11</v>
      </c>
      <c r="E31" s="5">
        <f t="shared" si="0"/>
        <v>575000</v>
      </c>
      <c r="F31" s="5">
        <v>180000</v>
      </c>
      <c r="G31" s="5">
        <v>195000</v>
      </c>
      <c r="H31" s="5">
        <v>200000</v>
      </c>
      <c r="I31" s="134"/>
      <c r="J31" s="131"/>
      <c r="K31" s="131"/>
      <c r="L31" s="131"/>
      <c r="M31" s="131"/>
    </row>
    <row r="32" spans="1:13" ht="21" hidden="1" customHeight="1" outlineLevel="2" x14ac:dyDescent="0.25">
      <c r="A32" s="135" t="s">
        <v>54</v>
      </c>
      <c r="B32" s="163" t="s">
        <v>62</v>
      </c>
      <c r="C32" s="145" t="s">
        <v>103</v>
      </c>
      <c r="D32" s="3" t="s">
        <v>6</v>
      </c>
      <c r="E32" s="7">
        <f>SUM(F32:H32)</f>
        <v>2968492</v>
      </c>
      <c r="F32" s="7">
        <f>SUM(F33:F34)</f>
        <v>2652502</v>
      </c>
      <c r="G32" s="7">
        <f>SUM(G33:G34)</f>
        <v>0</v>
      </c>
      <c r="H32" s="7">
        <v>315990</v>
      </c>
      <c r="I32" s="132" t="s">
        <v>95</v>
      </c>
      <c r="J32" s="129" t="s">
        <v>9</v>
      </c>
      <c r="K32" s="129">
        <v>100</v>
      </c>
      <c r="L32" s="129">
        <v>100</v>
      </c>
      <c r="M32" s="129">
        <v>100</v>
      </c>
    </row>
    <row r="33" spans="1:13" ht="21" hidden="1" customHeight="1" outlineLevel="2" x14ac:dyDescent="0.25">
      <c r="A33" s="136"/>
      <c r="B33" s="163"/>
      <c r="C33" s="145"/>
      <c r="D33" s="4" t="s">
        <v>10</v>
      </c>
      <c r="E33" s="5">
        <f t="shared" si="0"/>
        <v>625000</v>
      </c>
      <c r="F33" s="5">
        <f>625000</f>
        <v>625000</v>
      </c>
      <c r="G33" s="5">
        <v>0</v>
      </c>
      <c r="H33" s="5">
        <v>0</v>
      </c>
      <c r="I33" s="133"/>
      <c r="J33" s="130"/>
      <c r="K33" s="130"/>
      <c r="L33" s="130"/>
      <c r="M33" s="130"/>
    </row>
    <row r="34" spans="1:13" ht="21" hidden="1" customHeight="1" outlineLevel="2" x14ac:dyDescent="0.25">
      <c r="A34" s="137"/>
      <c r="B34" s="163"/>
      <c r="C34" s="145"/>
      <c r="D34" s="4" t="s">
        <v>11</v>
      </c>
      <c r="E34" s="5">
        <f t="shared" si="0"/>
        <v>2343492</v>
      </c>
      <c r="F34" s="5">
        <v>2027502</v>
      </c>
      <c r="G34" s="5">
        <v>0</v>
      </c>
      <c r="H34" s="5">
        <v>315990</v>
      </c>
      <c r="I34" s="134"/>
      <c r="J34" s="131"/>
      <c r="K34" s="131"/>
      <c r="L34" s="131"/>
      <c r="M34" s="131"/>
    </row>
    <row r="35" spans="1:13" ht="21" hidden="1" customHeight="1" outlineLevel="2" x14ac:dyDescent="0.25">
      <c r="A35" s="135" t="s">
        <v>55</v>
      </c>
      <c r="B35" s="163" t="s">
        <v>63</v>
      </c>
      <c r="C35" s="145" t="s">
        <v>75</v>
      </c>
      <c r="D35" s="3" t="s">
        <v>6</v>
      </c>
      <c r="E35" s="7">
        <f>SUM(F35:H35)</f>
        <v>735000</v>
      </c>
      <c r="F35" s="7">
        <f>SUM(F36:F37)</f>
        <v>450000</v>
      </c>
      <c r="G35" s="7">
        <f>SUM(G36:G37)</f>
        <v>0</v>
      </c>
      <c r="H35" s="7">
        <v>285000</v>
      </c>
      <c r="I35" s="132" t="s">
        <v>95</v>
      </c>
      <c r="J35" s="129" t="s">
        <v>9</v>
      </c>
      <c r="K35" s="129">
        <v>100</v>
      </c>
      <c r="L35" s="129">
        <v>100</v>
      </c>
      <c r="M35" s="129">
        <v>100</v>
      </c>
    </row>
    <row r="36" spans="1:13" ht="21" hidden="1" customHeight="1" outlineLevel="2" x14ac:dyDescent="0.25">
      <c r="A36" s="136"/>
      <c r="B36" s="163"/>
      <c r="C36" s="145"/>
      <c r="D36" s="4" t="s">
        <v>10</v>
      </c>
      <c r="E36" s="5">
        <f t="shared" si="0"/>
        <v>0</v>
      </c>
      <c r="F36" s="5">
        <v>0</v>
      </c>
      <c r="G36" s="5">
        <v>0</v>
      </c>
      <c r="H36" s="5">
        <v>0</v>
      </c>
      <c r="I36" s="133"/>
      <c r="J36" s="130"/>
      <c r="K36" s="130"/>
      <c r="L36" s="130"/>
      <c r="M36" s="130"/>
    </row>
    <row r="37" spans="1:13" ht="21" hidden="1" customHeight="1" outlineLevel="2" x14ac:dyDescent="0.25">
      <c r="A37" s="137"/>
      <c r="B37" s="163"/>
      <c r="C37" s="145"/>
      <c r="D37" s="4" t="s">
        <v>11</v>
      </c>
      <c r="E37" s="5">
        <f t="shared" si="0"/>
        <v>735000</v>
      </c>
      <c r="F37" s="5">
        <v>450000</v>
      </c>
      <c r="G37" s="5">
        <v>0</v>
      </c>
      <c r="H37" s="5">
        <v>285000</v>
      </c>
      <c r="I37" s="134"/>
      <c r="J37" s="131"/>
      <c r="K37" s="131"/>
      <c r="L37" s="131"/>
      <c r="M37" s="131"/>
    </row>
    <row r="38" spans="1:13" s="6" customFormat="1" ht="13.5" customHeight="1" outlineLevel="1" x14ac:dyDescent="0.2">
      <c r="A38" s="117" t="s">
        <v>56</v>
      </c>
      <c r="B38" s="166" t="s">
        <v>21</v>
      </c>
      <c r="C38" s="146"/>
      <c r="D38" s="3" t="s">
        <v>6</v>
      </c>
      <c r="E38" s="7">
        <f>SUM(F38:H38)</f>
        <v>2480000</v>
      </c>
      <c r="F38" s="7">
        <f>SUM(F39:F40)</f>
        <v>520000</v>
      </c>
      <c r="G38" s="7">
        <f>SUM(G39:G40)</f>
        <v>1600000</v>
      </c>
      <c r="H38" s="7">
        <f>SUM(H39:H40)</f>
        <v>360000</v>
      </c>
      <c r="I38" s="132" t="s">
        <v>100</v>
      </c>
      <c r="J38" s="129" t="s">
        <v>9</v>
      </c>
      <c r="K38" s="129" t="s">
        <v>101</v>
      </c>
      <c r="L38" s="129" t="s">
        <v>102</v>
      </c>
      <c r="M38" s="129" t="s">
        <v>102</v>
      </c>
    </row>
    <row r="39" spans="1:13" s="6" customFormat="1" ht="13.5" customHeight="1" outlineLevel="1" x14ac:dyDescent="0.2">
      <c r="A39" s="140"/>
      <c r="B39" s="166"/>
      <c r="C39" s="146"/>
      <c r="D39" s="3" t="s">
        <v>10</v>
      </c>
      <c r="E39" s="5">
        <f t="shared" si="0"/>
        <v>0</v>
      </c>
      <c r="F39" s="5">
        <f t="shared" ref="F39:H40" si="4">F42</f>
        <v>0</v>
      </c>
      <c r="G39" s="5">
        <f t="shared" si="4"/>
        <v>0</v>
      </c>
      <c r="H39" s="5">
        <f t="shared" si="4"/>
        <v>0</v>
      </c>
      <c r="I39" s="133"/>
      <c r="J39" s="130"/>
      <c r="K39" s="130"/>
      <c r="L39" s="130"/>
      <c r="M39" s="130"/>
    </row>
    <row r="40" spans="1:13" s="6" customFormat="1" ht="13.5" customHeight="1" outlineLevel="1" collapsed="1" x14ac:dyDescent="0.2">
      <c r="A40" s="141"/>
      <c r="B40" s="166"/>
      <c r="C40" s="146"/>
      <c r="D40" s="3" t="s">
        <v>11</v>
      </c>
      <c r="E40" s="5">
        <f t="shared" si="0"/>
        <v>2480000</v>
      </c>
      <c r="F40" s="5">
        <f t="shared" si="4"/>
        <v>520000</v>
      </c>
      <c r="G40" s="5">
        <f t="shared" si="4"/>
        <v>1600000</v>
      </c>
      <c r="H40" s="5">
        <f t="shared" si="4"/>
        <v>360000</v>
      </c>
      <c r="I40" s="134"/>
      <c r="J40" s="131"/>
      <c r="K40" s="131"/>
      <c r="L40" s="131"/>
      <c r="M40" s="131"/>
    </row>
    <row r="41" spans="1:13" ht="21" hidden="1" customHeight="1" outlineLevel="2" x14ac:dyDescent="0.25">
      <c r="A41" s="135" t="s">
        <v>57</v>
      </c>
      <c r="B41" s="165" t="s">
        <v>21</v>
      </c>
      <c r="C41" s="145" t="s">
        <v>75</v>
      </c>
      <c r="D41" s="3" t="s">
        <v>6</v>
      </c>
      <c r="E41" s="7">
        <f>SUM(F41:H41)</f>
        <v>2480000</v>
      </c>
      <c r="F41" s="7">
        <f>SUM(F42:F43)</f>
        <v>520000</v>
      </c>
      <c r="G41" s="7">
        <f>SUM(G42:G43)</f>
        <v>1600000</v>
      </c>
      <c r="H41" s="7">
        <f>SUM(H42:H43)</f>
        <v>360000</v>
      </c>
      <c r="I41" s="132" t="s">
        <v>95</v>
      </c>
      <c r="J41" s="129" t="s">
        <v>9</v>
      </c>
      <c r="K41" s="129">
        <v>100</v>
      </c>
      <c r="L41" s="129">
        <v>100</v>
      </c>
      <c r="M41" s="129">
        <v>100</v>
      </c>
    </row>
    <row r="42" spans="1:13" ht="21" hidden="1" customHeight="1" outlineLevel="2" x14ac:dyDescent="0.25">
      <c r="A42" s="136"/>
      <c r="B42" s="165"/>
      <c r="C42" s="145"/>
      <c r="D42" s="4" t="s">
        <v>10</v>
      </c>
      <c r="E42" s="5">
        <f t="shared" si="0"/>
        <v>0</v>
      </c>
      <c r="F42" s="5">
        <v>0</v>
      </c>
      <c r="G42" s="5">
        <v>0</v>
      </c>
      <c r="H42" s="5">
        <v>0</v>
      </c>
      <c r="I42" s="133"/>
      <c r="J42" s="130"/>
      <c r="K42" s="130"/>
      <c r="L42" s="130"/>
      <c r="M42" s="130"/>
    </row>
    <row r="43" spans="1:13" ht="21" hidden="1" customHeight="1" outlineLevel="2" x14ac:dyDescent="0.25">
      <c r="A43" s="137"/>
      <c r="B43" s="165"/>
      <c r="C43" s="145"/>
      <c r="D43" s="4" t="s">
        <v>11</v>
      </c>
      <c r="E43" s="5">
        <f t="shared" si="0"/>
        <v>2480000</v>
      </c>
      <c r="F43" s="5">
        <v>520000</v>
      </c>
      <c r="G43" s="5">
        <v>1600000</v>
      </c>
      <c r="H43" s="58">
        <f>300000+60000</f>
        <v>360000</v>
      </c>
      <c r="I43" s="134"/>
      <c r="J43" s="131"/>
      <c r="K43" s="131"/>
      <c r="L43" s="131"/>
      <c r="M43" s="131"/>
    </row>
    <row r="44" spans="1:13" s="6" customFormat="1" ht="29.25" customHeight="1" outlineLevel="1" x14ac:dyDescent="0.2">
      <c r="A44" s="117" t="s">
        <v>58</v>
      </c>
      <c r="B44" s="164" t="s">
        <v>22</v>
      </c>
      <c r="C44" s="146"/>
      <c r="D44" s="3" t="s">
        <v>6</v>
      </c>
      <c r="E44" s="7">
        <f>SUM(F44:H44)</f>
        <v>835100</v>
      </c>
      <c r="F44" s="7">
        <f>SUM(F45:F46)</f>
        <v>0</v>
      </c>
      <c r="G44" s="7">
        <f>SUM(G45:G46)</f>
        <v>835100</v>
      </c>
      <c r="H44" s="7">
        <f>SUM(H45:H46)</f>
        <v>0</v>
      </c>
      <c r="I44" s="132" t="s">
        <v>100</v>
      </c>
      <c r="J44" s="129" t="s">
        <v>9</v>
      </c>
      <c r="K44" s="129" t="s">
        <v>101</v>
      </c>
      <c r="L44" s="129" t="s">
        <v>102</v>
      </c>
      <c r="M44" s="129" t="s">
        <v>102</v>
      </c>
    </row>
    <row r="45" spans="1:13" s="6" customFormat="1" ht="29.25" customHeight="1" outlineLevel="1" x14ac:dyDescent="0.2">
      <c r="A45" s="140"/>
      <c r="B45" s="164"/>
      <c r="C45" s="146"/>
      <c r="D45" s="3" t="s">
        <v>10</v>
      </c>
      <c r="E45" s="5">
        <f t="shared" si="0"/>
        <v>535100</v>
      </c>
      <c r="F45" s="5">
        <f t="shared" ref="F45:H46" si="5">F48</f>
        <v>0</v>
      </c>
      <c r="G45" s="5">
        <f t="shared" si="5"/>
        <v>535100</v>
      </c>
      <c r="H45" s="5">
        <f t="shared" si="5"/>
        <v>0</v>
      </c>
      <c r="I45" s="133"/>
      <c r="J45" s="130"/>
      <c r="K45" s="130"/>
      <c r="L45" s="130"/>
      <c r="M45" s="130"/>
    </row>
    <row r="46" spans="1:13" s="6" customFormat="1" ht="24.75" customHeight="1" outlineLevel="1" x14ac:dyDescent="0.2">
      <c r="A46" s="141"/>
      <c r="B46" s="164"/>
      <c r="C46" s="146"/>
      <c r="D46" s="3" t="s">
        <v>11</v>
      </c>
      <c r="E46" s="5">
        <f t="shared" si="0"/>
        <v>300000</v>
      </c>
      <c r="F46" s="5">
        <f t="shared" si="5"/>
        <v>0</v>
      </c>
      <c r="G46" s="5">
        <f t="shared" si="5"/>
        <v>300000</v>
      </c>
      <c r="H46" s="5">
        <f t="shared" si="5"/>
        <v>0</v>
      </c>
      <c r="I46" s="134"/>
      <c r="J46" s="131"/>
      <c r="K46" s="131"/>
      <c r="L46" s="131"/>
      <c r="M46" s="131"/>
    </row>
    <row r="47" spans="1:13" ht="21.75" customHeight="1" outlineLevel="2" x14ac:dyDescent="0.25">
      <c r="A47" s="135" t="s">
        <v>59</v>
      </c>
      <c r="B47" s="163" t="s">
        <v>22</v>
      </c>
      <c r="C47" s="145" t="s">
        <v>75</v>
      </c>
      <c r="D47" s="3" t="s">
        <v>6</v>
      </c>
      <c r="E47" s="7">
        <f>SUM(F47:H47)</f>
        <v>835100</v>
      </c>
      <c r="F47" s="7">
        <f>SUM(F48:F49)</f>
        <v>0</v>
      </c>
      <c r="G47" s="7">
        <f>SUM(G48:G49)</f>
        <v>835100</v>
      </c>
      <c r="H47" s="7">
        <f>SUM(H48:H49)</f>
        <v>0</v>
      </c>
      <c r="I47" s="132" t="s">
        <v>96</v>
      </c>
      <c r="J47" s="129" t="s">
        <v>9</v>
      </c>
      <c r="K47" s="129">
        <v>0</v>
      </c>
      <c r="L47" s="129">
        <v>50</v>
      </c>
      <c r="M47" s="129">
        <v>50</v>
      </c>
    </row>
    <row r="48" spans="1:13" ht="21.75" customHeight="1" outlineLevel="2" x14ac:dyDescent="0.25">
      <c r="A48" s="136"/>
      <c r="B48" s="163"/>
      <c r="C48" s="145"/>
      <c r="D48" s="4" t="s">
        <v>10</v>
      </c>
      <c r="E48" s="5">
        <f t="shared" si="0"/>
        <v>535100</v>
      </c>
      <c r="F48" s="5">
        <v>0</v>
      </c>
      <c r="G48" s="5">
        <v>535100</v>
      </c>
      <c r="H48" s="5">
        <v>0</v>
      </c>
      <c r="I48" s="133"/>
      <c r="J48" s="130"/>
      <c r="K48" s="130"/>
      <c r="L48" s="130"/>
      <c r="M48" s="130"/>
    </row>
    <row r="49" spans="1:13" ht="21.75" customHeight="1" outlineLevel="2" x14ac:dyDescent="0.25">
      <c r="A49" s="137"/>
      <c r="B49" s="163"/>
      <c r="C49" s="145"/>
      <c r="D49" s="4" t="s">
        <v>11</v>
      </c>
      <c r="E49" s="5">
        <f t="shared" si="0"/>
        <v>300000</v>
      </c>
      <c r="F49" s="5">
        <v>0</v>
      </c>
      <c r="G49" s="5">
        <v>300000</v>
      </c>
      <c r="H49" s="5">
        <v>0</v>
      </c>
      <c r="I49" s="134"/>
      <c r="J49" s="131"/>
      <c r="K49" s="131"/>
      <c r="L49" s="131"/>
      <c r="M49" s="131"/>
    </row>
    <row r="50" spans="1:13" s="6" customFormat="1" ht="13.5" customHeight="1" x14ac:dyDescent="0.2">
      <c r="A50" s="147" t="s">
        <v>60</v>
      </c>
      <c r="B50" s="147"/>
      <c r="C50" s="147"/>
      <c r="D50" s="11" t="s">
        <v>6</v>
      </c>
      <c r="E50" s="7">
        <f>SUM(F50:H50)</f>
        <v>10831717</v>
      </c>
      <c r="F50" s="7">
        <f>SUM(F51:F52)</f>
        <v>5271197</v>
      </c>
      <c r="G50" s="7">
        <f>SUM(G51:G52)</f>
        <v>3415930</v>
      </c>
      <c r="H50" s="7">
        <f>SUM(H51:H52)</f>
        <v>2144590</v>
      </c>
      <c r="I50" s="132"/>
      <c r="J50" s="129"/>
      <c r="K50" s="129"/>
      <c r="L50" s="129"/>
      <c r="M50" s="129"/>
    </row>
    <row r="51" spans="1:13" s="6" customFormat="1" ht="13.5" customHeight="1" x14ac:dyDescent="0.2">
      <c r="A51" s="147"/>
      <c r="B51" s="147"/>
      <c r="C51" s="147"/>
      <c r="D51" s="11" t="s">
        <v>10</v>
      </c>
      <c r="E51" s="7">
        <f>SUM(F51:H51)</f>
        <v>1160100</v>
      </c>
      <c r="F51" s="7">
        <f t="shared" ref="F51:H52" si="6">F12</f>
        <v>625000</v>
      </c>
      <c r="G51" s="7">
        <f t="shared" si="6"/>
        <v>535100</v>
      </c>
      <c r="H51" s="7">
        <f t="shared" si="6"/>
        <v>0</v>
      </c>
      <c r="I51" s="133"/>
      <c r="J51" s="130"/>
      <c r="K51" s="130"/>
      <c r="L51" s="130"/>
      <c r="M51" s="130"/>
    </row>
    <row r="52" spans="1:13" s="6" customFormat="1" ht="13.5" customHeight="1" x14ac:dyDescent="0.2">
      <c r="A52" s="147"/>
      <c r="B52" s="147"/>
      <c r="C52" s="147"/>
      <c r="D52" s="11" t="s">
        <v>11</v>
      </c>
      <c r="E52" s="7">
        <f>SUM(F52:H52)</f>
        <v>9671617</v>
      </c>
      <c r="F52" s="7">
        <f t="shared" si="6"/>
        <v>4646197</v>
      </c>
      <c r="G52" s="7">
        <f t="shared" si="6"/>
        <v>2880830</v>
      </c>
      <c r="H52" s="7">
        <f t="shared" si="6"/>
        <v>2144590</v>
      </c>
      <c r="I52" s="134"/>
      <c r="J52" s="131"/>
      <c r="K52" s="131"/>
      <c r="L52" s="131"/>
      <c r="M52" s="131"/>
    </row>
    <row r="53" spans="1:13" ht="15" customHeight="1" x14ac:dyDescent="0.25">
      <c r="A53" s="123" t="s">
        <v>64</v>
      </c>
      <c r="B53" s="123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0"/>
    </row>
    <row r="54" spans="1:13" s="6" customFormat="1" ht="18.75" customHeight="1" x14ac:dyDescent="0.2">
      <c r="A54" s="117" t="s">
        <v>105</v>
      </c>
      <c r="B54" s="120" t="s">
        <v>23</v>
      </c>
      <c r="C54" s="142"/>
      <c r="D54" s="3" t="s">
        <v>6</v>
      </c>
      <c r="E54" s="7">
        <f t="shared" ref="E54:E77" si="7">SUM(F54:H54)</f>
        <v>6117625</v>
      </c>
      <c r="F54" s="7">
        <f>SUM(F55:F56)</f>
        <v>806415</v>
      </c>
      <c r="G54" s="7">
        <f>SUM(G55:G56)</f>
        <v>3249400</v>
      </c>
      <c r="H54" s="7">
        <f>SUM(H55:H56)</f>
        <v>2061810</v>
      </c>
      <c r="I54" s="132" t="s">
        <v>100</v>
      </c>
      <c r="J54" s="129" t="s">
        <v>9</v>
      </c>
      <c r="K54" s="129" t="s">
        <v>101</v>
      </c>
      <c r="L54" s="129" t="s">
        <v>102</v>
      </c>
      <c r="M54" s="129" t="s">
        <v>102</v>
      </c>
    </row>
    <row r="55" spans="1:13" s="6" customFormat="1" ht="18.75" customHeight="1" x14ac:dyDescent="0.2">
      <c r="A55" s="140"/>
      <c r="B55" s="138"/>
      <c r="C55" s="143"/>
      <c r="D55" s="3" t="s">
        <v>10</v>
      </c>
      <c r="E55" s="7">
        <f t="shared" si="7"/>
        <v>1118500</v>
      </c>
      <c r="F55" s="9">
        <f t="shared" ref="F55:H56" si="8">F58+F70</f>
        <v>0</v>
      </c>
      <c r="G55" s="9">
        <f t="shared" si="8"/>
        <v>1118500</v>
      </c>
      <c r="H55" s="9">
        <f t="shared" si="8"/>
        <v>0</v>
      </c>
      <c r="I55" s="133"/>
      <c r="J55" s="130"/>
      <c r="K55" s="130"/>
      <c r="L55" s="130"/>
      <c r="M55" s="130"/>
    </row>
    <row r="56" spans="1:13" s="6" customFormat="1" ht="18.75" customHeight="1" x14ac:dyDescent="0.2">
      <c r="A56" s="141"/>
      <c r="B56" s="139"/>
      <c r="C56" s="144"/>
      <c r="D56" s="3" t="s">
        <v>11</v>
      </c>
      <c r="E56" s="7">
        <f t="shared" si="7"/>
        <v>4999125</v>
      </c>
      <c r="F56" s="9">
        <f t="shared" si="8"/>
        <v>806415</v>
      </c>
      <c r="G56" s="9">
        <f t="shared" si="8"/>
        <v>2130900</v>
      </c>
      <c r="H56" s="9">
        <f t="shared" si="8"/>
        <v>2061810</v>
      </c>
      <c r="I56" s="134"/>
      <c r="J56" s="131"/>
      <c r="K56" s="131"/>
      <c r="L56" s="131"/>
      <c r="M56" s="131"/>
    </row>
    <row r="57" spans="1:13" ht="21" customHeight="1" outlineLevel="1" x14ac:dyDescent="0.25">
      <c r="A57" s="135" t="s">
        <v>106</v>
      </c>
      <c r="B57" s="132" t="s">
        <v>25</v>
      </c>
      <c r="C57" s="145" t="s">
        <v>75</v>
      </c>
      <c r="D57" s="3" t="s">
        <v>6</v>
      </c>
      <c r="E57" s="7">
        <f t="shared" si="7"/>
        <v>5537688</v>
      </c>
      <c r="F57" s="7">
        <f>SUM(F58:F59)</f>
        <v>534478</v>
      </c>
      <c r="G57" s="7">
        <f>SUM(G58:G59)</f>
        <v>3249400</v>
      </c>
      <c r="H57" s="7">
        <f>SUM(H58:H59)</f>
        <v>1753810</v>
      </c>
      <c r="I57" s="132" t="s">
        <v>24</v>
      </c>
      <c r="J57" s="129" t="s">
        <v>78</v>
      </c>
      <c r="K57" s="129">
        <v>2</v>
      </c>
      <c r="L57" s="129">
        <v>3</v>
      </c>
      <c r="M57" s="129">
        <v>4</v>
      </c>
    </row>
    <row r="58" spans="1:13" ht="21" customHeight="1" outlineLevel="1" x14ac:dyDescent="0.25">
      <c r="A58" s="136"/>
      <c r="B58" s="133"/>
      <c r="C58" s="145"/>
      <c r="D58" s="4" t="s">
        <v>10</v>
      </c>
      <c r="E58" s="5">
        <f t="shared" si="7"/>
        <v>1118500</v>
      </c>
      <c r="F58" s="8">
        <f>F61+F64+F67</f>
        <v>0</v>
      </c>
      <c r="G58" s="8">
        <f>G61+G64+G67</f>
        <v>1118500</v>
      </c>
      <c r="H58" s="8">
        <f>H61+H64+H67</f>
        <v>0</v>
      </c>
      <c r="I58" s="133"/>
      <c r="J58" s="130"/>
      <c r="K58" s="130"/>
      <c r="L58" s="130"/>
      <c r="M58" s="130"/>
    </row>
    <row r="59" spans="1:13" ht="21" customHeight="1" outlineLevel="1" x14ac:dyDescent="0.25">
      <c r="A59" s="137"/>
      <c r="B59" s="134"/>
      <c r="C59" s="145"/>
      <c r="D59" s="4" t="s">
        <v>11</v>
      </c>
      <c r="E59" s="5">
        <f t="shared" si="7"/>
        <v>4419188</v>
      </c>
      <c r="F59" s="8">
        <v>534478</v>
      </c>
      <c r="G59" s="8">
        <f>G62+G65+G68</f>
        <v>2130900</v>
      </c>
      <c r="H59" s="8">
        <v>1753810</v>
      </c>
      <c r="I59" s="133"/>
      <c r="J59" s="130"/>
      <c r="K59" s="130"/>
      <c r="L59" s="130"/>
      <c r="M59" s="130"/>
    </row>
    <row r="60" spans="1:13" ht="21" customHeight="1" outlineLevel="1" x14ac:dyDescent="0.25">
      <c r="A60" s="135" t="s">
        <v>26</v>
      </c>
      <c r="B60" s="132" t="s">
        <v>27</v>
      </c>
      <c r="C60" s="145" t="s">
        <v>75</v>
      </c>
      <c r="D60" s="3" t="s">
        <v>6</v>
      </c>
      <c r="E60" s="7">
        <f t="shared" si="7"/>
        <v>4364950</v>
      </c>
      <c r="F60" s="7">
        <f>SUM(F61:F62)</f>
        <v>0</v>
      </c>
      <c r="G60" s="7">
        <f>SUM(G61:G62)</f>
        <v>2876500</v>
      </c>
      <c r="H60" s="7">
        <v>1488450</v>
      </c>
      <c r="I60" s="133"/>
      <c r="J60" s="130"/>
      <c r="K60" s="130"/>
      <c r="L60" s="130"/>
      <c r="M60" s="130"/>
    </row>
    <row r="61" spans="1:13" ht="21" customHeight="1" outlineLevel="1" x14ac:dyDescent="0.25">
      <c r="A61" s="136"/>
      <c r="B61" s="133"/>
      <c r="C61" s="145"/>
      <c r="D61" s="4" t="s">
        <v>10</v>
      </c>
      <c r="E61" s="5">
        <f t="shared" si="7"/>
        <v>905600</v>
      </c>
      <c r="F61" s="8">
        <v>0</v>
      </c>
      <c r="G61" s="8">
        <v>905600</v>
      </c>
      <c r="H61" s="8">
        <v>0</v>
      </c>
      <c r="I61" s="133"/>
      <c r="J61" s="130"/>
      <c r="K61" s="130"/>
      <c r="L61" s="130"/>
      <c r="M61" s="130"/>
    </row>
    <row r="62" spans="1:13" ht="21" customHeight="1" outlineLevel="1" x14ac:dyDescent="0.25">
      <c r="A62" s="137"/>
      <c r="B62" s="134"/>
      <c r="C62" s="145"/>
      <c r="D62" s="4" t="s">
        <v>11</v>
      </c>
      <c r="E62" s="5">
        <f t="shared" si="7"/>
        <v>3459350</v>
      </c>
      <c r="F62" s="8">
        <v>0</v>
      </c>
      <c r="G62" s="8">
        <v>1970900</v>
      </c>
      <c r="H62" s="8">
        <v>1488450</v>
      </c>
      <c r="I62" s="133"/>
      <c r="J62" s="130"/>
      <c r="K62" s="130"/>
      <c r="L62" s="130"/>
      <c r="M62" s="130"/>
    </row>
    <row r="63" spans="1:13" ht="21" customHeight="1" outlineLevel="1" x14ac:dyDescent="0.25">
      <c r="A63" s="135" t="s">
        <v>28</v>
      </c>
      <c r="B63" s="132" t="s">
        <v>29</v>
      </c>
      <c r="C63" s="145" t="s">
        <v>75</v>
      </c>
      <c r="D63" s="3" t="s">
        <v>6</v>
      </c>
      <c r="E63" s="7">
        <f t="shared" si="7"/>
        <v>312900</v>
      </c>
      <c r="F63" s="7">
        <f>SUM(F64:F65)</f>
        <v>0</v>
      </c>
      <c r="G63" s="7">
        <f>SUM(G64:G65)</f>
        <v>312900</v>
      </c>
      <c r="H63" s="7">
        <v>0</v>
      </c>
      <c r="I63" s="133"/>
      <c r="J63" s="130"/>
      <c r="K63" s="130"/>
      <c r="L63" s="130"/>
      <c r="M63" s="130"/>
    </row>
    <row r="64" spans="1:13" ht="21" customHeight="1" outlineLevel="1" x14ac:dyDescent="0.25">
      <c r="A64" s="136"/>
      <c r="B64" s="133"/>
      <c r="C64" s="145"/>
      <c r="D64" s="4" t="s">
        <v>10</v>
      </c>
      <c r="E64" s="5">
        <f t="shared" si="7"/>
        <v>212900</v>
      </c>
      <c r="F64" s="8">
        <v>0</v>
      </c>
      <c r="G64" s="8">
        <v>212900</v>
      </c>
      <c r="H64" s="8">
        <v>0</v>
      </c>
      <c r="I64" s="133"/>
      <c r="J64" s="130"/>
      <c r="K64" s="130"/>
      <c r="L64" s="130"/>
      <c r="M64" s="130"/>
    </row>
    <row r="65" spans="1:13" ht="21" customHeight="1" outlineLevel="1" x14ac:dyDescent="0.25">
      <c r="A65" s="137"/>
      <c r="B65" s="134"/>
      <c r="C65" s="145"/>
      <c r="D65" s="4" t="s">
        <v>11</v>
      </c>
      <c r="E65" s="5">
        <f t="shared" si="7"/>
        <v>100000</v>
      </c>
      <c r="F65" s="8">
        <v>0</v>
      </c>
      <c r="G65" s="8">
        <v>100000</v>
      </c>
      <c r="H65" s="20">
        <v>0</v>
      </c>
      <c r="I65" s="133"/>
      <c r="J65" s="130"/>
      <c r="K65" s="130"/>
      <c r="L65" s="130"/>
      <c r="M65" s="130"/>
    </row>
    <row r="66" spans="1:13" ht="21" customHeight="1" outlineLevel="1" x14ac:dyDescent="0.25">
      <c r="A66" s="135" t="s">
        <v>73</v>
      </c>
      <c r="B66" s="132" t="s">
        <v>65</v>
      </c>
      <c r="C66" s="145" t="s">
        <v>75</v>
      </c>
      <c r="D66" s="3" t="s">
        <v>6</v>
      </c>
      <c r="E66" s="7">
        <f t="shared" si="7"/>
        <v>325360</v>
      </c>
      <c r="F66" s="7">
        <f>SUM(F67:F68)</f>
        <v>0</v>
      </c>
      <c r="G66" s="7">
        <f>SUM(G67:G68)</f>
        <v>60000</v>
      </c>
      <c r="H66" s="7">
        <v>265360</v>
      </c>
      <c r="I66" s="133"/>
      <c r="J66" s="130"/>
      <c r="K66" s="130"/>
      <c r="L66" s="130"/>
      <c r="M66" s="130"/>
    </row>
    <row r="67" spans="1:13" ht="21" customHeight="1" outlineLevel="1" x14ac:dyDescent="0.25">
      <c r="A67" s="136"/>
      <c r="B67" s="133"/>
      <c r="C67" s="145"/>
      <c r="D67" s="4" t="s">
        <v>10</v>
      </c>
      <c r="E67" s="5">
        <f t="shared" si="7"/>
        <v>0</v>
      </c>
      <c r="F67" s="8">
        <v>0</v>
      </c>
      <c r="G67" s="8">
        <v>0</v>
      </c>
      <c r="H67" s="8">
        <v>0</v>
      </c>
      <c r="I67" s="133"/>
      <c r="J67" s="130"/>
      <c r="K67" s="130"/>
      <c r="L67" s="130"/>
      <c r="M67" s="130"/>
    </row>
    <row r="68" spans="1:13" ht="21" customHeight="1" outlineLevel="1" x14ac:dyDescent="0.25">
      <c r="A68" s="137"/>
      <c r="B68" s="134"/>
      <c r="C68" s="145"/>
      <c r="D68" s="4" t="s">
        <v>11</v>
      </c>
      <c r="E68" s="5">
        <f t="shared" si="7"/>
        <v>325360</v>
      </c>
      <c r="F68" s="8">
        <v>0</v>
      </c>
      <c r="G68" s="8">
        <v>60000</v>
      </c>
      <c r="H68" s="8">
        <v>265360</v>
      </c>
      <c r="I68" s="134"/>
      <c r="J68" s="131"/>
      <c r="K68" s="131"/>
      <c r="L68" s="131"/>
      <c r="M68" s="131"/>
    </row>
    <row r="69" spans="1:13" ht="21" customHeight="1" outlineLevel="1" x14ac:dyDescent="0.25">
      <c r="A69" s="135" t="s">
        <v>72</v>
      </c>
      <c r="B69" s="132" t="s">
        <v>30</v>
      </c>
      <c r="C69" s="129" t="s">
        <v>75</v>
      </c>
      <c r="D69" s="3" t="s">
        <v>6</v>
      </c>
      <c r="E69" s="7">
        <v>579937</v>
      </c>
      <c r="F69" s="9">
        <v>271937</v>
      </c>
      <c r="G69" s="9">
        <v>0</v>
      </c>
      <c r="H69" s="9">
        <v>308000</v>
      </c>
      <c r="I69" s="132" t="s">
        <v>31</v>
      </c>
      <c r="J69" s="129" t="s">
        <v>9</v>
      </c>
      <c r="K69" s="129">
        <v>8.3000000000000007</v>
      </c>
      <c r="L69" s="129">
        <v>12.5</v>
      </c>
      <c r="M69" s="129">
        <v>16.600000000000001</v>
      </c>
    </row>
    <row r="70" spans="1:13" ht="21" customHeight="1" outlineLevel="1" x14ac:dyDescent="0.25">
      <c r="A70" s="118"/>
      <c r="B70" s="121"/>
      <c r="C70" s="118"/>
      <c r="D70" s="4" t="s">
        <v>10</v>
      </c>
      <c r="E70" s="5">
        <v>0</v>
      </c>
      <c r="F70" s="8">
        <v>0</v>
      </c>
      <c r="G70" s="8">
        <v>0</v>
      </c>
      <c r="H70" s="8">
        <v>0</v>
      </c>
      <c r="I70" s="121"/>
      <c r="J70" s="118"/>
      <c r="K70" s="118"/>
      <c r="L70" s="118"/>
      <c r="M70" s="118"/>
    </row>
    <row r="71" spans="1:13" ht="21" customHeight="1" outlineLevel="1" x14ac:dyDescent="0.25">
      <c r="A71" s="119"/>
      <c r="B71" s="122"/>
      <c r="C71" s="119"/>
      <c r="D71" s="4" t="s">
        <v>11</v>
      </c>
      <c r="E71" s="5">
        <v>579937</v>
      </c>
      <c r="F71" s="8">
        <v>271937</v>
      </c>
      <c r="G71" s="8">
        <v>0</v>
      </c>
      <c r="H71" s="8">
        <v>308000</v>
      </c>
      <c r="I71" s="121"/>
      <c r="J71" s="118"/>
      <c r="K71" s="118"/>
      <c r="L71" s="118"/>
      <c r="M71" s="118"/>
    </row>
    <row r="72" spans="1:13" ht="21" customHeight="1" outlineLevel="1" x14ac:dyDescent="0.25">
      <c r="A72" s="135" t="s">
        <v>129</v>
      </c>
      <c r="B72" s="132" t="s">
        <v>27</v>
      </c>
      <c r="C72" s="145" t="s">
        <v>75</v>
      </c>
      <c r="D72" s="3" t="s">
        <v>6</v>
      </c>
      <c r="E72" s="7">
        <f t="shared" si="7"/>
        <v>579937</v>
      </c>
      <c r="F72" s="7">
        <f>SUM(F73:F74)</f>
        <v>271937</v>
      </c>
      <c r="G72" s="7">
        <f>SUM(G73:G74)</f>
        <v>0</v>
      </c>
      <c r="H72" s="7">
        <v>308000</v>
      </c>
      <c r="I72" s="121"/>
      <c r="J72" s="118"/>
      <c r="K72" s="118"/>
      <c r="L72" s="118"/>
      <c r="M72" s="118"/>
    </row>
    <row r="73" spans="1:13" ht="21" customHeight="1" outlineLevel="1" x14ac:dyDescent="0.25">
      <c r="A73" s="136"/>
      <c r="B73" s="133"/>
      <c r="C73" s="145"/>
      <c r="D73" s="4" t="s">
        <v>10</v>
      </c>
      <c r="E73" s="5">
        <f t="shared" si="7"/>
        <v>0</v>
      </c>
      <c r="F73" s="8">
        <v>0</v>
      </c>
      <c r="G73" s="8">
        <v>0</v>
      </c>
      <c r="H73" s="8">
        <v>0</v>
      </c>
      <c r="I73" s="121"/>
      <c r="J73" s="118"/>
      <c r="K73" s="118"/>
      <c r="L73" s="118"/>
      <c r="M73" s="118"/>
    </row>
    <row r="74" spans="1:13" ht="21" customHeight="1" outlineLevel="1" x14ac:dyDescent="0.25">
      <c r="A74" s="137"/>
      <c r="B74" s="134"/>
      <c r="C74" s="145"/>
      <c r="D74" s="4" t="s">
        <v>11</v>
      </c>
      <c r="E74" s="5">
        <f t="shared" si="7"/>
        <v>579937</v>
      </c>
      <c r="F74" s="8">
        <v>271937</v>
      </c>
      <c r="G74" s="8">
        <v>0</v>
      </c>
      <c r="H74" s="8">
        <v>308000</v>
      </c>
      <c r="I74" s="122"/>
      <c r="J74" s="119"/>
      <c r="K74" s="119"/>
      <c r="L74" s="119"/>
      <c r="M74" s="119"/>
    </row>
    <row r="75" spans="1:13" s="6" customFormat="1" ht="13.5" customHeight="1" x14ac:dyDescent="0.2">
      <c r="A75" s="147" t="s">
        <v>71</v>
      </c>
      <c r="B75" s="147"/>
      <c r="C75" s="147"/>
      <c r="D75" s="11" t="s">
        <v>6</v>
      </c>
      <c r="E75" s="7">
        <f t="shared" si="7"/>
        <v>6117625</v>
      </c>
      <c r="F75" s="7">
        <f>SUM(F76:F77)</f>
        <v>806415</v>
      </c>
      <c r="G75" s="7">
        <f>SUM(G76:G77)</f>
        <v>3249400</v>
      </c>
      <c r="H75" s="7">
        <f>SUM(H76:H77)</f>
        <v>2061810</v>
      </c>
      <c r="I75" s="132"/>
      <c r="J75" s="129"/>
      <c r="K75" s="129"/>
      <c r="L75" s="129"/>
      <c r="M75" s="129"/>
    </row>
    <row r="76" spans="1:13" s="6" customFormat="1" ht="13.5" customHeight="1" x14ac:dyDescent="0.2">
      <c r="A76" s="147"/>
      <c r="B76" s="147"/>
      <c r="C76" s="147"/>
      <c r="D76" s="11" t="s">
        <v>10</v>
      </c>
      <c r="E76" s="7">
        <f t="shared" si="7"/>
        <v>1118500</v>
      </c>
      <c r="F76" s="7">
        <f t="shared" ref="F76:H77" si="9">F55</f>
        <v>0</v>
      </c>
      <c r="G76" s="7">
        <f t="shared" si="9"/>
        <v>1118500</v>
      </c>
      <c r="H76" s="7">
        <f t="shared" si="9"/>
        <v>0</v>
      </c>
      <c r="I76" s="133"/>
      <c r="J76" s="130"/>
      <c r="K76" s="130"/>
      <c r="L76" s="130"/>
      <c r="M76" s="130"/>
    </row>
    <row r="77" spans="1:13" s="6" customFormat="1" ht="13.5" customHeight="1" x14ac:dyDescent="0.2">
      <c r="A77" s="147"/>
      <c r="B77" s="147"/>
      <c r="C77" s="147"/>
      <c r="D77" s="11" t="s">
        <v>11</v>
      </c>
      <c r="E77" s="7">
        <f t="shared" si="7"/>
        <v>4999125</v>
      </c>
      <c r="F77" s="7">
        <f t="shared" si="9"/>
        <v>806415</v>
      </c>
      <c r="G77" s="7">
        <f t="shared" si="9"/>
        <v>2130900</v>
      </c>
      <c r="H77" s="7">
        <f t="shared" si="9"/>
        <v>2061810</v>
      </c>
      <c r="I77" s="134"/>
      <c r="J77" s="131"/>
      <c r="K77" s="131"/>
      <c r="L77" s="131"/>
      <c r="M77" s="131"/>
    </row>
    <row r="78" spans="1:13" x14ac:dyDescent="0.25">
      <c r="A78" s="123" t="s">
        <v>66</v>
      </c>
      <c r="B78" s="123"/>
      <c r="C78" s="146"/>
      <c r="D78" s="146"/>
      <c r="E78" s="146"/>
      <c r="F78" s="146"/>
      <c r="G78" s="146"/>
      <c r="H78" s="146"/>
      <c r="I78" s="146"/>
      <c r="J78" s="146"/>
      <c r="K78" s="146"/>
      <c r="L78" s="146"/>
      <c r="M78" s="10"/>
    </row>
    <row r="79" spans="1:13" s="6" customFormat="1" ht="15" customHeight="1" x14ac:dyDescent="0.2">
      <c r="A79" s="117" t="s">
        <v>107</v>
      </c>
      <c r="B79" s="120" t="s">
        <v>32</v>
      </c>
      <c r="C79" s="142"/>
      <c r="D79" s="3" t="s">
        <v>6</v>
      </c>
      <c r="E79" s="7">
        <f t="shared" ref="E79:E132" si="10">SUM(F79:H79)</f>
        <v>51212377</v>
      </c>
      <c r="F79" s="7">
        <f>SUM(F80:F81)</f>
        <v>18846257</v>
      </c>
      <c r="G79" s="7">
        <f>SUM(G80:G81)</f>
        <v>9064430</v>
      </c>
      <c r="H79" s="7">
        <f>SUM(H80:H81)</f>
        <v>23301690</v>
      </c>
      <c r="I79" s="132" t="s">
        <v>100</v>
      </c>
      <c r="J79" s="129" t="s">
        <v>9</v>
      </c>
      <c r="K79" s="129" t="s">
        <v>101</v>
      </c>
      <c r="L79" s="129" t="s">
        <v>102</v>
      </c>
      <c r="M79" s="129" t="s">
        <v>102</v>
      </c>
    </row>
    <row r="80" spans="1:13" s="6" customFormat="1" ht="15" customHeight="1" x14ac:dyDescent="0.2">
      <c r="A80" s="140"/>
      <c r="B80" s="138"/>
      <c r="C80" s="143"/>
      <c r="D80" s="11" t="s">
        <v>10</v>
      </c>
      <c r="E80" s="7">
        <f t="shared" si="10"/>
        <v>1600000</v>
      </c>
      <c r="F80" s="9">
        <f t="shared" ref="F80:H81" si="11">F83+F86+F89+F92+F95+F98+F101+F104+F107+F110+F113+F116+F119+F122+F125+F128+F131</f>
        <v>0</v>
      </c>
      <c r="G80" s="9">
        <f t="shared" si="11"/>
        <v>1600000</v>
      </c>
      <c r="H80" s="9">
        <f t="shared" si="11"/>
        <v>0</v>
      </c>
      <c r="I80" s="133"/>
      <c r="J80" s="130"/>
      <c r="K80" s="130"/>
      <c r="L80" s="130"/>
      <c r="M80" s="130"/>
    </row>
    <row r="81" spans="1:13" s="6" customFormat="1" ht="15" customHeight="1" x14ac:dyDescent="0.2">
      <c r="A81" s="141"/>
      <c r="B81" s="139"/>
      <c r="C81" s="144"/>
      <c r="D81" s="11" t="s">
        <v>11</v>
      </c>
      <c r="E81" s="7">
        <f t="shared" si="10"/>
        <v>49612377</v>
      </c>
      <c r="F81" s="9">
        <f t="shared" si="11"/>
        <v>18846257</v>
      </c>
      <c r="G81" s="9">
        <f t="shared" si="11"/>
        <v>7464430</v>
      </c>
      <c r="H81" s="9">
        <f t="shared" si="11"/>
        <v>23301690</v>
      </c>
      <c r="I81" s="134"/>
      <c r="J81" s="131"/>
      <c r="K81" s="131"/>
      <c r="L81" s="131"/>
      <c r="M81" s="131"/>
    </row>
    <row r="82" spans="1:13" ht="21" customHeight="1" outlineLevel="1" x14ac:dyDescent="0.25">
      <c r="A82" s="135" t="s">
        <v>108</v>
      </c>
      <c r="B82" s="132" t="s">
        <v>67</v>
      </c>
      <c r="C82" s="145" t="s">
        <v>75</v>
      </c>
      <c r="D82" s="3" t="s">
        <v>6</v>
      </c>
      <c r="E82" s="7">
        <f t="shared" si="10"/>
        <v>1741559.41</v>
      </c>
      <c r="F82" s="7">
        <f>SUM(F83:F84)</f>
        <v>45000</v>
      </c>
      <c r="G82" s="7">
        <f>SUM(G83:G84)</f>
        <v>304420.49</v>
      </c>
      <c r="H82" s="57">
        <v>1392138.92</v>
      </c>
      <c r="I82" s="132" t="s">
        <v>82</v>
      </c>
      <c r="J82" s="129" t="s">
        <v>9</v>
      </c>
      <c r="K82" s="129">
        <v>5</v>
      </c>
      <c r="L82" s="129">
        <v>10</v>
      </c>
      <c r="M82" s="129">
        <v>30.8</v>
      </c>
    </row>
    <row r="83" spans="1:13" ht="21" customHeight="1" outlineLevel="1" x14ac:dyDescent="0.25">
      <c r="A83" s="136"/>
      <c r="B83" s="133"/>
      <c r="C83" s="145"/>
      <c r="D83" s="4" t="s">
        <v>10</v>
      </c>
      <c r="E83" s="5">
        <f t="shared" si="10"/>
        <v>0</v>
      </c>
      <c r="F83" s="8">
        <v>0</v>
      </c>
      <c r="G83" s="8">
        <v>0</v>
      </c>
      <c r="H83" s="12">
        <v>0</v>
      </c>
      <c r="I83" s="133"/>
      <c r="J83" s="130"/>
      <c r="K83" s="130"/>
      <c r="L83" s="130"/>
      <c r="M83" s="130"/>
    </row>
    <row r="84" spans="1:13" ht="21" customHeight="1" outlineLevel="1" x14ac:dyDescent="0.25">
      <c r="A84" s="137"/>
      <c r="B84" s="134"/>
      <c r="C84" s="145"/>
      <c r="D84" s="4" t="s">
        <v>11</v>
      </c>
      <c r="E84" s="5">
        <f t="shared" si="10"/>
        <v>3959519.41</v>
      </c>
      <c r="F84" s="8">
        <v>45000</v>
      </c>
      <c r="G84" s="8">
        <f>304430-9.51</f>
        <v>304420.49</v>
      </c>
      <c r="H84" s="56">
        <v>3610098.92</v>
      </c>
      <c r="I84" s="134"/>
      <c r="J84" s="131"/>
      <c r="K84" s="131"/>
      <c r="L84" s="131"/>
      <c r="M84" s="131"/>
    </row>
    <row r="85" spans="1:13" ht="21" customHeight="1" outlineLevel="1" x14ac:dyDescent="0.25">
      <c r="A85" s="135" t="s">
        <v>109</v>
      </c>
      <c r="B85" s="132" t="s">
        <v>68</v>
      </c>
      <c r="C85" s="145" t="s">
        <v>75</v>
      </c>
      <c r="D85" s="3" t="s">
        <v>6</v>
      </c>
      <c r="E85" s="7">
        <f t="shared" si="10"/>
        <v>2684090.86</v>
      </c>
      <c r="F85" s="7">
        <f>SUM(F86:F87)</f>
        <v>1276987</v>
      </c>
      <c r="G85" s="7">
        <f>SUM(G86:G87)</f>
        <v>1407103.8599999999</v>
      </c>
      <c r="H85" s="57">
        <f>SUM(H86:H87)</f>
        <v>0</v>
      </c>
      <c r="I85" s="132" t="s">
        <v>79</v>
      </c>
      <c r="J85" s="129" t="s">
        <v>9</v>
      </c>
      <c r="K85" s="129">
        <v>95</v>
      </c>
      <c r="L85" s="129">
        <v>98</v>
      </c>
      <c r="M85" s="129">
        <v>98</v>
      </c>
    </row>
    <row r="86" spans="1:13" ht="21" customHeight="1" outlineLevel="1" x14ac:dyDescent="0.25">
      <c r="A86" s="136"/>
      <c r="B86" s="133"/>
      <c r="C86" s="145"/>
      <c r="D86" s="4" t="s">
        <v>10</v>
      </c>
      <c r="E86" s="5">
        <f t="shared" si="10"/>
        <v>711000</v>
      </c>
      <c r="F86" s="8">
        <v>0</v>
      </c>
      <c r="G86" s="12">
        <f>0+711000</f>
        <v>711000</v>
      </c>
      <c r="H86" s="12">
        <v>0</v>
      </c>
      <c r="I86" s="133"/>
      <c r="J86" s="130"/>
      <c r="K86" s="130"/>
      <c r="L86" s="130"/>
      <c r="M86" s="130"/>
    </row>
    <row r="87" spans="1:13" ht="21" customHeight="1" outlineLevel="1" x14ac:dyDescent="0.25">
      <c r="A87" s="137"/>
      <c r="B87" s="134"/>
      <c r="C87" s="145"/>
      <c r="D87" s="4" t="s">
        <v>11</v>
      </c>
      <c r="E87" s="5">
        <f t="shared" si="10"/>
        <v>1973090.8599999999</v>
      </c>
      <c r="F87" s="8">
        <v>1276987</v>
      </c>
      <c r="G87" s="8">
        <f>1416620-9500-711000-16.14</f>
        <v>696103.86</v>
      </c>
      <c r="H87" s="12">
        <v>0</v>
      </c>
      <c r="I87" s="134"/>
      <c r="J87" s="131"/>
      <c r="K87" s="131"/>
      <c r="L87" s="131"/>
      <c r="M87" s="131"/>
    </row>
    <row r="88" spans="1:13" ht="21" customHeight="1" outlineLevel="1" x14ac:dyDescent="0.25">
      <c r="A88" s="135" t="s">
        <v>110</v>
      </c>
      <c r="B88" s="132" t="s">
        <v>33</v>
      </c>
      <c r="C88" s="145" t="s">
        <v>75</v>
      </c>
      <c r="D88" s="3" t="s">
        <v>6</v>
      </c>
      <c r="E88" s="7">
        <f t="shared" si="10"/>
        <v>647348</v>
      </c>
      <c r="F88" s="7">
        <f>SUM(F89:F90)</f>
        <v>245550</v>
      </c>
      <c r="G88" s="7">
        <f>SUM(G89:G90)</f>
        <v>0</v>
      </c>
      <c r="H88" s="57">
        <f>SUM(H89:H90)</f>
        <v>401798</v>
      </c>
      <c r="I88" s="132" t="s">
        <v>80</v>
      </c>
      <c r="J88" s="129" t="s">
        <v>9</v>
      </c>
      <c r="K88" s="129">
        <v>85</v>
      </c>
      <c r="L88" s="129">
        <v>85</v>
      </c>
      <c r="M88" s="129">
        <v>89</v>
      </c>
    </row>
    <row r="89" spans="1:13" ht="21" customHeight="1" outlineLevel="1" x14ac:dyDescent="0.25">
      <c r="A89" s="136"/>
      <c r="B89" s="133"/>
      <c r="C89" s="145"/>
      <c r="D89" s="4" t="s">
        <v>10</v>
      </c>
      <c r="E89" s="5">
        <f t="shared" si="10"/>
        <v>0</v>
      </c>
      <c r="F89" s="8">
        <v>0</v>
      </c>
      <c r="G89" s="8">
        <v>0</v>
      </c>
      <c r="H89" s="12">
        <v>0</v>
      </c>
      <c r="I89" s="133"/>
      <c r="J89" s="130"/>
      <c r="K89" s="130"/>
      <c r="L89" s="130"/>
      <c r="M89" s="130"/>
    </row>
    <row r="90" spans="1:13" ht="21" customHeight="1" outlineLevel="1" x14ac:dyDescent="0.25">
      <c r="A90" s="137"/>
      <c r="B90" s="134"/>
      <c r="C90" s="145"/>
      <c r="D90" s="4" t="s">
        <v>11</v>
      </c>
      <c r="E90" s="5">
        <f t="shared" si="10"/>
        <v>647348</v>
      </c>
      <c r="F90" s="8">
        <v>245550</v>
      </c>
      <c r="G90" s="8">
        <v>0</v>
      </c>
      <c r="H90" s="12">
        <v>401798</v>
      </c>
      <c r="I90" s="134"/>
      <c r="J90" s="131"/>
      <c r="K90" s="131"/>
      <c r="L90" s="131"/>
      <c r="M90" s="131"/>
    </row>
    <row r="91" spans="1:13" ht="21" customHeight="1" outlineLevel="1" x14ac:dyDescent="0.25">
      <c r="A91" s="135" t="s">
        <v>111</v>
      </c>
      <c r="B91" s="132" t="s">
        <v>34</v>
      </c>
      <c r="C91" s="145" t="s">
        <v>75</v>
      </c>
      <c r="D91" s="3" t="s">
        <v>6</v>
      </c>
      <c r="E91" s="7">
        <f t="shared" si="10"/>
        <v>1186031</v>
      </c>
      <c r="F91" s="7">
        <f>SUM(F92:F93)</f>
        <v>749581</v>
      </c>
      <c r="G91" s="7">
        <f>SUM(G92:G93)</f>
        <v>291920</v>
      </c>
      <c r="H91" s="57">
        <f>SUM(H92:H93)</f>
        <v>144530</v>
      </c>
      <c r="I91" s="132" t="s">
        <v>81</v>
      </c>
      <c r="J91" s="129" t="s">
        <v>9</v>
      </c>
      <c r="K91" s="129">
        <v>80</v>
      </c>
      <c r="L91" s="129">
        <v>85</v>
      </c>
      <c r="M91" s="129">
        <v>89</v>
      </c>
    </row>
    <row r="92" spans="1:13" ht="21" customHeight="1" outlineLevel="1" x14ac:dyDescent="0.25">
      <c r="A92" s="136"/>
      <c r="B92" s="133"/>
      <c r="C92" s="145"/>
      <c r="D92" s="4" t="s">
        <v>10</v>
      </c>
      <c r="E92" s="5">
        <f t="shared" si="10"/>
        <v>0</v>
      </c>
      <c r="F92" s="8">
        <v>0</v>
      </c>
      <c r="G92" s="8">
        <v>0</v>
      </c>
      <c r="H92" s="12">
        <v>0</v>
      </c>
      <c r="I92" s="133"/>
      <c r="J92" s="130"/>
      <c r="K92" s="130"/>
      <c r="L92" s="130"/>
      <c r="M92" s="130"/>
    </row>
    <row r="93" spans="1:13" ht="21" customHeight="1" outlineLevel="1" x14ac:dyDescent="0.25">
      <c r="A93" s="137"/>
      <c r="B93" s="134"/>
      <c r="C93" s="145"/>
      <c r="D93" s="4" t="s">
        <v>11</v>
      </c>
      <c r="E93" s="5">
        <f t="shared" si="10"/>
        <v>1186031</v>
      </c>
      <c r="F93" s="8">
        <v>749581</v>
      </c>
      <c r="G93" s="8">
        <f>291920</f>
        <v>291920</v>
      </c>
      <c r="H93" s="12">
        <v>144530</v>
      </c>
      <c r="I93" s="134"/>
      <c r="J93" s="131"/>
      <c r="K93" s="131"/>
      <c r="L93" s="131"/>
      <c r="M93" s="131"/>
    </row>
    <row r="94" spans="1:13" ht="21" customHeight="1" outlineLevel="1" x14ac:dyDescent="0.25">
      <c r="A94" s="135" t="s">
        <v>112</v>
      </c>
      <c r="B94" s="132" t="s">
        <v>35</v>
      </c>
      <c r="C94" s="145" t="s">
        <v>75</v>
      </c>
      <c r="D94" s="3" t="s">
        <v>6</v>
      </c>
      <c r="E94" s="7">
        <f>SUM(F94:H94)</f>
        <v>20461586.52</v>
      </c>
      <c r="F94" s="7">
        <f>SUM(F95:F96)</f>
        <v>8431992</v>
      </c>
      <c r="G94" s="7">
        <f>SUM(G95:G96)</f>
        <v>3142177.2</v>
      </c>
      <c r="H94" s="57">
        <f>SUM(H95:H96)</f>
        <v>8887417.3200000003</v>
      </c>
      <c r="I94" s="132" t="s">
        <v>83</v>
      </c>
      <c r="J94" s="129" t="s">
        <v>9</v>
      </c>
      <c r="K94" s="129">
        <v>90</v>
      </c>
      <c r="L94" s="129">
        <v>95</v>
      </c>
      <c r="M94" s="129">
        <v>95</v>
      </c>
    </row>
    <row r="95" spans="1:13" ht="21" customHeight="1" outlineLevel="1" x14ac:dyDescent="0.25">
      <c r="A95" s="136"/>
      <c r="B95" s="133"/>
      <c r="C95" s="145"/>
      <c r="D95" s="4" t="s">
        <v>10</v>
      </c>
      <c r="E95" s="5">
        <f t="shared" si="10"/>
        <v>889000</v>
      </c>
      <c r="F95" s="8">
        <v>0</v>
      </c>
      <c r="G95" s="8">
        <f>0+889000</f>
        <v>889000</v>
      </c>
      <c r="H95" s="12">
        <v>0</v>
      </c>
      <c r="I95" s="133"/>
      <c r="J95" s="130"/>
      <c r="K95" s="130"/>
      <c r="L95" s="130"/>
      <c r="M95" s="130"/>
    </row>
    <row r="96" spans="1:13" ht="21" customHeight="1" outlineLevel="1" x14ac:dyDescent="0.25">
      <c r="A96" s="137"/>
      <c r="B96" s="134"/>
      <c r="C96" s="145"/>
      <c r="D96" s="4" t="s">
        <v>11</v>
      </c>
      <c r="E96" s="5">
        <f t="shared" si="10"/>
        <v>19572586.52</v>
      </c>
      <c r="F96" s="8">
        <v>8431992</v>
      </c>
      <c r="G96" s="8">
        <f>3202020-889000-59842.8</f>
        <v>2253177.2000000002</v>
      </c>
      <c r="H96" s="56">
        <v>8887417.3200000003</v>
      </c>
      <c r="I96" s="134"/>
      <c r="J96" s="131"/>
      <c r="K96" s="131"/>
      <c r="L96" s="131"/>
      <c r="M96" s="131"/>
    </row>
    <row r="97" spans="1:13" ht="21" customHeight="1" outlineLevel="1" x14ac:dyDescent="0.25">
      <c r="A97" s="135" t="s">
        <v>113</v>
      </c>
      <c r="B97" s="132" t="s">
        <v>36</v>
      </c>
      <c r="C97" s="145" t="s">
        <v>75</v>
      </c>
      <c r="D97" s="3" t="s">
        <v>6</v>
      </c>
      <c r="E97" s="7">
        <f>SUM(F97:H97)</f>
        <v>3163045</v>
      </c>
      <c r="F97" s="7">
        <f>SUM(F98:F99)</f>
        <v>2676315</v>
      </c>
      <c r="G97" s="7">
        <f>SUM(G98:G99)</f>
        <v>486730</v>
      </c>
      <c r="H97" s="57">
        <f>SUM(H98:H99)</f>
        <v>0</v>
      </c>
      <c r="I97" s="132" t="s">
        <v>84</v>
      </c>
      <c r="J97" s="129" t="s">
        <v>9</v>
      </c>
      <c r="K97" s="129">
        <v>95</v>
      </c>
      <c r="L97" s="129">
        <v>95</v>
      </c>
      <c r="M97" s="129" t="s">
        <v>93</v>
      </c>
    </row>
    <row r="98" spans="1:13" ht="21" customHeight="1" outlineLevel="1" x14ac:dyDescent="0.25">
      <c r="A98" s="136"/>
      <c r="B98" s="133"/>
      <c r="C98" s="145"/>
      <c r="D98" s="4" t="s">
        <v>10</v>
      </c>
      <c r="E98" s="5">
        <f t="shared" si="10"/>
        <v>0</v>
      </c>
      <c r="F98" s="8">
        <v>0</v>
      </c>
      <c r="G98" s="8">
        <v>0</v>
      </c>
      <c r="H98" s="12">
        <v>0</v>
      </c>
      <c r="I98" s="133"/>
      <c r="J98" s="130"/>
      <c r="K98" s="130"/>
      <c r="L98" s="130"/>
      <c r="M98" s="130"/>
    </row>
    <row r="99" spans="1:13" ht="21" customHeight="1" outlineLevel="1" x14ac:dyDescent="0.25">
      <c r="A99" s="137"/>
      <c r="B99" s="134"/>
      <c r="C99" s="145"/>
      <c r="D99" s="4" t="s">
        <v>11</v>
      </c>
      <c r="E99" s="5">
        <f t="shared" si="10"/>
        <v>3163045</v>
      </c>
      <c r="F99" s="8">
        <v>2676315</v>
      </c>
      <c r="G99" s="8">
        <v>486730</v>
      </c>
      <c r="H99" s="12">
        <v>0</v>
      </c>
      <c r="I99" s="134"/>
      <c r="J99" s="131"/>
      <c r="K99" s="131"/>
      <c r="L99" s="131"/>
      <c r="M99" s="131"/>
    </row>
    <row r="100" spans="1:13" ht="21" customHeight="1" outlineLevel="1" x14ac:dyDescent="0.25">
      <c r="A100" s="135" t="s">
        <v>114</v>
      </c>
      <c r="B100" s="132" t="s">
        <v>37</v>
      </c>
      <c r="C100" s="145" t="s">
        <v>75</v>
      </c>
      <c r="D100" s="3" t="s">
        <v>6</v>
      </c>
      <c r="E100" s="7">
        <f>SUM(F100:H100)</f>
        <v>526811</v>
      </c>
      <c r="F100" s="7">
        <f>SUM(F101:F102)</f>
        <v>379584</v>
      </c>
      <c r="G100" s="7">
        <f>SUM(G101:G102)</f>
        <v>25000</v>
      </c>
      <c r="H100" s="57">
        <f>SUM(H101:H102)</f>
        <v>122227</v>
      </c>
      <c r="I100" s="132" t="s">
        <v>85</v>
      </c>
      <c r="J100" s="129" t="s">
        <v>9</v>
      </c>
      <c r="K100" s="129">
        <v>20</v>
      </c>
      <c r="L100" s="129">
        <v>20</v>
      </c>
      <c r="M100" s="129">
        <v>24.1</v>
      </c>
    </row>
    <row r="101" spans="1:13" ht="21" customHeight="1" outlineLevel="1" x14ac:dyDescent="0.25">
      <c r="A101" s="136"/>
      <c r="B101" s="133"/>
      <c r="C101" s="145"/>
      <c r="D101" s="4" t="s">
        <v>10</v>
      </c>
      <c r="E101" s="5">
        <f t="shared" si="10"/>
        <v>0</v>
      </c>
      <c r="F101" s="8">
        <v>0</v>
      </c>
      <c r="G101" s="8">
        <v>0</v>
      </c>
      <c r="H101" s="12">
        <v>0</v>
      </c>
      <c r="I101" s="133"/>
      <c r="J101" s="130"/>
      <c r="K101" s="130"/>
      <c r="L101" s="130"/>
      <c r="M101" s="130"/>
    </row>
    <row r="102" spans="1:13" ht="21" customHeight="1" outlineLevel="1" x14ac:dyDescent="0.25">
      <c r="A102" s="137"/>
      <c r="B102" s="134"/>
      <c r="C102" s="145"/>
      <c r="D102" s="4" t="s">
        <v>11</v>
      </c>
      <c r="E102" s="5">
        <f t="shared" si="10"/>
        <v>526811</v>
      </c>
      <c r="F102" s="8">
        <v>379584</v>
      </c>
      <c r="G102" s="8">
        <v>25000</v>
      </c>
      <c r="H102" s="12">
        <v>122227</v>
      </c>
      <c r="I102" s="134"/>
      <c r="J102" s="131"/>
      <c r="K102" s="131"/>
      <c r="L102" s="131"/>
      <c r="M102" s="131"/>
    </row>
    <row r="103" spans="1:13" ht="21" customHeight="1" outlineLevel="1" x14ac:dyDescent="0.25">
      <c r="A103" s="135" t="s">
        <v>115</v>
      </c>
      <c r="B103" s="132" t="s">
        <v>38</v>
      </c>
      <c r="C103" s="145" t="s">
        <v>75</v>
      </c>
      <c r="D103" s="3" t="s">
        <v>6</v>
      </c>
      <c r="E103" s="7">
        <f>SUM(F103:H103)</f>
        <v>737750</v>
      </c>
      <c r="F103" s="7">
        <f>SUM(F104:F105)</f>
        <v>737750</v>
      </c>
      <c r="G103" s="7">
        <f>SUM(G104:G105)</f>
        <v>0</v>
      </c>
      <c r="H103" s="57">
        <f>SUM(H104:H105)</f>
        <v>0</v>
      </c>
      <c r="I103" s="132" t="s">
        <v>86</v>
      </c>
      <c r="J103" s="129" t="s">
        <v>9</v>
      </c>
      <c r="K103" s="129">
        <v>95</v>
      </c>
      <c r="L103" s="129">
        <v>95</v>
      </c>
      <c r="M103" s="129">
        <v>95</v>
      </c>
    </row>
    <row r="104" spans="1:13" ht="21" customHeight="1" outlineLevel="1" x14ac:dyDescent="0.25">
      <c r="A104" s="136"/>
      <c r="B104" s="133"/>
      <c r="C104" s="145"/>
      <c r="D104" s="4" t="s">
        <v>10</v>
      </c>
      <c r="E104" s="5">
        <f t="shared" si="10"/>
        <v>0</v>
      </c>
      <c r="F104" s="8">
        <v>0</v>
      </c>
      <c r="G104" s="8">
        <v>0</v>
      </c>
      <c r="H104" s="12">
        <v>0</v>
      </c>
      <c r="I104" s="133"/>
      <c r="J104" s="130"/>
      <c r="K104" s="130"/>
      <c r="L104" s="130"/>
      <c r="M104" s="130"/>
    </row>
    <row r="105" spans="1:13" ht="21" customHeight="1" outlineLevel="1" x14ac:dyDescent="0.25">
      <c r="A105" s="137"/>
      <c r="B105" s="134"/>
      <c r="C105" s="145"/>
      <c r="D105" s="4" t="s">
        <v>11</v>
      </c>
      <c r="E105" s="5">
        <f t="shared" si="10"/>
        <v>737750</v>
      </c>
      <c r="F105" s="8">
        <v>737750</v>
      </c>
      <c r="G105" s="8">
        <v>0</v>
      </c>
      <c r="H105" s="12">
        <v>0</v>
      </c>
      <c r="I105" s="134"/>
      <c r="J105" s="131"/>
      <c r="K105" s="131"/>
      <c r="L105" s="131"/>
      <c r="M105" s="131"/>
    </row>
    <row r="106" spans="1:13" ht="21" customHeight="1" outlineLevel="1" x14ac:dyDescent="0.25">
      <c r="A106" s="135" t="s">
        <v>116</v>
      </c>
      <c r="B106" s="132" t="s">
        <v>69</v>
      </c>
      <c r="C106" s="145" t="s">
        <v>75</v>
      </c>
      <c r="D106" s="3" t="s">
        <v>6</v>
      </c>
      <c r="E106" s="7">
        <f>SUM(F106:H106)</f>
        <v>571128.87</v>
      </c>
      <c r="F106" s="7">
        <f>SUM(F107:F108)</f>
        <v>80300</v>
      </c>
      <c r="G106" s="7">
        <f>SUM(G107:G108)</f>
        <v>438258.87</v>
      </c>
      <c r="H106" s="57">
        <f>SUM(H107:H108)</f>
        <v>52570</v>
      </c>
      <c r="I106" s="132" t="s">
        <v>87</v>
      </c>
      <c r="J106" s="129" t="s">
        <v>9</v>
      </c>
      <c r="K106" s="129">
        <v>5</v>
      </c>
      <c r="L106" s="129">
        <v>10</v>
      </c>
      <c r="M106" s="129">
        <v>10</v>
      </c>
    </row>
    <row r="107" spans="1:13" ht="21" customHeight="1" outlineLevel="1" x14ac:dyDescent="0.25">
      <c r="A107" s="136"/>
      <c r="B107" s="133"/>
      <c r="C107" s="145"/>
      <c r="D107" s="4" t="s">
        <v>10</v>
      </c>
      <c r="E107" s="5">
        <f t="shared" si="10"/>
        <v>0</v>
      </c>
      <c r="F107" s="8">
        <v>0</v>
      </c>
      <c r="G107" s="8">
        <v>0</v>
      </c>
      <c r="H107" s="12">
        <v>0</v>
      </c>
      <c r="I107" s="133"/>
      <c r="J107" s="130"/>
      <c r="K107" s="130"/>
      <c r="L107" s="130"/>
      <c r="M107" s="130"/>
    </row>
    <row r="108" spans="1:13" ht="21" customHeight="1" outlineLevel="1" x14ac:dyDescent="0.25">
      <c r="A108" s="137"/>
      <c r="B108" s="134"/>
      <c r="C108" s="145"/>
      <c r="D108" s="4" t="s">
        <v>11</v>
      </c>
      <c r="E108" s="5">
        <f t="shared" si="10"/>
        <v>571128.87</v>
      </c>
      <c r="F108" s="8">
        <v>80300</v>
      </c>
      <c r="G108" s="8">
        <f>600010-161751.13</f>
        <v>438258.87</v>
      </c>
      <c r="H108" s="56">
        <v>52570</v>
      </c>
      <c r="I108" s="134"/>
      <c r="J108" s="131"/>
      <c r="K108" s="131"/>
      <c r="L108" s="131"/>
      <c r="M108" s="131"/>
    </row>
    <row r="109" spans="1:13" ht="21" customHeight="1" outlineLevel="1" x14ac:dyDescent="0.25">
      <c r="A109" s="135" t="s">
        <v>117</v>
      </c>
      <c r="B109" s="132" t="s">
        <v>39</v>
      </c>
      <c r="C109" s="145" t="s">
        <v>75</v>
      </c>
      <c r="D109" s="3" t="s">
        <v>6</v>
      </c>
      <c r="E109" s="7">
        <f>SUM(F109:H109)</f>
        <v>841432</v>
      </c>
      <c r="F109" s="7">
        <f>SUM(F110:F111)</f>
        <v>541432</v>
      </c>
      <c r="G109" s="7">
        <f>SUM(G110:G111)</f>
        <v>300000</v>
      </c>
      <c r="H109" s="57">
        <f>SUM(H110:H111)</f>
        <v>0</v>
      </c>
      <c r="I109" s="132" t="s">
        <v>88</v>
      </c>
      <c r="J109" s="129" t="s">
        <v>9</v>
      </c>
      <c r="K109" s="129">
        <v>55</v>
      </c>
      <c r="L109" s="129">
        <v>60</v>
      </c>
      <c r="M109" s="129">
        <v>100</v>
      </c>
    </row>
    <row r="110" spans="1:13" ht="21" customHeight="1" outlineLevel="1" x14ac:dyDescent="0.25">
      <c r="A110" s="136"/>
      <c r="B110" s="133"/>
      <c r="C110" s="145"/>
      <c r="D110" s="4" t="s">
        <v>10</v>
      </c>
      <c r="E110" s="5">
        <f t="shared" si="10"/>
        <v>0</v>
      </c>
      <c r="F110" s="8">
        <v>0</v>
      </c>
      <c r="G110" s="8">
        <v>0</v>
      </c>
      <c r="H110" s="12">
        <v>0</v>
      </c>
      <c r="I110" s="133"/>
      <c r="J110" s="130"/>
      <c r="K110" s="130"/>
      <c r="L110" s="130"/>
      <c r="M110" s="130"/>
    </row>
    <row r="111" spans="1:13" ht="21" customHeight="1" outlineLevel="1" x14ac:dyDescent="0.25">
      <c r="A111" s="137"/>
      <c r="B111" s="134"/>
      <c r="C111" s="145"/>
      <c r="D111" s="4" t="s">
        <v>11</v>
      </c>
      <c r="E111" s="5">
        <f t="shared" si="10"/>
        <v>841432</v>
      </c>
      <c r="F111" s="8">
        <v>541432</v>
      </c>
      <c r="G111" s="8">
        <v>300000</v>
      </c>
      <c r="H111" s="12">
        <v>0</v>
      </c>
      <c r="I111" s="134"/>
      <c r="J111" s="131"/>
      <c r="K111" s="131"/>
      <c r="L111" s="131"/>
      <c r="M111" s="131"/>
    </row>
    <row r="112" spans="1:13" ht="21" customHeight="1" outlineLevel="1" x14ac:dyDescent="0.25">
      <c r="A112" s="135" t="s">
        <v>118</v>
      </c>
      <c r="B112" s="132" t="s">
        <v>40</v>
      </c>
      <c r="C112" s="145" t="s">
        <v>75</v>
      </c>
      <c r="D112" s="3" t="s">
        <v>6</v>
      </c>
      <c r="E112" s="7">
        <f>SUM(F112:H112)</f>
        <v>1848102</v>
      </c>
      <c r="F112" s="7">
        <f>SUM(F113:F114)</f>
        <v>1463200</v>
      </c>
      <c r="G112" s="7">
        <f>SUM(G113:G114)</f>
        <v>0</v>
      </c>
      <c r="H112" s="57">
        <f>SUM(H113:H114)</f>
        <v>384902</v>
      </c>
      <c r="I112" s="132" t="s">
        <v>89</v>
      </c>
      <c r="J112" s="129" t="s">
        <v>9</v>
      </c>
      <c r="K112" s="129">
        <v>95</v>
      </c>
      <c r="L112" s="129">
        <v>95</v>
      </c>
      <c r="M112" s="129">
        <v>96</v>
      </c>
    </row>
    <row r="113" spans="1:13" ht="21" customHeight="1" outlineLevel="1" x14ac:dyDescent="0.25">
      <c r="A113" s="136"/>
      <c r="B113" s="133"/>
      <c r="C113" s="145"/>
      <c r="D113" s="4" t="s">
        <v>10</v>
      </c>
      <c r="E113" s="5">
        <f t="shared" si="10"/>
        <v>0</v>
      </c>
      <c r="F113" s="8">
        <v>0</v>
      </c>
      <c r="G113" s="8">
        <v>0</v>
      </c>
      <c r="H113" s="12">
        <v>0</v>
      </c>
      <c r="I113" s="133"/>
      <c r="J113" s="130"/>
      <c r="K113" s="130"/>
      <c r="L113" s="130"/>
      <c r="M113" s="130"/>
    </row>
    <row r="114" spans="1:13" ht="21" customHeight="1" outlineLevel="1" x14ac:dyDescent="0.25">
      <c r="A114" s="137"/>
      <c r="B114" s="134"/>
      <c r="C114" s="145"/>
      <c r="D114" s="4" t="s">
        <v>11</v>
      </c>
      <c r="E114" s="5">
        <f t="shared" si="10"/>
        <v>1848102</v>
      </c>
      <c r="F114" s="8">
        <v>1463200</v>
      </c>
      <c r="G114" s="8">
        <v>0</v>
      </c>
      <c r="H114" s="12">
        <v>384902</v>
      </c>
      <c r="I114" s="134"/>
      <c r="J114" s="131"/>
      <c r="K114" s="131"/>
      <c r="L114" s="131"/>
      <c r="M114" s="131"/>
    </row>
    <row r="115" spans="1:13" ht="21" customHeight="1" outlineLevel="1" x14ac:dyDescent="0.25">
      <c r="A115" s="135" t="s">
        <v>119</v>
      </c>
      <c r="B115" s="132" t="s">
        <v>126</v>
      </c>
      <c r="C115" s="145" t="s">
        <v>75</v>
      </c>
      <c r="D115" s="3" t="s">
        <v>6</v>
      </c>
      <c r="E115" s="7">
        <f>SUM(F115:H115)</f>
        <v>403715.4</v>
      </c>
      <c r="F115" s="7">
        <f>SUM(F116:F117)</f>
        <v>100000</v>
      </c>
      <c r="G115" s="7">
        <f>SUM(G116:G117)</f>
        <v>201050</v>
      </c>
      <c r="H115" s="57">
        <f>SUM(H116:H117)</f>
        <v>102665.4</v>
      </c>
      <c r="I115" s="132" t="s">
        <v>90</v>
      </c>
      <c r="J115" s="129" t="s">
        <v>9</v>
      </c>
      <c r="K115" s="129">
        <v>95</v>
      </c>
      <c r="L115" s="129">
        <v>97</v>
      </c>
      <c r="M115" s="129">
        <v>100</v>
      </c>
    </row>
    <row r="116" spans="1:13" ht="21" customHeight="1" outlineLevel="1" x14ac:dyDescent="0.25">
      <c r="A116" s="136"/>
      <c r="B116" s="133"/>
      <c r="C116" s="145"/>
      <c r="D116" s="4" t="s">
        <v>10</v>
      </c>
      <c r="E116" s="5">
        <f t="shared" si="10"/>
        <v>0</v>
      </c>
      <c r="F116" s="8">
        <v>0</v>
      </c>
      <c r="G116" s="8">
        <v>0</v>
      </c>
      <c r="H116" s="12">
        <v>0</v>
      </c>
      <c r="I116" s="133"/>
      <c r="J116" s="130"/>
      <c r="K116" s="130"/>
      <c r="L116" s="130"/>
      <c r="M116" s="130"/>
    </row>
    <row r="117" spans="1:13" ht="21" customHeight="1" outlineLevel="1" x14ac:dyDescent="0.25">
      <c r="A117" s="137"/>
      <c r="B117" s="134"/>
      <c r="C117" s="145"/>
      <c r="D117" s="4" t="s">
        <v>11</v>
      </c>
      <c r="E117" s="5">
        <f t="shared" si="10"/>
        <v>403715.4</v>
      </c>
      <c r="F117" s="8">
        <v>100000</v>
      </c>
      <c r="G117" s="8">
        <f>27000+174050</f>
        <v>201050</v>
      </c>
      <c r="H117" s="12">
        <v>102665.4</v>
      </c>
      <c r="I117" s="134"/>
      <c r="J117" s="131"/>
      <c r="K117" s="131"/>
      <c r="L117" s="131"/>
      <c r="M117" s="131"/>
    </row>
    <row r="118" spans="1:13" ht="21" customHeight="1" outlineLevel="1" x14ac:dyDescent="0.25">
      <c r="A118" s="135" t="s">
        <v>120</v>
      </c>
      <c r="B118" s="132" t="s">
        <v>127</v>
      </c>
      <c r="C118" s="145" t="s">
        <v>75</v>
      </c>
      <c r="D118" s="3" t="s">
        <v>6</v>
      </c>
      <c r="E118" s="7">
        <f>SUM(F118:H118)</f>
        <v>1230505</v>
      </c>
      <c r="F118" s="7">
        <f>SUM(F119:F120)</f>
        <v>740166</v>
      </c>
      <c r="G118" s="7">
        <f>SUM(G119:G120)</f>
        <v>199999</v>
      </c>
      <c r="H118" s="57">
        <v>290340</v>
      </c>
      <c r="I118" s="132" t="s">
        <v>128</v>
      </c>
      <c r="J118" s="129" t="s">
        <v>9</v>
      </c>
      <c r="K118" s="129">
        <v>90</v>
      </c>
      <c r="L118" s="129">
        <v>95</v>
      </c>
      <c r="M118" s="129">
        <v>97</v>
      </c>
    </row>
    <row r="119" spans="1:13" ht="21" customHeight="1" outlineLevel="1" x14ac:dyDescent="0.25">
      <c r="A119" s="136"/>
      <c r="B119" s="133"/>
      <c r="C119" s="145"/>
      <c r="D119" s="4" t="s">
        <v>10</v>
      </c>
      <c r="E119" s="5">
        <f t="shared" si="10"/>
        <v>0</v>
      </c>
      <c r="F119" s="8">
        <v>0</v>
      </c>
      <c r="G119" s="8">
        <v>0</v>
      </c>
      <c r="H119" s="12">
        <v>0</v>
      </c>
      <c r="I119" s="133"/>
      <c r="J119" s="130"/>
      <c r="K119" s="130"/>
      <c r="L119" s="130"/>
      <c r="M119" s="130"/>
    </row>
    <row r="120" spans="1:13" ht="21" customHeight="1" outlineLevel="1" x14ac:dyDescent="0.25">
      <c r="A120" s="137"/>
      <c r="B120" s="134"/>
      <c r="C120" s="145"/>
      <c r="D120" s="4" t="s">
        <v>11</v>
      </c>
      <c r="E120" s="5">
        <f t="shared" si="10"/>
        <v>4541150</v>
      </c>
      <c r="F120" s="8">
        <v>740166</v>
      </c>
      <c r="G120" s="8">
        <f>200000-1</f>
        <v>199999</v>
      </c>
      <c r="H120" s="56">
        <v>3600985</v>
      </c>
      <c r="I120" s="134"/>
      <c r="J120" s="131"/>
      <c r="K120" s="131"/>
      <c r="L120" s="131"/>
      <c r="M120" s="131"/>
    </row>
    <row r="121" spans="1:13" ht="21" customHeight="1" outlineLevel="1" x14ac:dyDescent="0.25">
      <c r="A121" s="135" t="s">
        <v>121</v>
      </c>
      <c r="B121" s="132" t="s">
        <v>70</v>
      </c>
      <c r="C121" s="145" t="s">
        <v>75</v>
      </c>
      <c r="D121" s="3" t="s">
        <v>6</v>
      </c>
      <c r="E121" s="7">
        <f>SUM(F121:H121)</f>
        <v>1378400</v>
      </c>
      <c r="F121" s="7">
        <f>SUM(F122:F123)</f>
        <v>1378400</v>
      </c>
      <c r="G121" s="7">
        <f>SUM(G122:G123)</f>
        <v>0</v>
      </c>
      <c r="H121" s="57">
        <f>SUM(H122:H123)</f>
        <v>0</v>
      </c>
      <c r="I121" s="132" t="s">
        <v>91</v>
      </c>
      <c r="J121" s="129" t="s">
        <v>9</v>
      </c>
      <c r="K121" s="129">
        <v>100</v>
      </c>
      <c r="L121" s="129" t="s">
        <v>93</v>
      </c>
      <c r="M121" s="135" t="s">
        <v>93</v>
      </c>
    </row>
    <row r="122" spans="1:13" ht="21" customHeight="1" outlineLevel="1" x14ac:dyDescent="0.25">
      <c r="A122" s="136"/>
      <c r="B122" s="133"/>
      <c r="C122" s="145"/>
      <c r="D122" s="4" t="s">
        <v>10</v>
      </c>
      <c r="E122" s="5">
        <f t="shared" si="10"/>
        <v>0</v>
      </c>
      <c r="F122" s="8">
        <v>0</v>
      </c>
      <c r="G122" s="8">
        <v>0</v>
      </c>
      <c r="H122" s="12">
        <v>0</v>
      </c>
      <c r="I122" s="133"/>
      <c r="J122" s="130"/>
      <c r="K122" s="130"/>
      <c r="L122" s="130"/>
      <c r="M122" s="136"/>
    </row>
    <row r="123" spans="1:13" ht="21" customHeight="1" outlineLevel="1" x14ac:dyDescent="0.25">
      <c r="A123" s="137"/>
      <c r="B123" s="134"/>
      <c r="C123" s="145"/>
      <c r="D123" s="4" t="s">
        <v>11</v>
      </c>
      <c r="E123" s="5">
        <f t="shared" si="10"/>
        <v>1378400</v>
      </c>
      <c r="F123" s="8">
        <v>1378400</v>
      </c>
      <c r="G123" s="8">
        <v>0</v>
      </c>
      <c r="H123" s="12">
        <v>0</v>
      </c>
      <c r="I123" s="134"/>
      <c r="J123" s="131"/>
      <c r="K123" s="131"/>
      <c r="L123" s="131"/>
      <c r="M123" s="137"/>
    </row>
    <row r="124" spans="1:13" ht="21" customHeight="1" outlineLevel="1" x14ac:dyDescent="0.25">
      <c r="A124" s="135" t="s">
        <v>122</v>
      </c>
      <c r="B124" s="132" t="s">
        <v>41</v>
      </c>
      <c r="C124" s="145" t="s">
        <v>75</v>
      </c>
      <c r="D124" s="3" t="s">
        <v>6</v>
      </c>
      <c r="E124" s="7">
        <f>SUM(F124:H124)</f>
        <v>1057561.6000000001</v>
      </c>
      <c r="F124" s="7">
        <f>SUM(F125:F126)</f>
        <v>0</v>
      </c>
      <c r="G124" s="7">
        <f>SUM(G125:G126)</f>
        <v>1057561.6000000001</v>
      </c>
      <c r="H124" s="57">
        <f>SUM(H125:H126)</f>
        <v>0</v>
      </c>
      <c r="I124" s="132" t="s">
        <v>92</v>
      </c>
      <c r="J124" s="129" t="s">
        <v>9</v>
      </c>
      <c r="K124" s="129" t="s">
        <v>93</v>
      </c>
      <c r="L124" s="129">
        <v>15</v>
      </c>
      <c r="M124" s="129">
        <v>15</v>
      </c>
    </row>
    <row r="125" spans="1:13" ht="21" customHeight="1" outlineLevel="1" x14ac:dyDescent="0.25">
      <c r="A125" s="136"/>
      <c r="B125" s="133"/>
      <c r="C125" s="145"/>
      <c r="D125" s="4" t="s">
        <v>10</v>
      </c>
      <c r="E125" s="5">
        <f t="shared" si="10"/>
        <v>0</v>
      </c>
      <c r="F125" s="8">
        <v>0</v>
      </c>
      <c r="G125" s="8">
        <v>0</v>
      </c>
      <c r="H125" s="12">
        <v>0</v>
      </c>
      <c r="I125" s="133"/>
      <c r="J125" s="130"/>
      <c r="K125" s="130"/>
      <c r="L125" s="130"/>
      <c r="M125" s="130"/>
    </row>
    <row r="126" spans="1:13" ht="21" customHeight="1" outlineLevel="1" x14ac:dyDescent="0.25">
      <c r="A126" s="137"/>
      <c r="B126" s="134"/>
      <c r="C126" s="145"/>
      <c r="D126" s="4" t="s">
        <v>11</v>
      </c>
      <c r="E126" s="5">
        <f t="shared" si="10"/>
        <v>1057561.6000000001</v>
      </c>
      <c r="F126" s="8">
        <v>0</v>
      </c>
      <c r="G126" s="8">
        <f>1057570-8.4</f>
        <v>1057561.6000000001</v>
      </c>
      <c r="H126" s="12">
        <v>0</v>
      </c>
      <c r="I126" s="134"/>
      <c r="J126" s="131"/>
      <c r="K126" s="131"/>
      <c r="L126" s="131"/>
      <c r="M126" s="131"/>
    </row>
    <row r="127" spans="1:13" ht="21" customHeight="1" outlineLevel="1" x14ac:dyDescent="0.25">
      <c r="A127" s="135" t="s">
        <v>123</v>
      </c>
      <c r="B127" s="132" t="s">
        <v>42</v>
      </c>
      <c r="C127" s="145" t="s">
        <v>75</v>
      </c>
      <c r="D127" s="3" t="s">
        <v>6</v>
      </c>
      <c r="E127" s="7">
        <f>SUM(F127:H127)</f>
        <v>1261137.76</v>
      </c>
      <c r="F127" s="7">
        <f>SUM(F128:F129)</f>
        <v>0</v>
      </c>
      <c r="G127" s="7">
        <f>SUM(G128:G129)</f>
        <v>747416.4</v>
      </c>
      <c r="H127" s="57">
        <v>513721.36</v>
      </c>
      <c r="I127" s="132" t="s">
        <v>94</v>
      </c>
      <c r="J127" s="129" t="s">
        <v>9</v>
      </c>
      <c r="K127" s="129" t="s">
        <v>93</v>
      </c>
      <c r="L127" s="129">
        <v>20</v>
      </c>
      <c r="M127" s="129">
        <v>16.600000000000001</v>
      </c>
    </row>
    <row r="128" spans="1:13" ht="21" customHeight="1" outlineLevel="1" x14ac:dyDescent="0.25">
      <c r="A128" s="136"/>
      <c r="B128" s="133"/>
      <c r="C128" s="145"/>
      <c r="D128" s="4" t="s">
        <v>10</v>
      </c>
      <c r="E128" s="5">
        <f t="shared" si="10"/>
        <v>0</v>
      </c>
      <c r="F128" s="8">
        <v>0</v>
      </c>
      <c r="G128" s="8">
        <v>0</v>
      </c>
      <c r="H128" s="12">
        <v>0</v>
      </c>
      <c r="I128" s="133"/>
      <c r="J128" s="130"/>
      <c r="K128" s="130"/>
      <c r="L128" s="130"/>
      <c r="M128" s="130"/>
    </row>
    <row r="129" spans="1:13" ht="21" customHeight="1" outlineLevel="1" x14ac:dyDescent="0.25">
      <c r="A129" s="137"/>
      <c r="B129" s="134"/>
      <c r="C129" s="145"/>
      <c r="D129" s="4" t="s">
        <v>11</v>
      </c>
      <c r="E129" s="5">
        <f t="shared" si="10"/>
        <v>5830252.7600000007</v>
      </c>
      <c r="F129" s="8">
        <v>0</v>
      </c>
      <c r="G129" s="8">
        <f>707220+40196.4</f>
        <v>747416.4</v>
      </c>
      <c r="H129" s="12">
        <f>484756.36+4598080</f>
        <v>5082836.3600000003</v>
      </c>
      <c r="I129" s="134"/>
      <c r="J129" s="131"/>
      <c r="K129" s="131"/>
      <c r="L129" s="131"/>
      <c r="M129" s="131"/>
    </row>
    <row r="130" spans="1:13" ht="21" customHeight="1" outlineLevel="1" x14ac:dyDescent="0.25">
      <c r="A130" s="135" t="s">
        <v>124</v>
      </c>
      <c r="B130" s="132" t="s">
        <v>43</v>
      </c>
      <c r="C130" s="145" t="s">
        <v>75</v>
      </c>
      <c r="D130" s="3" t="s">
        <v>6</v>
      </c>
      <c r="E130" s="7">
        <f>SUM(F130:H130)</f>
        <v>1374452.58</v>
      </c>
      <c r="F130" s="7">
        <f>SUM(F131:F132)</f>
        <v>0</v>
      </c>
      <c r="G130" s="7">
        <f>SUM(G131:G132)</f>
        <v>462792.57999999996</v>
      </c>
      <c r="H130" s="57">
        <f>SUM(H131:H132)</f>
        <v>911660</v>
      </c>
      <c r="I130" s="132" t="s">
        <v>97</v>
      </c>
      <c r="J130" s="129" t="s">
        <v>9</v>
      </c>
      <c r="K130" s="135" t="s">
        <v>99</v>
      </c>
      <c r="L130" s="135" t="s">
        <v>98</v>
      </c>
      <c r="M130" s="129">
        <v>4.2</v>
      </c>
    </row>
    <row r="131" spans="1:13" ht="21" customHeight="1" outlineLevel="1" x14ac:dyDescent="0.25">
      <c r="A131" s="136"/>
      <c r="B131" s="133"/>
      <c r="C131" s="145"/>
      <c r="D131" s="4" t="s">
        <v>10</v>
      </c>
      <c r="E131" s="5">
        <f t="shared" si="10"/>
        <v>0</v>
      </c>
      <c r="F131" s="8">
        <v>0</v>
      </c>
      <c r="G131" s="8">
        <v>0</v>
      </c>
      <c r="H131" s="12">
        <v>0</v>
      </c>
      <c r="I131" s="133"/>
      <c r="J131" s="130"/>
      <c r="K131" s="136"/>
      <c r="L131" s="136"/>
      <c r="M131" s="130"/>
    </row>
    <row r="132" spans="1:13" ht="21" customHeight="1" outlineLevel="1" x14ac:dyDescent="0.25">
      <c r="A132" s="137"/>
      <c r="B132" s="134"/>
      <c r="C132" s="145"/>
      <c r="D132" s="4" t="s">
        <v>11</v>
      </c>
      <c r="E132" s="5">
        <f t="shared" si="10"/>
        <v>1374452.58</v>
      </c>
      <c r="F132" s="8">
        <v>0</v>
      </c>
      <c r="G132" s="8">
        <f>56250+150000+256542.58</f>
        <v>462792.57999999996</v>
      </c>
      <c r="H132" s="8">
        <v>911660</v>
      </c>
      <c r="I132" s="134"/>
      <c r="J132" s="131"/>
      <c r="K132" s="137"/>
      <c r="L132" s="137"/>
      <c r="M132" s="131"/>
    </row>
    <row r="133" spans="1:13" s="6" customFormat="1" ht="13.5" customHeight="1" x14ac:dyDescent="0.2">
      <c r="A133" s="147" t="s">
        <v>74</v>
      </c>
      <c r="B133" s="147"/>
      <c r="C133" s="147"/>
      <c r="D133" s="11" t="s">
        <v>6</v>
      </c>
      <c r="E133" s="7">
        <f t="shared" ref="E133:E138" si="12">SUM(F133:H133)</f>
        <v>51212377</v>
      </c>
      <c r="F133" s="7">
        <f>SUM(F134:F135)</f>
        <v>18846257</v>
      </c>
      <c r="G133" s="7">
        <f>SUM(G134:G135)</f>
        <v>9064430</v>
      </c>
      <c r="H133" s="7">
        <f>SUM(H134:H135)</f>
        <v>23301690</v>
      </c>
      <c r="I133" s="132"/>
      <c r="J133" s="129"/>
      <c r="K133" s="129"/>
      <c r="L133" s="129"/>
      <c r="M133" s="129"/>
    </row>
    <row r="134" spans="1:13" s="6" customFormat="1" ht="13.5" customHeight="1" x14ac:dyDescent="0.2">
      <c r="A134" s="147"/>
      <c r="B134" s="147"/>
      <c r="C134" s="147"/>
      <c r="D134" s="11" t="s">
        <v>10</v>
      </c>
      <c r="E134" s="7">
        <f t="shared" si="12"/>
        <v>1600000</v>
      </c>
      <c r="F134" s="7">
        <f t="shared" ref="F134:H135" si="13">F80</f>
        <v>0</v>
      </c>
      <c r="G134" s="7">
        <f t="shared" si="13"/>
        <v>1600000</v>
      </c>
      <c r="H134" s="7">
        <f t="shared" si="13"/>
        <v>0</v>
      </c>
      <c r="I134" s="133"/>
      <c r="J134" s="130"/>
      <c r="K134" s="130"/>
      <c r="L134" s="130"/>
      <c r="M134" s="130"/>
    </row>
    <row r="135" spans="1:13" s="6" customFormat="1" ht="13.5" customHeight="1" x14ac:dyDescent="0.2">
      <c r="A135" s="147"/>
      <c r="B135" s="147"/>
      <c r="C135" s="147"/>
      <c r="D135" s="11" t="s">
        <v>11</v>
      </c>
      <c r="E135" s="7">
        <f t="shared" si="12"/>
        <v>49612377</v>
      </c>
      <c r="F135" s="7">
        <f t="shared" si="13"/>
        <v>18846257</v>
      </c>
      <c r="G135" s="7">
        <f t="shared" si="13"/>
        <v>7464430</v>
      </c>
      <c r="H135" s="7">
        <f t="shared" si="13"/>
        <v>23301690</v>
      </c>
      <c r="I135" s="134"/>
      <c r="J135" s="131"/>
      <c r="K135" s="131"/>
      <c r="L135" s="131"/>
      <c r="M135" s="131"/>
    </row>
    <row r="136" spans="1:13" s="6" customFormat="1" ht="13.5" customHeight="1" x14ac:dyDescent="0.2">
      <c r="A136" s="148" t="s">
        <v>44</v>
      </c>
      <c r="B136" s="149"/>
      <c r="C136" s="150"/>
      <c r="D136" s="11" t="s">
        <v>6</v>
      </c>
      <c r="E136" s="7">
        <f t="shared" si="12"/>
        <v>68161719</v>
      </c>
      <c r="F136" s="7">
        <f>SUM(F137:F138)</f>
        <v>24923869</v>
      </c>
      <c r="G136" s="7">
        <f>SUM(G137:G138)</f>
        <v>15729760</v>
      </c>
      <c r="H136" s="7">
        <f>SUM(H137:H138)</f>
        <v>27508090</v>
      </c>
      <c r="I136" s="132"/>
      <c r="J136" s="129"/>
      <c r="K136" s="129"/>
      <c r="L136" s="129"/>
      <c r="M136" s="129"/>
    </row>
    <row r="137" spans="1:13" s="6" customFormat="1" ht="13.5" customHeight="1" x14ac:dyDescent="0.2">
      <c r="A137" s="151"/>
      <c r="B137" s="152"/>
      <c r="C137" s="153"/>
      <c r="D137" s="11" t="s">
        <v>10</v>
      </c>
      <c r="E137" s="7">
        <f t="shared" si="12"/>
        <v>3878600</v>
      </c>
      <c r="F137" s="7">
        <f t="shared" ref="F137:H138" si="14">F51+F76+F134</f>
        <v>625000</v>
      </c>
      <c r="G137" s="7">
        <f t="shared" si="14"/>
        <v>3253600</v>
      </c>
      <c r="H137" s="7">
        <f t="shared" si="14"/>
        <v>0</v>
      </c>
      <c r="I137" s="133"/>
      <c r="J137" s="130"/>
      <c r="K137" s="130"/>
      <c r="L137" s="130"/>
      <c r="M137" s="130"/>
    </row>
    <row r="138" spans="1:13" s="6" customFormat="1" ht="13.5" customHeight="1" x14ac:dyDescent="0.2">
      <c r="A138" s="154"/>
      <c r="B138" s="155"/>
      <c r="C138" s="156"/>
      <c r="D138" s="11" t="s">
        <v>11</v>
      </c>
      <c r="E138" s="7">
        <f t="shared" si="12"/>
        <v>64283119</v>
      </c>
      <c r="F138" s="7">
        <f t="shared" si="14"/>
        <v>24298869</v>
      </c>
      <c r="G138" s="7">
        <f t="shared" si="14"/>
        <v>12476160</v>
      </c>
      <c r="H138" s="7">
        <f t="shared" si="14"/>
        <v>27508090</v>
      </c>
      <c r="I138" s="134"/>
      <c r="J138" s="131"/>
      <c r="K138" s="131"/>
      <c r="L138" s="131"/>
      <c r="M138" s="131"/>
    </row>
    <row r="142" spans="1:13" x14ac:dyDescent="0.25">
      <c r="D142" s="17"/>
      <c r="E142" s="17"/>
      <c r="F142" s="17"/>
      <c r="G142" s="17"/>
      <c r="H142" s="17"/>
    </row>
  </sheetData>
  <mergeCells count="322">
    <mergeCell ref="L136:L138"/>
    <mergeCell ref="M136:M138"/>
    <mergeCell ref="A130:A132"/>
    <mergeCell ref="B130:B132"/>
    <mergeCell ref="A136:C138"/>
    <mergeCell ref="I136:I138"/>
    <mergeCell ref="J136:J138"/>
    <mergeCell ref="K136:K138"/>
    <mergeCell ref="A133:C135"/>
    <mergeCell ref="I133:I135"/>
    <mergeCell ref="J133:J135"/>
    <mergeCell ref="K133:K135"/>
    <mergeCell ref="L133:L135"/>
    <mergeCell ref="M133:M135"/>
    <mergeCell ref="C130:C132"/>
    <mergeCell ref="I130:I132"/>
    <mergeCell ref="J130:J132"/>
    <mergeCell ref="K130:K132"/>
    <mergeCell ref="L124:L126"/>
    <mergeCell ref="M124:M126"/>
    <mergeCell ref="L127:L129"/>
    <mergeCell ref="M127:M129"/>
    <mergeCell ref="L130:L132"/>
    <mergeCell ref="M130:M132"/>
    <mergeCell ref="A127:A129"/>
    <mergeCell ref="B127:B129"/>
    <mergeCell ref="C127:C129"/>
    <mergeCell ref="I127:I129"/>
    <mergeCell ref="J127:J129"/>
    <mergeCell ref="K127:K129"/>
    <mergeCell ref="A124:A126"/>
    <mergeCell ref="B124:B126"/>
    <mergeCell ref="C124:C126"/>
    <mergeCell ref="I124:I126"/>
    <mergeCell ref="J124:J126"/>
    <mergeCell ref="K124:K126"/>
    <mergeCell ref="L118:L120"/>
    <mergeCell ref="M118:M120"/>
    <mergeCell ref="A121:A123"/>
    <mergeCell ref="B121:B123"/>
    <mergeCell ref="C121:C123"/>
    <mergeCell ref="I121:I123"/>
    <mergeCell ref="J121:J123"/>
    <mergeCell ref="K121:K123"/>
    <mergeCell ref="L121:L123"/>
    <mergeCell ref="M121:M123"/>
    <mergeCell ref="A118:A120"/>
    <mergeCell ref="B118:B120"/>
    <mergeCell ref="C118:C120"/>
    <mergeCell ref="I118:I120"/>
    <mergeCell ref="J118:J120"/>
    <mergeCell ref="K118:K120"/>
    <mergeCell ref="L112:L114"/>
    <mergeCell ref="M112:M114"/>
    <mergeCell ref="A115:A117"/>
    <mergeCell ref="B115:B117"/>
    <mergeCell ref="C115:C117"/>
    <mergeCell ref="I115:I117"/>
    <mergeCell ref="J115:J117"/>
    <mergeCell ref="K115:K117"/>
    <mergeCell ref="L115:L117"/>
    <mergeCell ref="M115:M117"/>
    <mergeCell ref="A112:A114"/>
    <mergeCell ref="B112:B114"/>
    <mergeCell ref="C112:C114"/>
    <mergeCell ref="I112:I114"/>
    <mergeCell ref="J112:J114"/>
    <mergeCell ref="K112:K114"/>
    <mergeCell ref="L106:L108"/>
    <mergeCell ref="M106:M108"/>
    <mergeCell ref="A109:A111"/>
    <mergeCell ref="B109:B111"/>
    <mergeCell ref="C109:C111"/>
    <mergeCell ref="I109:I111"/>
    <mergeCell ref="J109:J111"/>
    <mergeCell ref="K109:K111"/>
    <mergeCell ref="L109:L111"/>
    <mergeCell ref="M109:M111"/>
    <mergeCell ref="A106:A108"/>
    <mergeCell ref="B106:B108"/>
    <mergeCell ref="C106:C108"/>
    <mergeCell ref="I106:I108"/>
    <mergeCell ref="J106:J108"/>
    <mergeCell ref="K106:K108"/>
    <mergeCell ref="L100:L102"/>
    <mergeCell ref="M100:M102"/>
    <mergeCell ref="A103:A105"/>
    <mergeCell ref="B103:B105"/>
    <mergeCell ref="C103:C105"/>
    <mergeCell ref="I103:I105"/>
    <mergeCell ref="J103:J105"/>
    <mergeCell ref="K103:K105"/>
    <mergeCell ref="L103:L105"/>
    <mergeCell ref="M103:M105"/>
    <mergeCell ref="A100:A102"/>
    <mergeCell ref="B100:B102"/>
    <mergeCell ref="C100:C102"/>
    <mergeCell ref="I100:I102"/>
    <mergeCell ref="J100:J102"/>
    <mergeCell ref="K100:K102"/>
    <mergeCell ref="L94:L96"/>
    <mergeCell ref="M94:M96"/>
    <mergeCell ref="A97:A99"/>
    <mergeCell ref="B97:B99"/>
    <mergeCell ref="C97:C99"/>
    <mergeCell ref="I97:I99"/>
    <mergeCell ref="J97:J99"/>
    <mergeCell ref="K97:K99"/>
    <mergeCell ref="L97:L99"/>
    <mergeCell ref="M97:M99"/>
    <mergeCell ref="A94:A96"/>
    <mergeCell ref="B94:B96"/>
    <mergeCell ref="C94:C96"/>
    <mergeCell ref="I94:I96"/>
    <mergeCell ref="J94:J96"/>
    <mergeCell ref="K94:K96"/>
    <mergeCell ref="L88:L90"/>
    <mergeCell ref="M88:M90"/>
    <mergeCell ref="A91:A93"/>
    <mergeCell ref="B91:B93"/>
    <mergeCell ref="C91:C93"/>
    <mergeCell ref="I91:I93"/>
    <mergeCell ref="J91:J93"/>
    <mergeCell ref="K91:K93"/>
    <mergeCell ref="L91:L93"/>
    <mergeCell ref="M91:M93"/>
    <mergeCell ref="A88:A90"/>
    <mergeCell ref="B88:B90"/>
    <mergeCell ref="C88:C90"/>
    <mergeCell ref="I88:I90"/>
    <mergeCell ref="J88:J90"/>
    <mergeCell ref="K88:K90"/>
    <mergeCell ref="L82:L84"/>
    <mergeCell ref="M82:M84"/>
    <mergeCell ref="A85:A87"/>
    <mergeCell ref="B85:B87"/>
    <mergeCell ref="C85:C87"/>
    <mergeCell ref="I85:I87"/>
    <mergeCell ref="J85:J87"/>
    <mergeCell ref="K85:K87"/>
    <mergeCell ref="L85:L87"/>
    <mergeCell ref="M85:M87"/>
    <mergeCell ref="A82:A84"/>
    <mergeCell ref="B82:B84"/>
    <mergeCell ref="C82:C84"/>
    <mergeCell ref="I82:I84"/>
    <mergeCell ref="J82:J84"/>
    <mergeCell ref="K82:K84"/>
    <mergeCell ref="M75:M77"/>
    <mergeCell ref="A78:L78"/>
    <mergeCell ref="A79:A81"/>
    <mergeCell ref="B79:B81"/>
    <mergeCell ref="C79:C81"/>
    <mergeCell ref="I79:I81"/>
    <mergeCell ref="J79:J81"/>
    <mergeCell ref="K79:K81"/>
    <mergeCell ref="L79:L81"/>
    <mergeCell ref="M79:M81"/>
    <mergeCell ref="L69:L74"/>
    <mergeCell ref="M69:M74"/>
    <mergeCell ref="A72:A74"/>
    <mergeCell ref="B72:B74"/>
    <mergeCell ref="C72:C74"/>
    <mergeCell ref="A75:C77"/>
    <mergeCell ref="I75:I77"/>
    <mergeCell ref="J75:J77"/>
    <mergeCell ref="K75:K77"/>
    <mergeCell ref="L75:L77"/>
    <mergeCell ref="A69:A71"/>
    <mergeCell ref="B69:B71"/>
    <mergeCell ref="C69:C71"/>
    <mergeCell ref="I69:I74"/>
    <mergeCell ref="J69:J74"/>
    <mergeCell ref="K69:K74"/>
    <mergeCell ref="B60:B62"/>
    <mergeCell ref="C60:C62"/>
    <mergeCell ref="A63:A65"/>
    <mergeCell ref="B63:B65"/>
    <mergeCell ref="C63:C65"/>
    <mergeCell ref="A66:A68"/>
    <mergeCell ref="B66:B68"/>
    <mergeCell ref="C66:C68"/>
    <mergeCell ref="M54:M56"/>
    <mergeCell ref="A57:A59"/>
    <mergeCell ref="B57:B59"/>
    <mergeCell ref="C57:C59"/>
    <mergeCell ref="I57:I68"/>
    <mergeCell ref="J57:J68"/>
    <mergeCell ref="K57:K68"/>
    <mergeCell ref="L57:L68"/>
    <mergeCell ref="M57:M68"/>
    <mergeCell ref="A60:A62"/>
    <mergeCell ref="A53:L53"/>
    <mergeCell ref="A54:A56"/>
    <mergeCell ref="B54:B56"/>
    <mergeCell ref="C54:C56"/>
    <mergeCell ref="I54:I56"/>
    <mergeCell ref="J54:J56"/>
    <mergeCell ref="K54:K56"/>
    <mergeCell ref="L54:L56"/>
    <mergeCell ref="A50:C52"/>
    <mergeCell ref="I50:I52"/>
    <mergeCell ref="J50:J52"/>
    <mergeCell ref="K50:K52"/>
    <mergeCell ref="L50:L52"/>
    <mergeCell ref="M50:M52"/>
    <mergeCell ref="L44:L46"/>
    <mergeCell ref="M44:M46"/>
    <mergeCell ref="A47:A49"/>
    <mergeCell ref="B47:B49"/>
    <mergeCell ref="C47:C49"/>
    <mergeCell ref="I47:I49"/>
    <mergeCell ref="J47:J49"/>
    <mergeCell ref="K47:K49"/>
    <mergeCell ref="L47:L49"/>
    <mergeCell ref="M47:M49"/>
    <mergeCell ref="A44:A46"/>
    <mergeCell ref="B44:B46"/>
    <mergeCell ref="C44:C46"/>
    <mergeCell ref="I44:I46"/>
    <mergeCell ref="J44:J46"/>
    <mergeCell ref="K44:K46"/>
    <mergeCell ref="L38:L40"/>
    <mergeCell ref="M38:M40"/>
    <mergeCell ref="A41:A43"/>
    <mergeCell ref="B41:B43"/>
    <mergeCell ref="C41:C43"/>
    <mergeCell ref="I41:I43"/>
    <mergeCell ref="J41:J43"/>
    <mergeCell ref="K41:K43"/>
    <mergeCell ref="L41:L43"/>
    <mergeCell ref="M41:M43"/>
    <mergeCell ref="A38:A40"/>
    <mergeCell ref="B38:B40"/>
    <mergeCell ref="C38:C40"/>
    <mergeCell ref="I38:I40"/>
    <mergeCell ref="J38:J40"/>
    <mergeCell ref="K38:K40"/>
    <mergeCell ref="L32:L34"/>
    <mergeCell ref="M32:M34"/>
    <mergeCell ref="A35:A37"/>
    <mergeCell ref="B35:B37"/>
    <mergeCell ref="C35:C37"/>
    <mergeCell ref="I35:I37"/>
    <mergeCell ref="J35:J37"/>
    <mergeCell ref="K35:K37"/>
    <mergeCell ref="L35:L37"/>
    <mergeCell ref="M35:M37"/>
    <mergeCell ref="A32:A34"/>
    <mergeCell ref="B32:B34"/>
    <mergeCell ref="C32:C34"/>
    <mergeCell ref="I32:I34"/>
    <mergeCell ref="J32:J34"/>
    <mergeCell ref="K32:K34"/>
    <mergeCell ref="L26:L28"/>
    <mergeCell ref="M26:M28"/>
    <mergeCell ref="A29:A31"/>
    <mergeCell ref="B29:B31"/>
    <mergeCell ref="C29:C31"/>
    <mergeCell ref="I29:I31"/>
    <mergeCell ref="J29:J31"/>
    <mergeCell ref="K29:K31"/>
    <mergeCell ref="L29:L31"/>
    <mergeCell ref="M29:M31"/>
    <mergeCell ref="A26:A28"/>
    <mergeCell ref="B26:B28"/>
    <mergeCell ref="C26:C28"/>
    <mergeCell ref="I26:I28"/>
    <mergeCell ref="J26:J28"/>
    <mergeCell ref="K26:K28"/>
    <mergeCell ref="L20:L22"/>
    <mergeCell ref="M20:M22"/>
    <mergeCell ref="A23:A25"/>
    <mergeCell ref="B23:B25"/>
    <mergeCell ref="C23:C25"/>
    <mergeCell ref="I23:I25"/>
    <mergeCell ref="J23:J25"/>
    <mergeCell ref="K23:K25"/>
    <mergeCell ref="L23:L25"/>
    <mergeCell ref="M23:M25"/>
    <mergeCell ref="A20:A22"/>
    <mergeCell ref="B20:B22"/>
    <mergeCell ref="C20:C22"/>
    <mergeCell ref="I20:I22"/>
    <mergeCell ref="J20:J22"/>
    <mergeCell ref="K20:K22"/>
    <mergeCell ref="L14:L16"/>
    <mergeCell ref="M14:M16"/>
    <mergeCell ref="A17:A19"/>
    <mergeCell ref="B17:B19"/>
    <mergeCell ref="C17:C19"/>
    <mergeCell ref="I17:I19"/>
    <mergeCell ref="J17:J19"/>
    <mergeCell ref="K17:K19"/>
    <mergeCell ref="L17:L19"/>
    <mergeCell ref="M17:M19"/>
    <mergeCell ref="A14:A16"/>
    <mergeCell ref="B14:B16"/>
    <mergeCell ref="C14:C16"/>
    <mergeCell ref="I14:I16"/>
    <mergeCell ref="J14:J16"/>
    <mergeCell ref="K14:K16"/>
    <mergeCell ref="A9:M9"/>
    <mergeCell ref="B10:M10"/>
    <mergeCell ref="A11:A13"/>
    <mergeCell ref="B11:B13"/>
    <mergeCell ref="C11:C13"/>
    <mergeCell ref="I11:I13"/>
    <mergeCell ref="J11:J13"/>
    <mergeCell ref="K11:K13"/>
    <mergeCell ref="L11:L13"/>
    <mergeCell ref="M11:M13"/>
    <mergeCell ref="J1:M1"/>
    <mergeCell ref="A3:M3"/>
    <mergeCell ref="A5:A7"/>
    <mergeCell ref="B5:B7"/>
    <mergeCell ref="C5:C7"/>
    <mergeCell ref="D5:D7"/>
    <mergeCell ref="E5:H5"/>
    <mergeCell ref="I5:M6"/>
    <mergeCell ref="E6:E7"/>
    <mergeCell ref="F6:H6"/>
  </mergeCells>
  <pageMargins left="0.98425196850393704" right="0.59055118110236227" top="0.78740157480314965" bottom="0.78740157480314965" header="0.31496062992125984" footer="0.31496062992125984"/>
  <pageSetup paperSize="9" scale="33" orientation="portrait" r:id="rId1"/>
  <headerFooter differentFirst="1">
    <oddHeader>&amp;C&amp;"Times New Roman,обычный"&amp;9&amp;P</oddHeader>
  </headerFooter>
  <rowBreaks count="2" manualBreakCount="2">
    <brk id="78" max="12" man="1"/>
    <brk id="135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  <outlinePr summaryBelow="0" summaryRight="0"/>
    <pageSetUpPr fitToPage="1"/>
  </sheetPr>
  <dimension ref="B1:IS264"/>
  <sheetViews>
    <sheetView view="pageBreakPreview" zoomScale="70" zoomScaleNormal="70" zoomScaleSheetLayoutView="70" workbookViewId="0">
      <pane ySplit="7" topLeftCell="A8" activePane="bottomLeft" state="frozen"/>
      <selection pane="bottomLeft" activeCell="F9" sqref="F9"/>
    </sheetView>
  </sheetViews>
  <sheetFormatPr defaultRowHeight="15" outlineLevelRow="1" outlineLevelCol="2" x14ac:dyDescent="0.25"/>
  <cols>
    <col min="2" max="2" width="4.140625" style="21" customWidth="1"/>
    <col min="3" max="3" width="46.85546875" style="21" customWidth="1"/>
    <col min="4" max="4" width="16" style="21" customWidth="1"/>
    <col min="5" max="5" width="57" style="69" customWidth="1"/>
    <col min="6" max="7" width="16.7109375" style="21" customWidth="1"/>
    <col min="8" max="8" width="20.140625" style="21" customWidth="1" outlineLevel="1"/>
    <col min="9" max="9" width="14.7109375" style="21" customWidth="1" outlineLevel="1" collapsed="1"/>
    <col min="10" max="11" width="14.7109375" style="21" hidden="1" customWidth="1" outlineLevel="2"/>
    <col min="12" max="12" width="18.28515625" style="21" customWidth="1"/>
    <col min="13" max="13" width="15.85546875" style="21" hidden="1" customWidth="1"/>
    <col min="14" max="14" width="13.85546875" style="21" hidden="1" customWidth="1"/>
    <col min="15" max="15" width="0" style="21" hidden="1" customWidth="1"/>
    <col min="16" max="16" width="12" style="21" hidden="1" customWidth="1"/>
    <col min="17" max="17" width="17.140625" style="21" customWidth="1"/>
    <col min="18" max="18" width="11.5703125" style="21" bestFit="1" customWidth="1"/>
    <col min="19" max="19" width="9.140625" style="21" customWidth="1"/>
    <col min="20" max="20" width="12" style="21" customWidth="1"/>
    <col min="21" max="253" width="9.140625" style="21" customWidth="1"/>
  </cols>
  <sheetData>
    <row r="1" spans="2:253" ht="15.75" x14ac:dyDescent="0.25">
      <c r="B1" s="101" t="s">
        <v>172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</row>
    <row r="2" spans="2:253" ht="3.75" customHeight="1" x14ac:dyDescent="0.25">
      <c r="B2" s="63"/>
      <c r="C2" s="63"/>
      <c r="D2" s="63"/>
      <c r="E2" s="64"/>
      <c r="F2" s="63"/>
      <c r="G2" s="63"/>
      <c r="H2" s="63"/>
      <c r="I2" s="63"/>
      <c r="J2" s="63"/>
      <c r="K2" s="63"/>
      <c r="L2" s="63"/>
    </row>
    <row r="3" spans="2:253" ht="15" customHeight="1" x14ac:dyDescent="0.25">
      <c r="B3" s="102" t="s">
        <v>0</v>
      </c>
      <c r="C3" s="102" t="s">
        <v>46</v>
      </c>
      <c r="D3" s="102" t="s">
        <v>173</v>
      </c>
      <c r="E3" s="174" t="s">
        <v>174</v>
      </c>
      <c r="F3" s="102" t="s">
        <v>133</v>
      </c>
      <c r="G3" s="102"/>
      <c r="H3" s="102"/>
      <c r="I3" s="102"/>
      <c r="J3" s="102"/>
      <c r="K3" s="102"/>
      <c r="L3" s="102" t="s">
        <v>175</v>
      </c>
    </row>
    <row r="4" spans="2:253" ht="12.75" customHeight="1" x14ac:dyDescent="0.25">
      <c r="B4" s="102"/>
      <c r="C4" s="102"/>
      <c r="D4" s="102"/>
      <c r="E4" s="174"/>
      <c r="F4" s="102" t="s">
        <v>176</v>
      </c>
      <c r="G4" s="103" t="s">
        <v>134</v>
      </c>
      <c r="H4" s="103"/>
      <c r="I4" s="103"/>
      <c r="J4" s="103"/>
      <c r="K4" s="103"/>
      <c r="L4" s="102"/>
    </row>
    <row r="5" spans="2:253" ht="25.5" customHeight="1" x14ac:dyDescent="0.25">
      <c r="B5" s="102"/>
      <c r="C5" s="102"/>
      <c r="D5" s="102"/>
      <c r="E5" s="174"/>
      <c r="F5" s="102"/>
      <c r="G5" s="104" t="s">
        <v>177</v>
      </c>
      <c r="H5" s="103" t="s">
        <v>135</v>
      </c>
      <c r="I5" s="103" t="s">
        <v>178</v>
      </c>
      <c r="J5" s="103"/>
      <c r="K5" s="103"/>
      <c r="L5" s="10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  <c r="EI5" s="22"/>
      <c r="EJ5" s="22"/>
      <c r="EK5" s="22"/>
      <c r="EL5" s="22"/>
      <c r="EM5" s="22"/>
      <c r="EN5" s="22"/>
      <c r="EO5" s="22"/>
      <c r="EP5" s="22"/>
      <c r="EQ5" s="22"/>
      <c r="ER5" s="22"/>
      <c r="ES5" s="22"/>
      <c r="ET5" s="22"/>
      <c r="EU5" s="22"/>
      <c r="EV5" s="22"/>
      <c r="EW5" s="22"/>
      <c r="EX5" s="22"/>
      <c r="EY5" s="22"/>
      <c r="EZ5" s="22"/>
      <c r="FA5" s="22"/>
      <c r="FB5" s="22"/>
      <c r="FC5" s="22"/>
      <c r="FD5" s="22"/>
      <c r="FE5" s="22"/>
      <c r="FF5" s="22"/>
      <c r="FG5" s="22"/>
      <c r="FH5" s="22"/>
      <c r="FI5" s="22"/>
      <c r="FJ5" s="22"/>
      <c r="FK5" s="22"/>
      <c r="FL5" s="22"/>
      <c r="FM5" s="22"/>
      <c r="FN5" s="22"/>
      <c r="FO5" s="22"/>
      <c r="FP5" s="22"/>
      <c r="FQ5" s="22"/>
      <c r="FR5" s="22"/>
      <c r="FS5" s="22"/>
      <c r="FT5" s="22"/>
      <c r="FU5" s="22"/>
      <c r="FV5" s="22"/>
      <c r="FW5" s="22"/>
      <c r="FX5" s="22"/>
      <c r="FY5" s="22"/>
      <c r="FZ5" s="22"/>
      <c r="GA5" s="22"/>
      <c r="GB5" s="22"/>
      <c r="GC5" s="22"/>
      <c r="GD5" s="22"/>
      <c r="GE5" s="22"/>
      <c r="GF5" s="22"/>
      <c r="GG5" s="22"/>
      <c r="GH5" s="22"/>
      <c r="GI5" s="22"/>
      <c r="GJ5" s="22"/>
      <c r="GK5" s="22"/>
      <c r="GL5" s="22"/>
      <c r="GM5" s="22"/>
      <c r="GN5" s="22"/>
      <c r="GO5" s="22"/>
      <c r="GP5" s="22"/>
      <c r="GQ5" s="22"/>
      <c r="GR5" s="22"/>
      <c r="GS5" s="22"/>
      <c r="GT5" s="22"/>
      <c r="GU5" s="22"/>
      <c r="GV5" s="22"/>
      <c r="GW5" s="22"/>
      <c r="GX5" s="22"/>
      <c r="GY5" s="22"/>
      <c r="GZ5" s="22"/>
      <c r="HA5" s="22"/>
      <c r="HB5" s="22"/>
      <c r="HC5" s="22"/>
      <c r="HD5" s="22"/>
      <c r="HE5" s="22"/>
      <c r="HF5" s="22"/>
      <c r="HG5" s="22"/>
      <c r="HH5" s="22"/>
      <c r="HI5" s="22"/>
      <c r="HJ5" s="22"/>
      <c r="HK5" s="22"/>
      <c r="HL5" s="22"/>
      <c r="HM5" s="22"/>
      <c r="HN5" s="22"/>
      <c r="HO5" s="22"/>
      <c r="HP5" s="22"/>
      <c r="HQ5" s="22"/>
      <c r="HR5" s="22"/>
      <c r="HS5" s="22"/>
      <c r="HT5" s="22"/>
      <c r="HU5" s="22"/>
      <c r="HV5" s="22"/>
      <c r="HW5" s="22"/>
      <c r="HX5" s="22"/>
      <c r="HY5" s="22"/>
      <c r="HZ5" s="22"/>
      <c r="IA5" s="22"/>
      <c r="IB5" s="22"/>
      <c r="IC5" s="22"/>
      <c r="ID5" s="22"/>
      <c r="IE5" s="22"/>
      <c r="IF5" s="22"/>
      <c r="IG5" s="22"/>
      <c r="IH5" s="22"/>
      <c r="II5" s="22"/>
      <c r="IJ5" s="22"/>
      <c r="IK5" s="22"/>
      <c r="IL5" s="22"/>
      <c r="IM5" s="22"/>
      <c r="IN5" s="22"/>
      <c r="IO5" s="22"/>
      <c r="IP5" s="22"/>
      <c r="IQ5" s="22"/>
      <c r="IR5" s="22"/>
      <c r="IS5" s="22"/>
    </row>
    <row r="6" spans="2:253" ht="51" customHeight="1" x14ac:dyDescent="0.25">
      <c r="B6" s="102"/>
      <c r="C6" s="102"/>
      <c r="D6" s="102"/>
      <c r="E6" s="174"/>
      <c r="F6" s="102"/>
      <c r="G6" s="104"/>
      <c r="H6" s="103"/>
      <c r="I6" s="62" t="s">
        <v>136</v>
      </c>
      <c r="J6" s="33" t="s">
        <v>137</v>
      </c>
      <c r="K6" s="33" t="s">
        <v>179</v>
      </c>
      <c r="L6" s="10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  <c r="FF6" s="22"/>
      <c r="FG6" s="22"/>
      <c r="FH6" s="22"/>
      <c r="FI6" s="22"/>
      <c r="FJ6" s="22"/>
      <c r="FK6" s="22"/>
      <c r="FL6" s="22"/>
      <c r="FM6" s="22"/>
      <c r="FN6" s="22"/>
      <c r="FO6" s="22"/>
      <c r="FP6" s="22"/>
      <c r="FQ6" s="22"/>
      <c r="FR6" s="22"/>
      <c r="FS6" s="22"/>
      <c r="FT6" s="22"/>
      <c r="FU6" s="22"/>
      <c r="FV6" s="22"/>
      <c r="FW6" s="22"/>
      <c r="FX6" s="22"/>
      <c r="FY6" s="22"/>
      <c r="FZ6" s="22"/>
      <c r="GA6" s="22"/>
      <c r="GB6" s="22"/>
      <c r="GC6" s="22"/>
      <c r="GD6" s="22"/>
      <c r="GE6" s="22"/>
      <c r="GF6" s="22"/>
      <c r="GG6" s="22"/>
      <c r="GH6" s="22"/>
      <c r="GI6" s="22"/>
      <c r="GJ6" s="22"/>
      <c r="GK6" s="22"/>
      <c r="GL6" s="22"/>
      <c r="GM6" s="22"/>
      <c r="GN6" s="22"/>
      <c r="GO6" s="22"/>
      <c r="GP6" s="22"/>
      <c r="GQ6" s="22"/>
      <c r="GR6" s="22"/>
      <c r="GS6" s="22"/>
      <c r="GT6" s="22"/>
      <c r="GU6" s="22"/>
      <c r="GV6" s="22"/>
      <c r="GW6" s="22"/>
      <c r="GX6" s="22"/>
      <c r="GY6" s="22"/>
      <c r="GZ6" s="22"/>
      <c r="HA6" s="22"/>
      <c r="HB6" s="22"/>
      <c r="HC6" s="22"/>
      <c r="HD6" s="22"/>
      <c r="HE6" s="22"/>
      <c r="HF6" s="22"/>
      <c r="HG6" s="22"/>
      <c r="HH6" s="22"/>
      <c r="HI6" s="22"/>
      <c r="HJ6" s="22"/>
      <c r="HK6" s="22"/>
      <c r="HL6" s="22"/>
      <c r="HM6" s="22"/>
      <c r="HN6" s="22"/>
      <c r="HO6" s="22"/>
      <c r="HP6" s="22"/>
      <c r="HQ6" s="22"/>
      <c r="HR6" s="22"/>
      <c r="HS6" s="22"/>
      <c r="HT6" s="22"/>
      <c r="HU6" s="22"/>
      <c r="HV6" s="22"/>
      <c r="HW6" s="22"/>
      <c r="HX6" s="22"/>
      <c r="HY6" s="22"/>
      <c r="HZ6" s="22"/>
      <c r="IA6" s="22"/>
      <c r="IB6" s="22"/>
      <c r="IC6" s="22"/>
      <c r="ID6" s="22"/>
      <c r="IE6" s="22"/>
      <c r="IF6" s="22"/>
      <c r="IG6" s="22"/>
      <c r="IH6" s="22"/>
      <c r="II6" s="22"/>
      <c r="IJ6" s="22"/>
      <c r="IK6" s="22"/>
      <c r="IL6" s="22"/>
      <c r="IM6" s="22"/>
      <c r="IN6" s="22"/>
      <c r="IO6" s="22"/>
      <c r="IP6" s="22"/>
      <c r="IQ6" s="22"/>
      <c r="IR6" s="22"/>
      <c r="IS6" s="22"/>
    </row>
    <row r="7" spans="2:253" x14ac:dyDescent="0.25">
      <c r="B7" s="46">
        <v>1</v>
      </c>
      <c r="C7" s="46">
        <v>2</v>
      </c>
      <c r="D7" s="46">
        <v>3</v>
      </c>
      <c r="E7" s="65">
        <v>4</v>
      </c>
      <c r="F7" s="46">
        <v>5</v>
      </c>
      <c r="G7" s="47" t="s">
        <v>138</v>
      </c>
      <c r="H7" s="23">
        <v>7</v>
      </c>
      <c r="I7" s="23" t="s">
        <v>180</v>
      </c>
      <c r="J7" s="23">
        <v>9</v>
      </c>
      <c r="K7" s="23">
        <v>10</v>
      </c>
      <c r="L7" s="46" t="s">
        <v>181</v>
      </c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  <c r="IA7" s="27"/>
      <c r="IB7" s="27"/>
      <c r="IC7" s="27"/>
      <c r="ID7" s="27"/>
      <c r="IE7" s="27"/>
      <c r="IF7" s="27"/>
      <c r="IG7" s="27"/>
      <c r="IH7" s="27"/>
      <c r="II7" s="27"/>
      <c r="IJ7" s="27"/>
      <c r="IK7" s="27"/>
      <c r="IL7" s="27"/>
      <c r="IM7" s="27"/>
      <c r="IN7" s="27"/>
      <c r="IO7" s="27"/>
      <c r="IP7" s="27"/>
      <c r="IQ7" s="27"/>
      <c r="IR7" s="27"/>
      <c r="IS7" s="27"/>
    </row>
    <row r="8" spans="2:253" s="48" customFormat="1" ht="12.75" x14ac:dyDescent="0.2">
      <c r="B8" s="105" t="s">
        <v>187</v>
      </c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  <c r="HR8" s="22"/>
      <c r="HS8" s="22"/>
      <c r="HT8" s="22"/>
      <c r="HU8" s="22"/>
      <c r="HV8" s="22"/>
      <c r="HW8" s="22"/>
      <c r="HX8" s="22"/>
      <c r="HY8" s="22"/>
      <c r="HZ8" s="22"/>
      <c r="IA8" s="22"/>
      <c r="IB8" s="22"/>
      <c r="IC8" s="22"/>
      <c r="ID8" s="22"/>
      <c r="IE8" s="22"/>
      <c r="IF8" s="22"/>
      <c r="IG8" s="22"/>
      <c r="IH8" s="22"/>
      <c r="II8" s="22"/>
      <c r="IJ8" s="22"/>
      <c r="IK8" s="22"/>
      <c r="IL8" s="22"/>
      <c r="IM8" s="22"/>
      <c r="IN8" s="22"/>
      <c r="IO8" s="22"/>
      <c r="IP8" s="22"/>
      <c r="IQ8" s="22"/>
      <c r="IR8" s="22"/>
      <c r="IS8" s="22"/>
    </row>
    <row r="9" spans="2:253" s="48" customFormat="1" ht="30" customHeight="1" outlineLevel="1" x14ac:dyDescent="0.2">
      <c r="B9" s="59"/>
      <c r="C9" s="50" t="s">
        <v>61</v>
      </c>
      <c r="D9" s="49" t="s">
        <v>193</v>
      </c>
      <c r="E9" s="70" t="s">
        <v>61</v>
      </c>
      <c r="F9" s="35">
        <f>800000+183600+11000</f>
        <v>994600</v>
      </c>
      <c r="G9" s="36">
        <f t="shared" ref="G9:G16" si="0">SUM(H9:I9)</f>
        <v>0</v>
      </c>
      <c r="H9" s="37"/>
      <c r="I9" s="37">
        <f t="shared" ref="I9:I17" si="1">SUM(J9:K9)</f>
        <v>0</v>
      </c>
      <c r="J9" s="38"/>
      <c r="K9" s="25"/>
      <c r="L9" s="26">
        <f t="shared" ref="L9:L17" si="2">SUM(F9:G9)</f>
        <v>994600</v>
      </c>
      <c r="M9" s="22"/>
      <c r="N9" s="22"/>
      <c r="O9" s="22"/>
      <c r="P9" s="22"/>
      <c r="Q9" s="78">
        <f>L9</f>
        <v>994600</v>
      </c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  <c r="GZ9" s="22"/>
      <c r="HA9" s="22"/>
      <c r="HB9" s="22"/>
      <c r="HC9" s="22"/>
      <c r="HD9" s="22"/>
      <c r="HE9" s="22"/>
      <c r="HF9" s="22"/>
      <c r="HG9" s="22"/>
      <c r="HH9" s="22"/>
      <c r="HI9" s="22"/>
      <c r="HJ9" s="22"/>
      <c r="HK9" s="22"/>
      <c r="HL9" s="22"/>
      <c r="HM9" s="22"/>
      <c r="HN9" s="22"/>
      <c r="HO9" s="22"/>
      <c r="HP9" s="22"/>
      <c r="HQ9" s="22"/>
      <c r="HR9" s="22"/>
      <c r="HS9" s="22"/>
      <c r="HT9" s="22"/>
      <c r="HU9" s="22"/>
      <c r="HV9" s="22"/>
      <c r="HW9" s="22"/>
      <c r="HX9" s="22"/>
      <c r="HY9" s="22"/>
      <c r="HZ9" s="22"/>
      <c r="IA9" s="22"/>
      <c r="IB9" s="22"/>
      <c r="IC9" s="22"/>
      <c r="ID9" s="22"/>
      <c r="IE9" s="22"/>
      <c r="IF9" s="22"/>
      <c r="IG9" s="22"/>
      <c r="IH9" s="22"/>
      <c r="II9" s="22"/>
      <c r="IJ9" s="22"/>
      <c r="IK9" s="22"/>
      <c r="IL9" s="22"/>
      <c r="IM9" s="22"/>
      <c r="IN9" s="22"/>
      <c r="IO9" s="22"/>
      <c r="IP9" s="22"/>
      <c r="IQ9" s="22"/>
      <c r="IR9" s="22"/>
      <c r="IS9" s="22"/>
    </row>
    <row r="10" spans="2:253" s="48" customFormat="1" ht="30" customHeight="1" outlineLevel="1" x14ac:dyDescent="0.2">
      <c r="B10" s="108"/>
      <c r="C10" s="171" t="s">
        <v>17</v>
      </c>
      <c r="D10" s="49" t="s">
        <v>192</v>
      </c>
      <c r="E10" s="66" t="s">
        <v>188</v>
      </c>
      <c r="F10" s="35">
        <v>285000</v>
      </c>
      <c r="G10" s="36">
        <f t="shared" si="0"/>
        <v>0</v>
      </c>
      <c r="H10" s="37"/>
      <c r="I10" s="37">
        <f t="shared" si="1"/>
        <v>0</v>
      </c>
      <c r="J10" s="38"/>
      <c r="K10" s="25"/>
      <c r="L10" s="26">
        <f t="shared" si="2"/>
        <v>285000</v>
      </c>
      <c r="M10" s="22"/>
      <c r="N10" s="22"/>
      <c r="O10" s="22"/>
      <c r="P10" s="22"/>
      <c r="Q10" s="175">
        <f>L10+L11+L12+L13</f>
        <v>1020410</v>
      </c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2"/>
      <c r="GB10" s="22"/>
      <c r="GC10" s="22"/>
      <c r="GD10" s="22"/>
      <c r="GE10" s="22"/>
      <c r="GF10" s="22"/>
      <c r="GG10" s="22"/>
      <c r="GH10" s="22"/>
      <c r="GI10" s="22"/>
      <c r="GJ10" s="22"/>
      <c r="GK10" s="22"/>
      <c r="GL10" s="22"/>
      <c r="GM10" s="22"/>
      <c r="GN10" s="22"/>
      <c r="GO10" s="22"/>
      <c r="GP10" s="22"/>
      <c r="GQ10" s="22"/>
      <c r="GR10" s="22"/>
      <c r="GS10" s="22"/>
      <c r="GT10" s="22"/>
      <c r="GU10" s="22"/>
      <c r="GV10" s="22"/>
      <c r="GW10" s="22"/>
      <c r="GX10" s="22"/>
      <c r="GY10" s="22"/>
      <c r="GZ10" s="22"/>
      <c r="HA10" s="22"/>
      <c r="HB10" s="22"/>
      <c r="HC10" s="22"/>
      <c r="HD10" s="22"/>
      <c r="HE10" s="22"/>
      <c r="HF10" s="22"/>
      <c r="HG10" s="22"/>
      <c r="HH10" s="22"/>
      <c r="HI10" s="22"/>
      <c r="HJ10" s="22"/>
      <c r="HK10" s="22"/>
      <c r="HL10" s="22"/>
      <c r="HM10" s="22"/>
      <c r="HN10" s="22"/>
      <c r="HO10" s="22"/>
      <c r="HP10" s="22"/>
      <c r="HQ10" s="22"/>
      <c r="HR10" s="22"/>
      <c r="HS10" s="22"/>
      <c r="HT10" s="22"/>
      <c r="HU10" s="22"/>
      <c r="HV10" s="22"/>
      <c r="HW10" s="22"/>
      <c r="HX10" s="22"/>
      <c r="HY10" s="22"/>
      <c r="HZ10" s="22"/>
      <c r="IA10" s="22"/>
      <c r="IB10" s="22"/>
      <c r="IC10" s="22"/>
      <c r="ID10" s="22"/>
      <c r="IE10" s="22"/>
      <c r="IF10" s="22"/>
      <c r="IG10" s="22"/>
      <c r="IH10" s="22"/>
      <c r="II10" s="22"/>
      <c r="IJ10" s="22"/>
      <c r="IK10" s="22"/>
      <c r="IL10" s="22"/>
      <c r="IM10" s="22"/>
      <c r="IN10" s="22"/>
      <c r="IO10" s="22"/>
      <c r="IP10" s="22"/>
      <c r="IQ10" s="22"/>
      <c r="IR10" s="22"/>
      <c r="IS10" s="22"/>
    </row>
    <row r="11" spans="2:253" s="48" customFormat="1" ht="12.75" outlineLevel="1" x14ac:dyDescent="0.2">
      <c r="B11" s="109"/>
      <c r="C11" s="172"/>
      <c r="D11" s="49" t="s">
        <v>169</v>
      </c>
      <c r="E11" s="66" t="s">
        <v>189</v>
      </c>
      <c r="F11" s="35">
        <v>315990</v>
      </c>
      <c r="G11" s="36">
        <f t="shared" si="0"/>
        <v>0</v>
      </c>
      <c r="H11" s="37"/>
      <c r="I11" s="37">
        <f t="shared" si="1"/>
        <v>0</v>
      </c>
      <c r="J11" s="38"/>
      <c r="K11" s="25"/>
      <c r="L11" s="26">
        <f t="shared" si="2"/>
        <v>315990</v>
      </c>
      <c r="M11" s="22"/>
      <c r="N11" s="22"/>
      <c r="O11" s="22"/>
      <c r="P11" s="22"/>
      <c r="Q11" s="175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22"/>
      <c r="EX11" s="22"/>
      <c r="EY11" s="22"/>
      <c r="EZ11" s="22"/>
      <c r="FA11" s="22"/>
      <c r="FB11" s="22"/>
      <c r="FC11" s="22"/>
      <c r="FD11" s="22"/>
      <c r="FE11" s="22"/>
      <c r="FF11" s="22"/>
      <c r="FG11" s="22"/>
      <c r="FH11" s="22"/>
      <c r="FI11" s="22"/>
      <c r="FJ11" s="22"/>
      <c r="FK11" s="22"/>
      <c r="FL11" s="22"/>
      <c r="FM11" s="22"/>
      <c r="FN11" s="22"/>
      <c r="FO11" s="22"/>
      <c r="FP11" s="22"/>
      <c r="FQ11" s="22"/>
      <c r="FR11" s="22"/>
      <c r="FS11" s="22"/>
      <c r="FT11" s="22"/>
      <c r="FU11" s="22"/>
      <c r="FV11" s="22"/>
      <c r="FW11" s="22"/>
      <c r="FX11" s="22"/>
      <c r="FY11" s="22"/>
      <c r="FZ11" s="22"/>
      <c r="GA11" s="22"/>
      <c r="GB11" s="22"/>
      <c r="GC11" s="22"/>
      <c r="GD11" s="22"/>
      <c r="GE11" s="22"/>
      <c r="GF11" s="22"/>
      <c r="GG11" s="22"/>
      <c r="GH11" s="22"/>
      <c r="GI11" s="22"/>
      <c r="GJ11" s="22"/>
      <c r="GK11" s="22"/>
      <c r="GL11" s="22"/>
      <c r="GM11" s="22"/>
      <c r="GN11" s="22"/>
      <c r="GO11" s="22"/>
      <c r="GP11" s="22"/>
      <c r="GQ11" s="22"/>
      <c r="GR11" s="22"/>
      <c r="GS11" s="22"/>
      <c r="GT11" s="22"/>
      <c r="GU11" s="22"/>
      <c r="GV11" s="22"/>
      <c r="GW11" s="22"/>
      <c r="GX11" s="22"/>
      <c r="GY11" s="22"/>
      <c r="GZ11" s="22"/>
      <c r="HA11" s="22"/>
      <c r="HB11" s="22"/>
      <c r="HC11" s="22"/>
      <c r="HD11" s="22"/>
      <c r="HE11" s="22"/>
      <c r="HF11" s="22"/>
      <c r="HG11" s="22"/>
      <c r="HH11" s="22"/>
      <c r="HI11" s="22"/>
      <c r="HJ11" s="22"/>
      <c r="HK11" s="22"/>
      <c r="HL11" s="22"/>
      <c r="HM11" s="22"/>
      <c r="HN11" s="22"/>
      <c r="HO11" s="22"/>
      <c r="HP11" s="22"/>
      <c r="HQ11" s="22"/>
      <c r="HR11" s="22"/>
      <c r="HS11" s="22"/>
      <c r="HT11" s="22"/>
      <c r="HU11" s="22"/>
      <c r="HV11" s="22"/>
      <c r="HW11" s="22"/>
      <c r="HX11" s="22"/>
      <c r="HY11" s="22"/>
      <c r="HZ11" s="22"/>
      <c r="IA11" s="22"/>
      <c r="IB11" s="22"/>
      <c r="IC11" s="22"/>
      <c r="ID11" s="22"/>
      <c r="IE11" s="22"/>
      <c r="IF11" s="22"/>
      <c r="IG11" s="22"/>
      <c r="IH11" s="22"/>
      <c r="II11" s="22"/>
      <c r="IJ11" s="22"/>
      <c r="IK11" s="22"/>
      <c r="IL11" s="22"/>
      <c r="IM11" s="22"/>
      <c r="IN11" s="22"/>
      <c r="IO11" s="22"/>
      <c r="IP11" s="22"/>
      <c r="IQ11" s="22"/>
      <c r="IR11" s="22"/>
      <c r="IS11" s="22"/>
    </row>
    <row r="12" spans="2:253" s="48" customFormat="1" ht="30" customHeight="1" outlineLevel="1" x14ac:dyDescent="0.2">
      <c r="B12" s="109"/>
      <c r="C12" s="172"/>
      <c r="D12" s="49" t="s">
        <v>194</v>
      </c>
      <c r="E12" s="66" t="s">
        <v>51</v>
      </c>
      <c r="F12" s="35">
        <v>200000</v>
      </c>
      <c r="G12" s="36">
        <f t="shared" si="0"/>
        <v>0</v>
      </c>
      <c r="H12" s="37"/>
      <c r="I12" s="37">
        <f>SUM(J12:K12)</f>
        <v>0</v>
      </c>
      <c r="J12" s="38"/>
      <c r="K12" s="25"/>
      <c r="L12" s="26">
        <f t="shared" si="2"/>
        <v>200000</v>
      </c>
      <c r="M12" s="22"/>
      <c r="N12" s="22"/>
      <c r="O12" s="22"/>
      <c r="P12" s="22"/>
      <c r="Q12" s="175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  <c r="FP12" s="22"/>
      <c r="FQ12" s="22"/>
      <c r="FR12" s="22"/>
      <c r="FS12" s="22"/>
      <c r="FT12" s="22"/>
      <c r="FU12" s="22"/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  <c r="GJ12" s="22"/>
      <c r="GK12" s="22"/>
      <c r="GL12" s="22"/>
      <c r="GM12" s="22"/>
      <c r="GN12" s="22"/>
      <c r="GO12" s="22"/>
      <c r="GP12" s="22"/>
      <c r="GQ12" s="22"/>
      <c r="GR12" s="22"/>
      <c r="GS12" s="22"/>
      <c r="GT12" s="22"/>
      <c r="GU12" s="22"/>
      <c r="GV12" s="22"/>
      <c r="GW12" s="22"/>
      <c r="GX12" s="22"/>
      <c r="GY12" s="22"/>
      <c r="GZ12" s="22"/>
      <c r="HA12" s="22"/>
      <c r="HB12" s="22"/>
      <c r="HC12" s="22"/>
      <c r="HD12" s="22"/>
      <c r="HE12" s="22"/>
      <c r="HF12" s="22"/>
      <c r="HG12" s="22"/>
      <c r="HH12" s="22"/>
      <c r="HI12" s="22"/>
      <c r="HJ12" s="22"/>
      <c r="HK12" s="22"/>
      <c r="HL12" s="22"/>
      <c r="HM12" s="22"/>
      <c r="HN12" s="22"/>
      <c r="HO12" s="22"/>
      <c r="HP12" s="22"/>
      <c r="HQ12" s="22"/>
      <c r="HR12" s="22"/>
      <c r="HS12" s="22"/>
      <c r="HT12" s="22"/>
      <c r="HU12" s="22"/>
      <c r="HV12" s="22"/>
      <c r="HW12" s="22"/>
      <c r="HX12" s="22"/>
      <c r="HY12" s="22"/>
      <c r="HZ12" s="22"/>
      <c r="IA12" s="22"/>
      <c r="IB12" s="22"/>
      <c r="IC12" s="22"/>
      <c r="ID12" s="22"/>
      <c r="IE12" s="22"/>
      <c r="IF12" s="22"/>
      <c r="IG12" s="22"/>
      <c r="IH12" s="22"/>
      <c r="II12" s="22"/>
      <c r="IJ12" s="22"/>
      <c r="IK12" s="22"/>
      <c r="IL12" s="22"/>
      <c r="IM12" s="22"/>
      <c r="IN12" s="22"/>
      <c r="IO12" s="22"/>
      <c r="IP12" s="22"/>
      <c r="IQ12" s="22"/>
      <c r="IR12" s="22"/>
      <c r="IS12" s="22"/>
    </row>
    <row r="13" spans="2:253" s="48" customFormat="1" ht="33.75" customHeight="1" outlineLevel="1" x14ac:dyDescent="0.2">
      <c r="B13" s="110"/>
      <c r="C13" s="173"/>
      <c r="D13" s="49" t="s">
        <v>227</v>
      </c>
      <c r="E13" s="70" t="s">
        <v>43</v>
      </c>
      <c r="F13" s="35">
        <v>219420</v>
      </c>
      <c r="G13" s="36">
        <f t="shared" si="0"/>
        <v>0</v>
      </c>
      <c r="H13" s="37"/>
      <c r="I13" s="37">
        <f>SUM(J13:K13)</f>
        <v>0</v>
      </c>
      <c r="J13" s="38"/>
      <c r="K13" s="25"/>
      <c r="L13" s="26">
        <f t="shared" si="2"/>
        <v>219420</v>
      </c>
      <c r="M13" s="22"/>
      <c r="N13" s="22"/>
      <c r="O13" s="22"/>
      <c r="P13" s="22"/>
      <c r="Q13" s="175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/>
      <c r="EM13" s="22"/>
      <c r="EN13" s="22"/>
      <c r="EO13" s="22"/>
      <c r="EP13" s="22"/>
      <c r="EQ13" s="22"/>
      <c r="ER13" s="22"/>
      <c r="ES13" s="22"/>
      <c r="ET13" s="22"/>
      <c r="EU13" s="22"/>
      <c r="EV13" s="22"/>
      <c r="EW13" s="22"/>
      <c r="EX13" s="22"/>
      <c r="EY13" s="22"/>
      <c r="EZ13" s="22"/>
      <c r="FA13" s="22"/>
      <c r="FB13" s="22"/>
      <c r="FC13" s="22"/>
      <c r="FD13" s="22"/>
      <c r="FE13" s="22"/>
      <c r="FF13" s="22"/>
      <c r="FG13" s="22"/>
      <c r="FH13" s="22"/>
      <c r="FI13" s="22"/>
      <c r="FJ13" s="22"/>
      <c r="FK13" s="22"/>
      <c r="FL13" s="22"/>
      <c r="FM13" s="22"/>
      <c r="FN13" s="22"/>
      <c r="FO13" s="22"/>
      <c r="FP13" s="22"/>
      <c r="FQ13" s="22"/>
      <c r="FR13" s="22"/>
      <c r="FS13" s="22"/>
      <c r="FT13" s="22"/>
      <c r="FU13" s="22"/>
      <c r="FV13" s="22"/>
      <c r="FW13" s="22"/>
      <c r="FX13" s="22"/>
      <c r="FY13" s="22"/>
      <c r="FZ13" s="22"/>
      <c r="GA13" s="22"/>
      <c r="GB13" s="22"/>
      <c r="GC13" s="22"/>
      <c r="GD13" s="22"/>
      <c r="GE13" s="22"/>
      <c r="GF13" s="22"/>
      <c r="GG13" s="22"/>
      <c r="GH13" s="22"/>
      <c r="GI13" s="22"/>
      <c r="GJ13" s="22"/>
      <c r="GK13" s="22"/>
      <c r="GL13" s="22"/>
      <c r="GM13" s="22"/>
      <c r="GN13" s="22"/>
      <c r="GO13" s="22"/>
      <c r="GP13" s="22"/>
      <c r="GQ13" s="22"/>
      <c r="GR13" s="22"/>
      <c r="GS13" s="22"/>
      <c r="GT13" s="22"/>
      <c r="GU13" s="22"/>
      <c r="GV13" s="22"/>
      <c r="GW13" s="22"/>
      <c r="GX13" s="22"/>
      <c r="GY13" s="22"/>
      <c r="GZ13" s="22"/>
      <c r="HA13" s="22"/>
      <c r="HB13" s="22"/>
      <c r="HC13" s="22"/>
      <c r="HD13" s="22"/>
      <c r="HE13" s="22"/>
      <c r="HF13" s="22"/>
      <c r="HG13" s="22"/>
      <c r="HH13" s="22"/>
      <c r="HI13" s="22"/>
      <c r="HJ13" s="22"/>
      <c r="HK13" s="22"/>
      <c r="HL13" s="22"/>
      <c r="HM13" s="22"/>
      <c r="HN13" s="22"/>
      <c r="HO13" s="22"/>
      <c r="HP13" s="22"/>
      <c r="HQ13" s="22"/>
      <c r="HR13" s="22"/>
      <c r="HS13" s="22"/>
      <c r="HT13" s="22"/>
      <c r="HU13" s="22"/>
      <c r="HV13" s="22"/>
      <c r="HW13" s="22"/>
      <c r="HX13" s="22"/>
      <c r="HY13" s="22"/>
      <c r="HZ13" s="22"/>
      <c r="IA13" s="22"/>
      <c r="IB13" s="22"/>
      <c r="IC13" s="22"/>
      <c r="ID13" s="22"/>
      <c r="IE13" s="22"/>
      <c r="IF13" s="22"/>
      <c r="IG13" s="22"/>
      <c r="IH13" s="22"/>
      <c r="II13" s="22"/>
      <c r="IJ13" s="22"/>
      <c r="IK13" s="22"/>
      <c r="IL13" s="22"/>
      <c r="IM13" s="22"/>
      <c r="IN13" s="22"/>
      <c r="IO13" s="22"/>
      <c r="IP13" s="22"/>
      <c r="IQ13" s="22"/>
      <c r="IR13" s="22"/>
      <c r="IS13" s="22"/>
    </row>
    <row r="14" spans="2:253" s="48" customFormat="1" ht="25.5" outlineLevel="1" x14ac:dyDescent="0.2">
      <c r="B14" s="108"/>
      <c r="C14" s="111" t="s">
        <v>21</v>
      </c>
      <c r="D14" s="49" t="s">
        <v>156</v>
      </c>
      <c r="E14" s="66" t="s">
        <v>190</v>
      </c>
      <c r="F14" s="35">
        <v>60000</v>
      </c>
      <c r="G14" s="36">
        <f t="shared" si="0"/>
        <v>0</v>
      </c>
      <c r="H14" s="37"/>
      <c r="I14" s="37">
        <f t="shared" si="1"/>
        <v>0</v>
      </c>
      <c r="J14" s="38"/>
      <c r="K14" s="25"/>
      <c r="L14" s="26">
        <f t="shared" si="2"/>
        <v>60000</v>
      </c>
      <c r="M14" s="22"/>
      <c r="N14" s="22"/>
      <c r="O14" s="22"/>
      <c r="P14" s="22"/>
      <c r="Q14" s="175">
        <f>L14+L15+L16</f>
        <v>360000</v>
      </c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22"/>
      <c r="HU14" s="22"/>
      <c r="HV14" s="22"/>
      <c r="HW14" s="22"/>
      <c r="HX14" s="22"/>
      <c r="HY14" s="22"/>
      <c r="HZ14" s="22"/>
      <c r="IA14" s="22"/>
      <c r="IB14" s="22"/>
      <c r="IC14" s="22"/>
      <c r="ID14" s="22"/>
      <c r="IE14" s="22"/>
      <c r="IF14" s="22"/>
      <c r="IG14" s="22"/>
      <c r="IH14" s="22"/>
      <c r="II14" s="22"/>
      <c r="IJ14" s="22"/>
      <c r="IK14" s="22"/>
      <c r="IL14" s="22"/>
      <c r="IM14" s="22"/>
      <c r="IN14" s="22"/>
      <c r="IO14" s="22"/>
      <c r="IP14" s="22"/>
      <c r="IQ14" s="22"/>
      <c r="IR14" s="22"/>
      <c r="IS14" s="22"/>
    </row>
    <row r="15" spans="2:253" s="48" customFormat="1" ht="88.5" customHeight="1" outlineLevel="1" x14ac:dyDescent="0.2">
      <c r="B15" s="109"/>
      <c r="C15" s="112"/>
      <c r="D15" s="49" t="s">
        <v>156</v>
      </c>
      <c r="E15" s="66" t="s">
        <v>220</v>
      </c>
      <c r="F15" s="35">
        <v>60000</v>
      </c>
      <c r="G15" s="36">
        <f>SUM(H15:I15)</f>
        <v>0</v>
      </c>
      <c r="H15" s="37"/>
      <c r="I15" s="37">
        <f>SUM(J15:K15)</f>
        <v>0</v>
      </c>
      <c r="J15" s="38"/>
      <c r="K15" s="25"/>
      <c r="L15" s="26">
        <f>SUM(F15:G15)</f>
        <v>60000</v>
      </c>
      <c r="M15" s="22"/>
      <c r="N15" s="22"/>
      <c r="O15" s="22"/>
      <c r="P15" s="22"/>
      <c r="Q15" s="10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  <c r="ED15" s="22"/>
      <c r="EE15" s="22"/>
      <c r="EF15" s="22"/>
      <c r="EG15" s="22"/>
      <c r="EH15" s="22"/>
      <c r="EI15" s="22"/>
      <c r="EJ15" s="22"/>
      <c r="EK15" s="22"/>
      <c r="EL15" s="22"/>
      <c r="EM15" s="22"/>
      <c r="EN15" s="22"/>
      <c r="EO15" s="22"/>
      <c r="EP15" s="22"/>
      <c r="EQ15" s="22"/>
      <c r="ER15" s="22"/>
      <c r="ES15" s="22"/>
      <c r="ET15" s="22"/>
      <c r="EU15" s="22"/>
      <c r="EV15" s="22"/>
      <c r="EW15" s="22"/>
      <c r="EX15" s="22"/>
      <c r="EY15" s="22"/>
      <c r="EZ15" s="22"/>
      <c r="FA15" s="22"/>
      <c r="FB15" s="22"/>
      <c r="FC15" s="22"/>
      <c r="FD15" s="22"/>
      <c r="FE15" s="22"/>
      <c r="FF15" s="22"/>
      <c r="FG15" s="22"/>
      <c r="FH15" s="22"/>
      <c r="FI15" s="22"/>
      <c r="FJ15" s="22"/>
      <c r="FK15" s="22"/>
      <c r="FL15" s="22"/>
      <c r="FM15" s="22"/>
      <c r="FN15" s="22"/>
      <c r="FO15" s="22"/>
      <c r="FP15" s="22"/>
      <c r="FQ15" s="22"/>
      <c r="FR15" s="22"/>
      <c r="FS15" s="22"/>
      <c r="FT15" s="22"/>
      <c r="FU15" s="22"/>
      <c r="FV15" s="22"/>
      <c r="FW15" s="22"/>
      <c r="FX15" s="22"/>
      <c r="FY15" s="22"/>
      <c r="FZ15" s="22"/>
      <c r="GA15" s="22"/>
      <c r="GB15" s="22"/>
      <c r="GC15" s="22"/>
      <c r="GD15" s="22"/>
      <c r="GE15" s="22"/>
      <c r="GF15" s="22"/>
      <c r="GG15" s="22"/>
      <c r="GH15" s="22"/>
      <c r="GI15" s="22"/>
      <c r="GJ15" s="22"/>
      <c r="GK15" s="22"/>
      <c r="GL15" s="22"/>
      <c r="GM15" s="22"/>
      <c r="GN15" s="22"/>
      <c r="GO15" s="22"/>
      <c r="GP15" s="22"/>
      <c r="GQ15" s="22"/>
      <c r="GR15" s="22"/>
      <c r="GS15" s="22"/>
      <c r="GT15" s="22"/>
      <c r="GU15" s="22"/>
      <c r="GV15" s="22"/>
      <c r="GW15" s="22"/>
      <c r="GX15" s="22"/>
      <c r="GY15" s="22"/>
      <c r="GZ15" s="22"/>
      <c r="HA15" s="22"/>
      <c r="HB15" s="22"/>
      <c r="HC15" s="22"/>
      <c r="HD15" s="22"/>
      <c r="HE15" s="22"/>
      <c r="HF15" s="22"/>
      <c r="HG15" s="22"/>
      <c r="HH15" s="22"/>
      <c r="HI15" s="22"/>
      <c r="HJ15" s="22"/>
      <c r="HK15" s="22"/>
      <c r="HL15" s="22"/>
      <c r="HM15" s="22"/>
      <c r="HN15" s="22"/>
      <c r="HO15" s="22"/>
      <c r="HP15" s="22"/>
      <c r="HQ15" s="22"/>
      <c r="HR15" s="22"/>
      <c r="HS15" s="22"/>
      <c r="HT15" s="22"/>
      <c r="HU15" s="22"/>
      <c r="HV15" s="22"/>
      <c r="HW15" s="22"/>
      <c r="HX15" s="22"/>
      <c r="HY15" s="22"/>
      <c r="HZ15" s="22"/>
      <c r="IA15" s="22"/>
      <c r="IB15" s="22"/>
      <c r="IC15" s="22"/>
      <c r="ID15" s="22"/>
      <c r="IE15" s="22"/>
      <c r="IF15" s="22"/>
      <c r="IG15" s="22"/>
      <c r="IH15" s="22"/>
      <c r="II15" s="22"/>
      <c r="IJ15" s="22"/>
      <c r="IK15" s="22"/>
      <c r="IL15" s="22"/>
      <c r="IM15" s="22"/>
      <c r="IN15" s="22"/>
      <c r="IO15" s="22"/>
      <c r="IP15" s="22"/>
      <c r="IQ15" s="22"/>
      <c r="IR15" s="22"/>
      <c r="IS15" s="22"/>
    </row>
    <row r="16" spans="2:253" s="48" customFormat="1" ht="38.25" outlineLevel="1" x14ac:dyDescent="0.2">
      <c r="B16" s="110"/>
      <c r="C16" s="113"/>
      <c r="D16" s="49" t="s">
        <v>158</v>
      </c>
      <c r="E16" s="66" t="s">
        <v>191</v>
      </c>
      <c r="F16" s="35">
        <v>240000</v>
      </c>
      <c r="G16" s="36">
        <f t="shared" si="0"/>
        <v>0</v>
      </c>
      <c r="H16" s="37"/>
      <c r="I16" s="37">
        <f t="shared" si="1"/>
        <v>0</v>
      </c>
      <c r="J16" s="38"/>
      <c r="K16" s="25"/>
      <c r="L16" s="26">
        <f>SUM(F16:G16)</f>
        <v>240000</v>
      </c>
      <c r="M16" s="22"/>
      <c r="N16" s="22"/>
      <c r="O16" s="22"/>
      <c r="P16" s="22"/>
      <c r="Q16" s="10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22"/>
      <c r="DK16" s="22"/>
      <c r="DL16" s="22"/>
      <c r="DM16" s="22"/>
      <c r="DN16" s="22"/>
      <c r="DO16" s="22"/>
      <c r="DP16" s="22"/>
      <c r="DQ16" s="22"/>
      <c r="DR16" s="22"/>
      <c r="DS16" s="22"/>
      <c r="DT16" s="22"/>
      <c r="DU16" s="22"/>
      <c r="DV16" s="22"/>
      <c r="DW16" s="22"/>
      <c r="DX16" s="22"/>
      <c r="DY16" s="22"/>
      <c r="DZ16" s="22"/>
      <c r="EA16" s="22"/>
      <c r="EB16" s="22"/>
      <c r="EC16" s="22"/>
      <c r="ED16" s="22"/>
      <c r="EE16" s="22"/>
      <c r="EF16" s="22"/>
      <c r="EG16" s="22"/>
      <c r="EH16" s="22"/>
      <c r="EI16" s="22"/>
      <c r="EJ16" s="22"/>
      <c r="EK16" s="22"/>
      <c r="EL16" s="22"/>
      <c r="EM16" s="22"/>
      <c r="EN16" s="22"/>
      <c r="EO16" s="22"/>
      <c r="EP16" s="22"/>
      <c r="EQ16" s="22"/>
      <c r="ER16" s="22"/>
      <c r="ES16" s="22"/>
      <c r="ET16" s="22"/>
      <c r="EU16" s="22"/>
      <c r="EV16" s="22"/>
      <c r="EW16" s="22"/>
      <c r="EX16" s="22"/>
      <c r="EY16" s="22"/>
      <c r="EZ16" s="22"/>
      <c r="FA16" s="22"/>
      <c r="FB16" s="22"/>
      <c r="FC16" s="22"/>
      <c r="FD16" s="22"/>
      <c r="FE16" s="22"/>
      <c r="FF16" s="22"/>
      <c r="FG16" s="22"/>
      <c r="FH16" s="22"/>
      <c r="FI16" s="22"/>
      <c r="FJ16" s="22"/>
      <c r="FK16" s="22"/>
      <c r="FL16" s="22"/>
      <c r="FM16" s="22"/>
      <c r="FN16" s="22"/>
      <c r="FO16" s="22"/>
      <c r="FP16" s="22"/>
      <c r="FQ16" s="22"/>
      <c r="FR16" s="22"/>
      <c r="FS16" s="22"/>
      <c r="FT16" s="22"/>
      <c r="FU16" s="22"/>
      <c r="FV16" s="22"/>
      <c r="FW16" s="22"/>
      <c r="FX16" s="22"/>
      <c r="FY16" s="22"/>
      <c r="FZ16" s="22"/>
      <c r="GA16" s="22"/>
      <c r="GB16" s="22"/>
      <c r="GC16" s="22"/>
      <c r="GD16" s="22"/>
      <c r="GE16" s="22"/>
      <c r="GF16" s="22"/>
      <c r="GG16" s="22"/>
      <c r="GH16" s="22"/>
      <c r="GI16" s="22"/>
      <c r="GJ16" s="22"/>
      <c r="GK16" s="22"/>
      <c r="GL16" s="22"/>
      <c r="GM16" s="22"/>
      <c r="GN16" s="22"/>
      <c r="GO16" s="22"/>
      <c r="GP16" s="22"/>
      <c r="GQ16" s="22"/>
      <c r="GR16" s="22"/>
      <c r="GS16" s="22"/>
      <c r="GT16" s="22"/>
      <c r="GU16" s="22"/>
      <c r="GV16" s="22"/>
      <c r="GW16" s="22"/>
      <c r="GX16" s="22"/>
      <c r="GY16" s="22"/>
      <c r="GZ16" s="22"/>
      <c r="HA16" s="22"/>
      <c r="HB16" s="22"/>
      <c r="HC16" s="22"/>
      <c r="HD16" s="22"/>
      <c r="HE16" s="22"/>
      <c r="HF16" s="22"/>
      <c r="HG16" s="22"/>
      <c r="HH16" s="22"/>
      <c r="HI16" s="22"/>
      <c r="HJ16" s="22"/>
      <c r="HK16" s="22"/>
      <c r="HL16" s="22"/>
      <c r="HM16" s="22"/>
      <c r="HN16" s="22"/>
      <c r="HO16" s="22"/>
      <c r="HP16" s="22"/>
      <c r="HQ16" s="22"/>
      <c r="HR16" s="22"/>
      <c r="HS16" s="22"/>
      <c r="HT16" s="22"/>
      <c r="HU16" s="22"/>
      <c r="HV16" s="22"/>
      <c r="HW16" s="22"/>
      <c r="HX16" s="22"/>
      <c r="HY16" s="22"/>
      <c r="HZ16" s="22"/>
      <c r="IA16" s="22"/>
      <c r="IB16" s="22"/>
      <c r="IC16" s="22"/>
      <c r="ID16" s="22"/>
      <c r="IE16" s="22"/>
      <c r="IF16" s="22"/>
      <c r="IG16" s="22"/>
      <c r="IH16" s="22"/>
      <c r="II16" s="22"/>
      <c r="IJ16" s="22"/>
      <c r="IK16" s="22"/>
      <c r="IL16" s="22"/>
      <c r="IM16" s="22"/>
      <c r="IN16" s="22"/>
      <c r="IO16" s="22"/>
      <c r="IP16" s="22"/>
      <c r="IQ16" s="22"/>
      <c r="IR16" s="22"/>
      <c r="IS16" s="22"/>
    </row>
    <row r="17" spans="2:253" s="48" customFormat="1" ht="64.5" customHeight="1" outlineLevel="1" x14ac:dyDescent="0.2">
      <c r="B17" s="61"/>
      <c r="C17" s="60" t="s">
        <v>22</v>
      </c>
      <c r="D17" s="49" t="s">
        <v>229</v>
      </c>
      <c r="E17" s="70"/>
      <c r="F17" s="35">
        <v>400000</v>
      </c>
      <c r="G17" s="36">
        <f>SUM(H17:I17)</f>
        <v>0</v>
      </c>
      <c r="H17" s="37">
        <v>0</v>
      </c>
      <c r="I17" s="37">
        <f t="shared" si="1"/>
        <v>0</v>
      </c>
      <c r="J17" s="38"/>
      <c r="K17" s="25"/>
      <c r="L17" s="26">
        <f t="shared" si="2"/>
        <v>400000</v>
      </c>
      <c r="M17" s="22"/>
      <c r="N17" s="22"/>
      <c r="O17" s="22"/>
      <c r="P17" s="22"/>
      <c r="Q17" s="78">
        <f>L17</f>
        <v>400000</v>
      </c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/>
      <c r="DH17" s="22"/>
      <c r="DI17" s="22"/>
      <c r="DJ17" s="22"/>
      <c r="DK17" s="22"/>
      <c r="DL17" s="22"/>
      <c r="DM17" s="22"/>
      <c r="DN17" s="22"/>
      <c r="DO17" s="22"/>
      <c r="DP17" s="22"/>
      <c r="DQ17" s="22"/>
      <c r="DR17" s="22"/>
      <c r="DS17" s="22"/>
      <c r="DT17" s="22"/>
      <c r="DU17" s="22"/>
      <c r="DV17" s="22"/>
      <c r="DW17" s="22"/>
      <c r="DX17" s="22"/>
      <c r="DY17" s="22"/>
      <c r="DZ17" s="22"/>
      <c r="EA17" s="22"/>
      <c r="EB17" s="22"/>
      <c r="EC17" s="22"/>
      <c r="ED17" s="22"/>
      <c r="EE17" s="22"/>
      <c r="EF17" s="22"/>
      <c r="EG17" s="22"/>
      <c r="EH17" s="22"/>
      <c r="EI17" s="22"/>
      <c r="EJ17" s="22"/>
      <c r="EK17" s="22"/>
      <c r="EL17" s="22"/>
      <c r="EM17" s="22"/>
      <c r="EN17" s="22"/>
      <c r="EO17" s="22"/>
      <c r="EP17" s="22"/>
      <c r="EQ17" s="22"/>
      <c r="ER17" s="22"/>
      <c r="ES17" s="22"/>
      <c r="ET17" s="22"/>
      <c r="EU17" s="22"/>
      <c r="EV17" s="22"/>
      <c r="EW17" s="22"/>
      <c r="EX17" s="22"/>
      <c r="EY17" s="22"/>
      <c r="EZ17" s="22"/>
      <c r="FA17" s="22"/>
      <c r="FB17" s="22"/>
      <c r="FC17" s="22"/>
      <c r="FD17" s="22"/>
      <c r="FE17" s="22"/>
      <c r="FF17" s="22"/>
      <c r="FG17" s="22"/>
      <c r="FH17" s="22"/>
      <c r="FI17" s="22"/>
      <c r="FJ17" s="22"/>
      <c r="FK17" s="22"/>
      <c r="FL17" s="22"/>
      <c r="FM17" s="22"/>
      <c r="FN17" s="22"/>
      <c r="FO17" s="22"/>
      <c r="FP17" s="22"/>
      <c r="FQ17" s="22"/>
      <c r="FR17" s="22"/>
      <c r="FS17" s="22"/>
      <c r="FT17" s="22"/>
      <c r="FU17" s="22"/>
      <c r="FV17" s="22"/>
      <c r="FW17" s="22"/>
      <c r="FX17" s="22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</row>
    <row r="18" spans="2:253" s="48" customFormat="1" ht="12.75" x14ac:dyDescent="0.2">
      <c r="B18" s="107" t="s">
        <v>195</v>
      </c>
      <c r="C18" s="107"/>
      <c r="D18" s="107"/>
      <c r="E18" s="107"/>
      <c r="F18" s="107"/>
      <c r="G18" s="107"/>
      <c r="H18" s="107"/>
      <c r="I18" s="107"/>
      <c r="J18" s="107"/>
      <c r="K18" s="107"/>
      <c r="L18" s="26">
        <f>SUM(L9:L17)</f>
        <v>2775010</v>
      </c>
      <c r="M18" s="22"/>
      <c r="N18" s="22"/>
      <c r="O18" s="22"/>
      <c r="P18" s="22"/>
      <c r="Q18" s="54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  <c r="DC18" s="22"/>
      <c r="DD18" s="22"/>
      <c r="DE18" s="22"/>
      <c r="DF18" s="22"/>
      <c r="DG18" s="22"/>
      <c r="DH18" s="22"/>
      <c r="DI18" s="22"/>
      <c r="DJ18" s="22"/>
      <c r="DK18" s="22"/>
      <c r="DL18" s="22"/>
      <c r="DM18" s="22"/>
      <c r="DN18" s="22"/>
      <c r="DO18" s="22"/>
      <c r="DP18" s="22"/>
      <c r="DQ18" s="22"/>
      <c r="DR18" s="22"/>
      <c r="DS18" s="22"/>
      <c r="DT18" s="22"/>
      <c r="DU18" s="22"/>
      <c r="DV18" s="22"/>
      <c r="DW18" s="22"/>
      <c r="DX18" s="22"/>
      <c r="DY18" s="22"/>
      <c r="DZ18" s="22"/>
      <c r="EA18" s="22"/>
      <c r="EB18" s="22"/>
      <c r="EC18" s="22"/>
      <c r="ED18" s="22"/>
      <c r="EE18" s="22"/>
      <c r="EF18" s="22"/>
      <c r="EG18" s="22"/>
      <c r="EH18" s="22"/>
      <c r="EI18" s="22"/>
      <c r="EJ18" s="22"/>
      <c r="EK18" s="22"/>
      <c r="EL18" s="22"/>
      <c r="EM18" s="22"/>
      <c r="EN18" s="22"/>
      <c r="EO18" s="22"/>
      <c r="EP18" s="22"/>
      <c r="EQ18" s="22"/>
      <c r="ER18" s="22"/>
      <c r="ES18" s="22"/>
      <c r="ET18" s="22"/>
      <c r="EU18" s="22"/>
      <c r="EV18" s="22"/>
      <c r="EW18" s="22"/>
      <c r="EX18" s="22"/>
      <c r="EY18" s="22"/>
      <c r="EZ18" s="22"/>
      <c r="FA18" s="22"/>
      <c r="FB18" s="22"/>
      <c r="FC18" s="22"/>
      <c r="FD18" s="22"/>
      <c r="FE18" s="22"/>
      <c r="FF18" s="22"/>
      <c r="FG18" s="22"/>
      <c r="FH18" s="22"/>
      <c r="FI18" s="22"/>
      <c r="FJ18" s="22"/>
      <c r="FK18" s="22"/>
      <c r="FL18" s="22"/>
      <c r="FM18" s="22"/>
      <c r="FN18" s="22"/>
      <c r="FO18" s="22"/>
      <c r="FP18" s="22"/>
      <c r="FQ18" s="22"/>
      <c r="FR18" s="22"/>
      <c r="FS18" s="22"/>
      <c r="FT18" s="22"/>
      <c r="FU18" s="22"/>
      <c r="FV18" s="22"/>
      <c r="FW18" s="22"/>
      <c r="FX18" s="22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</row>
    <row r="19" spans="2:253" s="48" customFormat="1" ht="12.75" x14ac:dyDescent="0.2">
      <c r="B19" s="105" t="s">
        <v>64</v>
      </c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  <c r="DC19" s="22"/>
      <c r="DD19" s="22"/>
      <c r="DE19" s="22"/>
      <c r="DF19" s="22"/>
      <c r="DG19" s="22"/>
      <c r="DH19" s="22"/>
      <c r="DI19" s="22"/>
      <c r="DJ19" s="22"/>
      <c r="DK19" s="22"/>
      <c r="DL19" s="22"/>
      <c r="DM19" s="22"/>
      <c r="DN19" s="22"/>
      <c r="DO19" s="22"/>
      <c r="DP19" s="22"/>
      <c r="DQ19" s="22"/>
      <c r="DR19" s="22"/>
      <c r="DS19" s="22"/>
      <c r="DT19" s="22"/>
      <c r="DU19" s="22"/>
      <c r="DV19" s="22"/>
      <c r="DW19" s="22"/>
      <c r="DX19" s="22"/>
      <c r="DY19" s="22"/>
      <c r="DZ19" s="22"/>
      <c r="EA19" s="22"/>
      <c r="EB19" s="22"/>
      <c r="EC19" s="22"/>
      <c r="ED19" s="22"/>
      <c r="EE19" s="22"/>
      <c r="EF19" s="22"/>
      <c r="EG19" s="22"/>
      <c r="EH19" s="22"/>
      <c r="EI19" s="22"/>
      <c r="EJ19" s="22"/>
      <c r="EK19" s="22"/>
      <c r="EL19" s="22"/>
      <c r="EM19" s="22"/>
      <c r="EN19" s="22"/>
      <c r="EO19" s="22"/>
      <c r="EP19" s="22"/>
      <c r="EQ19" s="22"/>
      <c r="ER19" s="22"/>
      <c r="ES19" s="22"/>
      <c r="ET19" s="22"/>
      <c r="EU19" s="22"/>
      <c r="EV19" s="22"/>
      <c r="EW19" s="22"/>
      <c r="EX19" s="22"/>
      <c r="EY19" s="22"/>
      <c r="EZ19" s="22"/>
      <c r="FA19" s="22"/>
      <c r="FB19" s="22"/>
      <c r="FC19" s="22"/>
      <c r="FD19" s="22"/>
      <c r="FE19" s="22"/>
      <c r="FF19" s="22"/>
      <c r="FG19" s="22"/>
      <c r="FH19" s="22"/>
      <c r="FI19" s="22"/>
      <c r="FJ19" s="22"/>
      <c r="FK19" s="22"/>
      <c r="FL19" s="22"/>
      <c r="FM19" s="22"/>
      <c r="FN19" s="22"/>
      <c r="FO19" s="22"/>
      <c r="FP19" s="22"/>
      <c r="FQ19" s="22"/>
      <c r="FR19" s="22"/>
      <c r="FS19" s="22"/>
      <c r="FT19" s="22"/>
      <c r="FU19" s="22"/>
      <c r="FV19" s="22"/>
      <c r="FW19" s="22"/>
      <c r="FX19" s="22"/>
      <c r="FY19" s="22"/>
      <c r="FZ19" s="22"/>
      <c r="GA19" s="22"/>
      <c r="GB19" s="22"/>
      <c r="GC19" s="22"/>
      <c r="GD19" s="22"/>
      <c r="GE19" s="22"/>
      <c r="GF19" s="22"/>
      <c r="GG19" s="22"/>
      <c r="GH19" s="22"/>
      <c r="GI19" s="22"/>
      <c r="GJ19" s="22"/>
      <c r="GK19" s="22"/>
      <c r="GL19" s="22"/>
      <c r="GM19" s="22"/>
      <c r="GN19" s="22"/>
      <c r="GO19" s="22"/>
      <c r="GP19" s="22"/>
      <c r="GQ19" s="22"/>
      <c r="GR19" s="22"/>
      <c r="GS19" s="22"/>
      <c r="GT19" s="22"/>
      <c r="GU19" s="22"/>
      <c r="GV19" s="22"/>
      <c r="GW19" s="22"/>
      <c r="GX19" s="22"/>
      <c r="GY19" s="22"/>
      <c r="GZ19" s="22"/>
      <c r="HA19" s="22"/>
      <c r="HB19" s="22"/>
      <c r="HC19" s="22"/>
      <c r="HD19" s="22"/>
      <c r="HE19" s="22"/>
      <c r="HF19" s="22"/>
      <c r="HG19" s="22"/>
      <c r="HH19" s="22"/>
      <c r="HI19" s="22"/>
      <c r="HJ19" s="22"/>
      <c r="HK19" s="22"/>
      <c r="HL19" s="22"/>
      <c r="HM19" s="22"/>
      <c r="HN19" s="22"/>
      <c r="HO19" s="22"/>
      <c r="HP19" s="22"/>
      <c r="HQ19" s="22"/>
      <c r="HR19" s="22"/>
      <c r="HS19" s="22"/>
      <c r="HT19" s="22"/>
      <c r="HU19" s="22"/>
      <c r="HV19" s="22"/>
      <c r="HW19" s="22"/>
      <c r="HX19" s="22"/>
      <c r="HY19" s="22"/>
      <c r="HZ19" s="22"/>
      <c r="IA19" s="22"/>
      <c r="IB19" s="22"/>
      <c r="IC19" s="22"/>
      <c r="ID19" s="22"/>
      <c r="IE19" s="22"/>
      <c r="IF19" s="22"/>
      <c r="IG19" s="22"/>
      <c r="IH19" s="22"/>
      <c r="II19" s="22"/>
      <c r="IJ19" s="22"/>
      <c r="IK19" s="22"/>
      <c r="IL19" s="22"/>
      <c r="IM19" s="22"/>
      <c r="IN19" s="22"/>
      <c r="IO19" s="22"/>
      <c r="IP19" s="22"/>
      <c r="IQ19" s="22"/>
      <c r="IR19" s="22"/>
      <c r="IS19" s="22"/>
    </row>
    <row r="20" spans="2:253" s="48" customFormat="1" ht="33" customHeight="1" outlineLevel="1" x14ac:dyDescent="0.2">
      <c r="B20" s="108"/>
      <c r="C20" s="168" t="s">
        <v>25</v>
      </c>
      <c r="D20" s="49" t="s">
        <v>154</v>
      </c>
      <c r="E20" s="66" t="s">
        <v>197</v>
      </c>
      <c r="F20" s="35"/>
      <c r="G20" s="36">
        <f>SUM(H20:I20)</f>
        <v>1488450</v>
      </c>
      <c r="H20" s="37">
        <f>1488448.79+1.21</f>
        <v>1488450</v>
      </c>
      <c r="I20" s="37">
        <f>SUM(J20:K20)</f>
        <v>0</v>
      </c>
      <c r="J20" s="38"/>
      <c r="K20" s="25"/>
      <c r="L20" s="26">
        <f>SUM(F20:G20)</f>
        <v>1488450</v>
      </c>
      <c r="M20" s="22"/>
      <c r="N20" s="22"/>
      <c r="O20" s="22"/>
      <c r="P20" s="22"/>
      <c r="Q20" s="176">
        <f>L20+L21+L22+L23</f>
        <v>2286250</v>
      </c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22"/>
      <c r="DO20" s="22"/>
      <c r="DP20" s="22"/>
      <c r="DQ20" s="22"/>
      <c r="DR20" s="22"/>
      <c r="DS20" s="22"/>
      <c r="DT20" s="22"/>
      <c r="DU20" s="22"/>
      <c r="DV20" s="22"/>
      <c r="DW20" s="22"/>
      <c r="DX20" s="22"/>
      <c r="DY20" s="22"/>
      <c r="DZ20" s="22"/>
      <c r="EA20" s="22"/>
      <c r="EB20" s="22"/>
      <c r="EC20" s="22"/>
      <c r="ED20" s="22"/>
      <c r="EE20" s="22"/>
      <c r="EF20" s="22"/>
      <c r="EG20" s="22"/>
      <c r="EH20" s="22"/>
      <c r="EI20" s="22"/>
      <c r="EJ20" s="22"/>
      <c r="EK20" s="22"/>
      <c r="EL20" s="22"/>
      <c r="EM20" s="22"/>
      <c r="EN20" s="22"/>
      <c r="EO20" s="22"/>
      <c r="EP20" s="22"/>
      <c r="EQ20" s="22"/>
      <c r="ER20" s="22"/>
      <c r="ES20" s="22"/>
      <c r="ET20" s="22"/>
      <c r="EU20" s="22"/>
      <c r="EV20" s="22"/>
      <c r="EW20" s="22"/>
      <c r="EX20" s="22"/>
      <c r="EY20" s="22"/>
      <c r="EZ20" s="22"/>
      <c r="FA20" s="22"/>
      <c r="FB20" s="22"/>
      <c r="FC20" s="22"/>
      <c r="FD20" s="22"/>
      <c r="FE20" s="22"/>
      <c r="FF20" s="22"/>
      <c r="FG20" s="22"/>
      <c r="FH20" s="22"/>
      <c r="FI20" s="22"/>
      <c r="FJ20" s="22"/>
      <c r="FK20" s="22"/>
      <c r="FL20" s="22"/>
      <c r="FM20" s="22"/>
      <c r="FN20" s="22"/>
      <c r="FO20" s="22"/>
      <c r="FP20" s="22"/>
      <c r="FQ20" s="22"/>
      <c r="FR20" s="22"/>
      <c r="FS20" s="22"/>
      <c r="FT20" s="22"/>
      <c r="FU20" s="22"/>
      <c r="FV20" s="22"/>
      <c r="FW20" s="22"/>
      <c r="FX20" s="22"/>
      <c r="FY20" s="22"/>
      <c r="FZ20" s="22"/>
      <c r="GA20" s="22"/>
      <c r="GB20" s="22"/>
      <c r="GC20" s="22"/>
      <c r="GD20" s="22"/>
      <c r="GE20" s="22"/>
      <c r="GF20" s="22"/>
      <c r="GG20" s="22"/>
      <c r="GH20" s="22"/>
      <c r="GI20" s="22"/>
      <c r="GJ20" s="22"/>
      <c r="GK20" s="22"/>
      <c r="GL20" s="22"/>
      <c r="GM20" s="22"/>
      <c r="GN20" s="22"/>
      <c r="GO20" s="22"/>
      <c r="GP20" s="22"/>
      <c r="GQ20" s="22"/>
      <c r="GR20" s="22"/>
      <c r="GS20" s="22"/>
      <c r="GT20" s="22"/>
      <c r="GU20" s="22"/>
      <c r="GV20" s="22"/>
      <c r="GW20" s="22"/>
      <c r="GX20" s="22"/>
      <c r="GY20" s="22"/>
      <c r="GZ20" s="22"/>
      <c r="HA20" s="22"/>
      <c r="HB20" s="22"/>
      <c r="HC20" s="22"/>
      <c r="HD20" s="22"/>
      <c r="HE20" s="22"/>
      <c r="HF20" s="22"/>
      <c r="HG20" s="22"/>
      <c r="HH20" s="22"/>
      <c r="HI20" s="22"/>
      <c r="HJ20" s="22"/>
      <c r="HK20" s="22"/>
      <c r="HL20" s="22"/>
      <c r="HM20" s="22"/>
      <c r="HN20" s="22"/>
      <c r="HO20" s="22"/>
      <c r="HP20" s="22"/>
      <c r="HQ20" s="22"/>
      <c r="HR20" s="22"/>
      <c r="HS20" s="22"/>
      <c r="HT20" s="22"/>
      <c r="HU20" s="22"/>
      <c r="HV20" s="22"/>
      <c r="HW20" s="22"/>
      <c r="HX20" s="22"/>
      <c r="HY20" s="22"/>
      <c r="HZ20" s="22"/>
      <c r="IA20" s="22"/>
      <c r="IB20" s="22"/>
      <c r="IC20" s="22"/>
      <c r="ID20" s="22"/>
      <c r="IE20" s="22"/>
      <c r="IF20" s="22"/>
      <c r="IG20" s="22"/>
      <c r="IH20" s="22"/>
      <c r="II20" s="22"/>
      <c r="IJ20" s="22"/>
      <c r="IK20" s="22"/>
      <c r="IL20" s="22"/>
      <c r="IM20" s="22"/>
      <c r="IN20" s="22"/>
      <c r="IO20" s="22"/>
      <c r="IP20" s="22"/>
      <c r="IQ20" s="22"/>
      <c r="IR20" s="22"/>
      <c r="IS20" s="22"/>
    </row>
    <row r="21" spans="2:253" s="48" customFormat="1" ht="53.25" customHeight="1" outlineLevel="1" x14ac:dyDescent="0.2">
      <c r="B21" s="109"/>
      <c r="C21" s="169"/>
      <c r="D21" s="49" t="s">
        <v>142</v>
      </c>
      <c r="E21" s="66" t="s">
        <v>144</v>
      </c>
      <c r="F21" s="35"/>
      <c r="G21" s="36">
        <f>SUM(H21:I21)</f>
        <v>106200</v>
      </c>
      <c r="H21" s="37">
        <v>106200</v>
      </c>
      <c r="I21" s="37">
        <f>SUM(J21:K21)</f>
        <v>0</v>
      </c>
      <c r="J21" s="38"/>
      <c r="K21" s="25"/>
      <c r="L21" s="26">
        <f>SUM(F21:G21)</f>
        <v>106200</v>
      </c>
      <c r="M21" s="22"/>
      <c r="N21" s="22"/>
      <c r="O21" s="22"/>
      <c r="P21" s="22"/>
      <c r="Q21" s="177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/>
      <c r="DF21" s="22"/>
      <c r="DG21" s="22"/>
      <c r="DH21" s="22"/>
      <c r="DI21" s="22"/>
      <c r="DJ21" s="22"/>
      <c r="DK21" s="22"/>
      <c r="DL21" s="22"/>
      <c r="DM21" s="22"/>
      <c r="DN21" s="22"/>
      <c r="DO21" s="22"/>
      <c r="DP21" s="22"/>
      <c r="DQ21" s="22"/>
      <c r="DR21" s="22"/>
      <c r="DS21" s="22"/>
      <c r="DT21" s="22"/>
      <c r="DU21" s="22"/>
      <c r="DV21" s="22"/>
      <c r="DW21" s="22"/>
      <c r="DX21" s="22"/>
      <c r="DY21" s="22"/>
      <c r="DZ21" s="22"/>
      <c r="EA21" s="22"/>
      <c r="EB21" s="22"/>
      <c r="EC21" s="22"/>
      <c r="ED21" s="22"/>
      <c r="EE21" s="22"/>
      <c r="EF21" s="22"/>
      <c r="EG21" s="22"/>
      <c r="EH21" s="22"/>
      <c r="EI21" s="22"/>
      <c r="EJ21" s="22"/>
      <c r="EK21" s="22"/>
      <c r="EL21" s="22"/>
      <c r="EM21" s="22"/>
      <c r="EN21" s="22"/>
      <c r="EO21" s="22"/>
      <c r="EP21" s="22"/>
      <c r="EQ21" s="22"/>
      <c r="ER21" s="22"/>
      <c r="ES21" s="22"/>
      <c r="ET21" s="22"/>
      <c r="EU21" s="22"/>
      <c r="EV21" s="22"/>
      <c r="EW21" s="22"/>
      <c r="EX21" s="22"/>
      <c r="EY21" s="22"/>
      <c r="EZ21" s="22"/>
      <c r="FA21" s="22"/>
      <c r="FB21" s="22"/>
      <c r="FC21" s="22"/>
      <c r="FD21" s="22"/>
      <c r="FE21" s="22"/>
      <c r="FF21" s="22"/>
      <c r="FG21" s="22"/>
      <c r="FH21" s="22"/>
      <c r="FI21" s="22"/>
      <c r="FJ21" s="22"/>
      <c r="FK21" s="22"/>
      <c r="FL21" s="22"/>
      <c r="FM21" s="22"/>
      <c r="FN21" s="22"/>
      <c r="FO21" s="22"/>
      <c r="FP21" s="22"/>
      <c r="FQ21" s="22"/>
      <c r="FR21" s="22"/>
      <c r="FS21" s="22"/>
      <c r="FT21" s="22"/>
      <c r="FU21" s="22"/>
      <c r="FV21" s="22"/>
      <c r="FW21" s="22"/>
      <c r="FX21" s="22"/>
      <c r="FY21" s="22"/>
      <c r="FZ21" s="22"/>
      <c r="GA21" s="22"/>
      <c r="GB21" s="22"/>
      <c r="GC21" s="22"/>
      <c r="GD21" s="22"/>
      <c r="GE21" s="22"/>
      <c r="GF21" s="22"/>
      <c r="GG21" s="22"/>
      <c r="GH21" s="22"/>
      <c r="GI21" s="22"/>
      <c r="GJ21" s="22"/>
      <c r="GK21" s="22"/>
      <c r="GL21" s="22"/>
      <c r="GM21" s="22"/>
      <c r="GN21" s="22"/>
      <c r="GO21" s="22"/>
      <c r="GP21" s="22"/>
      <c r="GQ21" s="22"/>
      <c r="GR21" s="22"/>
      <c r="GS21" s="22"/>
      <c r="GT21" s="22"/>
      <c r="GU21" s="22"/>
      <c r="GV21" s="22"/>
      <c r="GW21" s="22"/>
      <c r="GX21" s="22"/>
      <c r="GY21" s="22"/>
      <c r="GZ21" s="22"/>
      <c r="HA21" s="22"/>
      <c r="HB21" s="22"/>
      <c r="HC21" s="22"/>
      <c r="HD21" s="22"/>
      <c r="HE21" s="22"/>
      <c r="HF21" s="22"/>
      <c r="HG21" s="22"/>
      <c r="HH21" s="22"/>
      <c r="HI21" s="22"/>
      <c r="HJ21" s="22"/>
      <c r="HK21" s="22"/>
      <c r="HL21" s="22"/>
      <c r="HM21" s="22"/>
      <c r="HN21" s="22"/>
      <c r="HO21" s="22"/>
      <c r="HP21" s="22"/>
      <c r="HQ21" s="22"/>
      <c r="HR21" s="22"/>
      <c r="HS21" s="22"/>
      <c r="HT21" s="22"/>
      <c r="HU21" s="22"/>
      <c r="HV21" s="22"/>
      <c r="HW21" s="22"/>
      <c r="HX21" s="22"/>
      <c r="HY21" s="22"/>
      <c r="HZ21" s="22"/>
      <c r="IA21" s="22"/>
      <c r="IB21" s="22"/>
      <c r="IC21" s="22"/>
      <c r="ID21" s="22"/>
      <c r="IE21" s="22"/>
      <c r="IF21" s="22"/>
      <c r="IG21" s="22"/>
      <c r="IH21" s="22"/>
      <c r="II21" s="22"/>
      <c r="IJ21" s="22"/>
      <c r="IK21" s="22"/>
      <c r="IL21" s="22"/>
      <c r="IM21" s="22"/>
      <c r="IN21" s="22"/>
      <c r="IO21" s="22"/>
      <c r="IP21" s="22"/>
      <c r="IQ21" s="22"/>
      <c r="IR21" s="22"/>
      <c r="IS21" s="22"/>
    </row>
    <row r="22" spans="2:253" s="48" customFormat="1" ht="32.25" customHeight="1" outlineLevel="1" x14ac:dyDescent="0.2">
      <c r="B22" s="109"/>
      <c r="C22" s="169"/>
      <c r="D22" s="49" t="s">
        <v>145</v>
      </c>
      <c r="E22" s="66" t="s">
        <v>147</v>
      </c>
      <c r="F22" s="35"/>
      <c r="G22" s="36">
        <f>SUM(H22:I22)</f>
        <v>159160</v>
      </c>
      <c r="H22" s="37"/>
      <c r="I22" s="37">
        <f>SUM(J22:K22)</f>
        <v>159160</v>
      </c>
      <c r="J22" s="38">
        <v>159160</v>
      </c>
      <c r="K22" s="25"/>
      <c r="L22" s="26">
        <f>SUM(F22:G22)</f>
        <v>159160</v>
      </c>
      <c r="M22" s="22"/>
      <c r="N22" s="22"/>
      <c r="O22" s="22"/>
      <c r="P22" s="22"/>
      <c r="Q22" s="177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H22" s="22"/>
      <c r="DI22" s="22"/>
      <c r="DJ22" s="22"/>
      <c r="DK22" s="22"/>
      <c r="DL22" s="22"/>
      <c r="DM22" s="22"/>
      <c r="DN22" s="22"/>
      <c r="DO22" s="22"/>
      <c r="DP22" s="22"/>
      <c r="DQ22" s="22"/>
      <c r="DR22" s="22"/>
      <c r="DS22" s="22"/>
      <c r="DT22" s="22"/>
      <c r="DU22" s="22"/>
      <c r="DV22" s="22"/>
      <c r="DW22" s="22"/>
      <c r="DX22" s="22"/>
      <c r="DY22" s="22"/>
      <c r="DZ22" s="22"/>
      <c r="EA22" s="22"/>
      <c r="EB22" s="22"/>
      <c r="EC22" s="22"/>
      <c r="ED22" s="22"/>
      <c r="EE22" s="22"/>
      <c r="EF22" s="22"/>
      <c r="EG22" s="22"/>
      <c r="EH22" s="22"/>
      <c r="EI22" s="22"/>
      <c r="EJ22" s="22"/>
      <c r="EK22" s="22"/>
      <c r="EL22" s="22"/>
      <c r="EM22" s="22"/>
      <c r="EN22" s="22"/>
      <c r="EO22" s="22"/>
      <c r="EP22" s="22"/>
      <c r="EQ22" s="22"/>
      <c r="ER22" s="22"/>
      <c r="ES22" s="22"/>
      <c r="ET22" s="22"/>
      <c r="EU22" s="22"/>
      <c r="EV22" s="22"/>
      <c r="EW22" s="22"/>
      <c r="EX22" s="22"/>
      <c r="EY22" s="22"/>
      <c r="EZ22" s="22"/>
      <c r="FA22" s="22"/>
      <c r="FB22" s="22"/>
      <c r="FC22" s="22"/>
      <c r="FD22" s="22"/>
      <c r="FE22" s="22"/>
      <c r="FF22" s="22"/>
      <c r="FG22" s="22"/>
      <c r="FH22" s="22"/>
      <c r="FI22" s="22"/>
      <c r="FJ22" s="22"/>
      <c r="FK22" s="22"/>
      <c r="FL22" s="22"/>
      <c r="FM22" s="22"/>
      <c r="FN22" s="22"/>
      <c r="FO22" s="22"/>
      <c r="FP22" s="22"/>
      <c r="FQ22" s="22"/>
      <c r="FR22" s="22"/>
      <c r="FS22" s="22"/>
      <c r="FT22" s="22"/>
      <c r="FU22" s="22"/>
      <c r="FV22" s="22"/>
      <c r="FW22" s="22"/>
      <c r="FX22" s="22"/>
      <c r="FY22" s="22"/>
      <c r="FZ22" s="22"/>
      <c r="GA22" s="22"/>
      <c r="GB22" s="22"/>
      <c r="GC22" s="22"/>
      <c r="GD22" s="22"/>
      <c r="GE22" s="22"/>
      <c r="GF22" s="22"/>
      <c r="GG22" s="22"/>
      <c r="GH22" s="22"/>
      <c r="GI22" s="22"/>
      <c r="GJ22" s="22"/>
      <c r="GK22" s="22"/>
      <c r="GL22" s="22"/>
      <c r="GM22" s="22"/>
      <c r="GN22" s="22"/>
      <c r="GO22" s="22"/>
      <c r="GP22" s="22"/>
      <c r="GQ22" s="22"/>
      <c r="GR22" s="22"/>
      <c r="GS22" s="22"/>
      <c r="GT22" s="22"/>
      <c r="GU22" s="22"/>
      <c r="GV22" s="22"/>
      <c r="GW22" s="22"/>
      <c r="GX22" s="22"/>
      <c r="GY22" s="22"/>
      <c r="GZ22" s="22"/>
      <c r="HA22" s="22"/>
      <c r="HB22" s="22"/>
      <c r="HC22" s="22"/>
      <c r="HD22" s="22"/>
      <c r="HE22" s="22"/>
      <c r="HF22" s="22"/>
      <c r="HG22" s="22"/>
      <c r="HH22" s="22"/>
      <c r="HI22" s="22"/>
      <c r="HJ22" s="22"/>
      <c r="HK22" s="22"/>
      <c r="HL22" s="22"/>
      <c r="HM22" s="22"/>
      <c r="HN22" s="22"/>
      <c r="HO22" s="22"/>
      <c r="HP22" s="22"/>
      <c r="HQ22" s="22"/>
      <c r="HR22" s="22"/>
      <c r="HS22" s="22"/>
      <c r="HT22" s="22"/>
      <c r="HU22" s="22"/>
      <c r="HV22" s="22"/>
      <c r="HW22" s="22"/>
      <c r="HX22" s="22"/>
      <c r="HY22" s="22"/>
      <c r="HZ22" s="22"/>
      <c r="IA22" s="22"/>
      <c r="IB22" s="22"/>
      <c r="IC22" s="22"/>
      <c r="ID22" s="22"/>
      <c r="IE22" s="22"/>
      <c r="IF22" s="22"/>
      <c r="IG22" s="22"/>
      <c r="IH22" s="22"/>
      <c r="II22" s="22"/>
      <c r="IJ22" s="22"/>
      <c r="IK22" s="22"/>
      <c r="IL22" s="22"/>
      <c r="IM22" s="22"/>
      <c r="IN22" s="22"/>
      <c r="IO22" s="22"/>
      <c r="IP22" s="22"/>
      <c r="IQ22" s="22"/>
      <c r="IR22" s="22"/>
      <c r="IS22" s="22"/>
    </row>
    <row r="23" spans="2:253" s="48" customFormat="1" ht="60.75" customHeight="1" outlineLevel="1" x14ac:dyDescent="0.2">
      <c r="B23" s="110"/>
      <c r="C23" s="170"/>
      <c r="D23" s="49" t="s">
        <v>145</v>
      </c>
      <c r="E23" s="70" t="s">
        <v>228</v>
      </c>
      <c r="F23" s="35"/>
      <c r="G23" s="36">
        <f>SUM(H23:I23)</f>
        <v>532440</v>
      </c>
      <c r="H23" s="37">
        <v>532440</v>
      </c>
      <c r="I23" s="37">
        <f>SUM(J23:K23)</f>
        <v>0</v>
      </c>
      <c r="J23" s="38"/>
      <c r="K23" s="25"/>
      <c r="L23" s="76">
        <f>SUM(F23:G23)</f>
        <v>532440</v>
      </c>
      <c r="M23" s="22"/>
      <c r="N23" s="22"/>
      <c r="O23" s="22"/>
      <c r="P23" s="22"/>
      <c r="Q23" s="177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2"/>
      <c r="DI23" s="22"/>
      <c r="DJ23" s="22"/>
      <c r="DK23" s="22"/>
      <c r="DL23" s="22"/>
      <c r="DM23" s="22"/>
      <c r="DN23" s="22"/>
      <c r="DO23" s="22"/>
      <c r="DP23" s="22"/>
      <c r="DQ23" s="22"/>
      <c r="DR23" s="22"/>
      <c r="DS23" s="22"/>
      <c r="DT23" s="22"/>
      <c r="DU23" s="22"/>
      <c r="DV23" s="22"/>
      <c r="DW23" s="22"/>
      <c r="DX23" s="22"/>
      <c r="DY23" s="22"/>
      <c r="DZ23" s="22"/>
      <c r="EA23" s="22"/>
      <c r="EB23" s="22"/>
      <c r="EC23" s="22"/>
      <c r="ED23" s="22"/>
      <c r="EE23" s="22"/>
      <c r="EF23" s="22"/>
      <c r="EG23" s="22"/>
      <c r="EH23" s="22"/>
      <c r="EI23" s="22"/>
      <c r="EJ23" s="22"/>
      <c r="EK23" s="22"/>
      <c r="EL23" s="22"/>
      <c r="EM23" s="22"/>
      <c r="EN23" s="22"/>
      <c r="EO23" s="22"/>
      <c r="EP23" s="22"/>
      <c r="EQ23" s="22"/>
      <c r="ER23" s="22"/>
      <c r="ES23" s="22"/>
      <c r="ET23" s="22"/>
      <c r="EU23" s="22"/>
      <c r="EV23" s="22"/>
      <c r="EW23" s="22"/>
      <c r="EX23" s="22"/>
      <c r="EY23" s="22"/>
      <c r="EZ23" s="22"/>
      <c r="FA23" s="22"/>
      <c r="FB23" s="22"/>
      <c r="FC23" s="22"/>
      <c r="FD23" s="22"/>
      <c r="FE23" s="22"/>
      <c r="FF23" s="22"/>
      <c r="FG23" s="22"/>
      <c r="FH23" s="22"/>
      <c r="FI23" s="22"/>
      <c r="FJ23" s="22"/>
      <c r="FK23" s="22"/>
      <c r="FL23" s="22"/>
      <c r="FM23" s="22"/>
      <c r="FN23" s="22"/>
      <c r="FO23" s="22"/>
      <c r="FP23" s="22"/>
      <c r="FQ23" s="22"/>
      <c r="FR23" s="22"/>
      <c r="FS23" s="22"/>
      <c r="FT23" s="22"/>
      <c r="FU23" s="22"/>
      <c r="FV23" s="22"/>
      <c r="FW23" s="22"/>
      <c r="FX23" s="22"/>
      <c r="FY23" s="22"/>
      <c r="FZ23" s="22"/>
      <c r="GA23" s="22"/>
      <c r="GB23" s="22"/>
      <c r="GC23" s="22"/>
      <c r="GD23" s="22"/>
      <c r="GE23" s="22"/>
      <c r="GF23" s="22"/>
      <c r="GG23" s="22"/>
      <c r="GH23" s="22"/>
      <c r="GI23" s="22"/>
      <c r="GJ23" s="22"/>
      <c r="GK23" s="22"/>
      <c r="GL23" s="22"/>
      <c r="GM23" s="22"/>
      <c r="GN23" s="22"/>
      <c r="GO23" s="22"/>
      <c r="GP23" s="22"/>
      <c r="GQ23" s="22"/>
      <c r="GR23" s="22"/>
      <c r="GS23" s="22"/>
      <c r="GT23" s="22"/>
      <c r="GU23" s="22"/>
      <c r="GV23" s="22"/>
      <c r="GW23" s="22"/>
      <c r="GX23" s="22"/>
      <c r="GY23" s="22"/>
      <c r="GZ23" s="22"/>
      <c r="HA23" s="22"/>
      <c r="HB23" s="22"/>
      <c r="HC23" s="22"/>
      <c r="HD23" s="22"/>
      <c r="HE23" s="22"/>
      <c r="HF23" s="22"/>
      <c r="HG23" s="22"/>
      <c r="HH23" s="22"/>
      <c r="HI23" s="22"/>
      <c r="HJ23" s="22"/>
      <c r="HK23" s="22"/>
      <c r="HL23" s="22"/>
      <c r="HM23" s="22"/>
      <c r="HN23" s="22"/>
      <c r="HO23" s="22"/>
      <c r="HP23" s="22"/>
      <c r="HQ23" s="22"/>
      <c r="HR23" s="22"/>
      <c r="HS23" s="22"/>
      <c r="HT23" s="22"/>
      <c r="HU23" s="22"/>
      <c r="HV23" s="22"/>
      <c r="HW23" s="22"/>
      <c r="HX23" s="22"/>
      <c r="HY23" s="22"/>
      <c r="HZ23" s="22"/>
      <c r="IA23" s="22"/>
      <c r="IB23" s="22"/>
      <c r="IC23" s="22"/>
      <c r="ID23" s="22"/>
      <c r="IE23" s="22"/>
      <c r="IF23" s="22"/>
      <c r="IG23" s="22"/>
      <c r="IH23" s="22"/>
      <c r="II23" s="22"/>
      <c r="IJ23" s="22"/>
      <c r="IK23" s="22"/>
      <c r="IL23" s="22"/>
      <c r="IM23" s="22"/>
      <c r="IN23" s="22"/>
      <c r="IO23" s="22"/>
      <c r="IP23" s="22"/>
      <c r="IQ23" s="22"/>
      <c r="IR23" s="22"/>
      <c r="IS23" s="22"/>
    </row>
    <row r="24" spans="2:253" s="48" customFormat="1" ht="70.5" customHeight="1" outlineLevel="1" x14ac:dyDescent="0.2">
      <c r="B24" s="59"/>
      <c r="C24" s="50" t="s">
        <v>30</v>
      </c>
      <c r="D24" s="49" t="s">
        <v>139</v>
      </c>
      <c r="E24" s="66" t="s">
        <v>196</v>
      </c>
      <c r="F24" s="35">
        <v>308000</v>
      </c>
      <c r="G24" s="36">
        <f>SUM(H24:I24)</f>
        <v>0</v>
      </c>
      <c r="H24" s="37">
        <v>0</v>
      </c>
      <c r="I24" s="37">
        <f>SUM(J24:K24)</f>
        <v>0</v>
      </c>
      <c r="J24" s="38"/>
      <c r="K24" s="25"/>
      <c r="L24" s="26">
        <f>SUM(F24:G24)</f>
        <v>308000</v>
      </c>
      <c r="M24" s="22"/>
      <c r="N24" s="22"/>
      <c r="O24" s="22"/>
      <c r="P24" s="22"/>
      <c r="Q24" s="54">
        <f>L24</f>
        <v>308000</v>
      </c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2"/>
      <c r="DI24" s="22"/>
      <c r="DJ24" s="22"/>
      <c r="DK24" s="22"/>
      <c r="DL24" s="22"/>
      <c r="DM24" s="22"/>
      <c r="DN24" s="22"/>
      <c r="DO24" s="22"/>
      <c r="DP24" s="22"/>
      <c r="DQ24" s="22"/>
      <c r="DR24" s="22"/>
      <c r="DS24" s="22"/>
      <c r="DT24" s="22"/>
      <c r="DU24" s="22"/>
      <c r="DV24" s="22"/>
      <c r="DW24" s="22"/>
      <c r="DX24" s="22"/>
      <c r="DY24" s="22"/>
      <c r="DZ24" s="22"/>
      <c r="EA24" s="22"/>
      <c r="EB24" s="22"/>
      <c r="EC24" s="22"/>
      <c r="ED24" s="22"/>
      <c r="EE24" s="22"/>
      <c r="EF24" s="22"/>
      <c r="EG24" s="22"/>
      <c r="EH24" s="22"/>
      <c r="EI24" s="22"/>
      <c r="EJ24" s="22"/>
      <c r="EK24" s="22"/>
      <c r="EL24" s="22"/>
      <c r="EM24" s="22"/>
      <c r="EN24" s="22"/>
      <c r="EO24" s="22"/>
      <c r="EP24" s="22"/>
      <c r="EQ24" s="22"/>
      <c r="ER24" s="22"/>
      <c r="ES24" s="22"/>
      <c r="ET24" s="22"/>
      <c r="EU24" s="22"/>
      <c r="EV24" s="22"/>
      <c r="EW24" s="22"/>
      <c r="EX24" s="22"/>
      <c r="EY24" s="22"/>
      <c r="EZ24" s="22"/>
      <c r="FA24" s="22"/>
      <c r="FB24" s="22"/>
      <c r="FC24" s="22"/>
      <c r="FD24" s="22"/>
      <c r="FE24" s="22"/>
      <c r="FF24" s="22"/>
      <c r="FG24" s="22"/>
      <c r="FH24" s="22"/>
      <c r="FI24" s="22"/>
      <c r="FJ24" s="22"/>
      <c r="FK24" s="22"/>
      <c r="FL24" s="22"/>
      <c r="FM24" s="22"/>
      <c r="FN24" s="22"/>
      <c r="FO24" s="22"/>
      <c r="FP24" s="22"/>
      <c r="FQ24" s="22"/>
      <c r="FR24" s="22"/>
      <c r="FS24" s="22"/>
      <c r="FT24" s="22"/>
      <c r="FU24" s="22"/>
      <c r="FV24" s="22"/>
      <c r="FW24" s="22"/>
      <c r="FX24" s="22"/>
      <c r="FY24" s="22"/>
      <c r="FZ24" s="22"/>
      <c r="GA24" s="22"/>
      <c r="GB24" s="22"/>
      <c r="GC24" s="22"/>
      <c r="GD24" s="22"/>
      <c r="GE24" s="22"/>
      <c r="GF24" s="22"/>
      <c r="GG24" s="22"/>
      <c r="GH24" s="22"/>
      <c r="GI24" s="22"/>
      <c r="GJ24" s="22"/>
      <c r="GK24" s="22"/>
      <c r="GL24" s="22"/>
      <c r="GM24" s="22"/>
      <c r="GN24" s="22"/>
      <c r="GO24" s="22"/>
      <c r="GP24" s="22"/>
      <c r="GQ24" s="22"/>
      <c r="GR24" s="22"/>
      <c r="GS24" s="22"/>
      <c r="GT24" s="22"/>
      <c r="GU24" s="22"/>
      <c r="GV24" s="22"/>
      <c r="GW24" s="22"/>
      <c r="GX24" s="22"/>
      <c r="GY24" s="22"/>
      <c r="GZ24" s="22"/>
      <c r="HA24" s="22"/>
      <c r="HB24" s="22"/>
      <c r="HC24" s="22"/>
      <c r="HD24" s="22"/>
      <c r="HE24" s="22"/>
      <c r="HF24" s="22"/>
      <c r="HG24" s="22"/>
      <c r="HH24" s="22"/>
      <c r="HI24" s="22"/>
      <c r="HJ24" s="22"/>
      <c r="HK24" s="22"/>
      <c r="HL24" s="22"/>
      <c r="HM24" s="22"/>
      <c r="HN24" s="22"/>
      <c r="HO24" s="22"/>
      <c r="HP24" s="22"/>
      <c r="HQ24" s="22"/>
      <c r="HR24" s="22"/>
      <c r="HS24" s="22"/>
      <c r="HT24" s="22"/>
      <c r="HU24" s="22"/>
      <c r="HV24" s="22"/>
      <c r="HW24" s="22"/>
      <c r="HX24" s="22"/>
      <c r="HY24" s="22"/>
      <c r="HZ24" s="22"/>
      <c r="IA24" s="22"/>
      <c r="IB24" s="22"/>
      <c r="IC24" s="22"/>
      <c r="ID24" s="22"/>
      <c r="IE24" s="22"/>
      <c r="IF24" s="22"/>
      <c r="IG24" s="22"/>
      <c r="IH24" s="22"/>
      <c r="II24" s="22"/>
      <c r="IJ24" s="22"/>
      <c r="IK24" s="22"/>
      <c r="IL24" s="22"/>
      <c r="IM24" s="22"/>
      <c r="IN24" s="22"/>
      <c r="IO24" s="22"/>
      <c r="IP24" s="22"/>
      <c r="IQ24" s="22"/>
      <c r="IR24" s="22"/>
      <c r="IS24" s="22"/>
    </row>
    <row r="25" spans="2:253" s="48" customFormat="1" ht="12.75" x14ac:dyDescent="0.2">
      <c r="B25" s="107" t="s">
        <v>198</v>
      </c>
      <c r="C25" s="107"/>
      <c r="D25" s="107"/>
      <c r="E25" s="107"/>
      <c r="F25" s="107"/>
      <c r="G25" s="107"/>
      <c r="H25" s="107"/>
      <c r="I25" s="107"/>
      <c r="J25" s="107"/>
      <c r="K25" s="107"/>
      <c r="L25" s="26">
        <f>SUM(L20:L24)</f>
        <v>2594250</v>
      </c>
      <c r="M25" s="22"/>
      <c r="N25" s="22"/>
      <c r="O25" s="22"/>
      <c r="P25" s="22"/>
      <c r="Q25" s="54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  <c r="DC25" s="22"/>
      <c r="DD25" s="22"/>
      <c r="DE25" s="22"/>
      <c r="DF25" s="22"/>
      <c r="DG25" s="22"/>
      <c r="DH25" s="22"/>
      <c r="DI25" s="22"/>
      <c r="DJ25" s="22"/>
      <c r="DK25" s="22"/>
      <c r="DL25" s="22"/>
      <c r="DM25" s="22"/>
      <c r="DN25" s="22"/>
      <c r="DO25" s="22"/>
      <c r="DP25" s="22"/>
      <c r="DQ25" s="22"/>
      <c r="DR25" s="22"/>
      <c r="DS25" s="22"/>
      <c r="DT25" s="22"/>
      <c r="DU25" s="22"/>
      <c r="DV25" s="22"/>
      <c r="DW25" s="22"/>
      <c r="DX25" s="22"/>
      <c r="DY25" s="22"/>
      <c r="DZ25" s="22"/>
      <c r="EA25" s="22"/>
      <c r="EB25" s="22"/>
      <c r="EC25" s="22"/>
      <c r="ED25" s="22"/>
      <c r="EE25" s="22"/>
      <c r="EF25" s="22"/>
      <c r="EG25" s="22"/>
      <c r="EH25" s="22"/>
      <c r="EI25" s="22"/>
      <c r="EJ25" s="22"/>
      <c r="EK25" s="22"/>
      <c r="EL25" s="22"/>
      <c r="EM25" s="22"/>
      <c r="EN25" s="22"/>
      <c r="EO25" s="22"/>
      <c r="EP25" s="22"/>
      <c r="EQ25" s="22"/>
      <c r="ER25" s="22"/>
      <c r="ES25" s="22"/>
      <c r="ET25" s="22"/>
      <c r="EU25" s="22"/>
      <c r="EV25" s="22"/>
      <c r="EW25" s="22"/>
      <c r="EX25" s="22"/>
      <c r="EY25" s="22"/>
      <c r="EZ25" s="22"/>
      <c r="FA25" s="22"/>
      <c r="FB25" s="22"/>
      <c r="FC25" s="22"/>
      <c r="FD25" s="22"/>
      <c r="FE25" s="22"/>
      <c r="FF25" s="22"/>
      <c r="FG25" s="22"/>
      <c r="FH25" s="22"/>
      <c r="FI25" s="22"/>
      <c r="FJ25" s="22"/>
      <c r="FK25" s="22"/>
      <c r="FL25" s="22"/>
      <c r="FM25" s="22"/>
      <c r="FN25" s="22"/>
      <c r="FO25" s="22"/>
      <c r="FP25" s="22"/>
      <c r="FQ25" s="22"/>
      <c r="FR25" s="22"/>
      <c r="FS25" s="22"/>
      <c r="FT25" s="22"/>
      <c r="FU25" s="22"/>
      <c r="FV25" s="22"/>
      <c r="FW25" s="22"/>
      <c r="FX25" s="22"/>
      <c r="FY25" s="22"/>
      <c r="FZ25" s="22"/>
      <c r="GA25" s="22"/>
      <c r="GB25" s="22"/>
      <c r="GC25" s="22"/>
      <c r="GD25" s="22"/>
      <c r="GE25" s="22"/>
      <c r="GF25" s="22"/>
      <c r="GG25" s="22"/>
      <c r="GH25" s="22"/>
      <c r="GI25" s="22"/>
      <c r="GJ25" s="22"/>
      <c r="GK25" s="22"/>
      <c r="GL25" s="22"/>
      <c r="GM25" s="22"/>
      <c r="GN25" s="22"/>
      <c r="GO25" s="22"/>
      <c r="GP25" s="22"/>
      <c r="GQ25" s="22"/>
      <c r="GR25" s="22"/>
      <c r="GS25" s="22"/>
      <c r="GT25" s="22"/>
      <c r="GU25" s="22"/>
      <c r="GV25" s="22"/>
      <c r="GW25" s="22"/>
      <c r="GX25" s="22"/>
      <c r="GY25" s="22"/>
      <c r="GZ25" s="22"/>
      <c r="HA25" s="22"/>
      <c r="HB25" s="22"/>
      <c r="HC25" s="22"/>
      <c r="HD25" s="22"/>
      <c r="HE25" s="22"/>
      <c r="HF25" s="22"/>
      <c r="HG25" s="22"/>
      <c r="HH25" s="22"/>
      <c r="HI25" s="22"/>
      <c r="HJ25" s="22"/>
      <c r="HK25" s="22"/>
      <c r="HL25" s="22"/>
      <c r="HM25" s="22"/>
      <c r="HN25" s="22"/>
      <c r="HO25" s="22"/>
      <c r="HP25" s="22"/>
      <c r="HQ25" s="22"/>
      <c r="HR25" s="22"/>
      <c r="HS25" s="22"/>
      <c r="HT25" s="22"/>
      <c r="HU25" s="22"/>
      <c r="HV25" s="22"/>
      <c r="HW25" s="22"/>
      <c r="HX25" s="22"/>
      <c r="HY25" s="22"/>
      <c r="HZ25" s="22"/>
      <c r="IA25" s="22"/>
      <c r="IB25" s="22"/>
      <c r="IC25" s="22"/>
      <c r="ID25" s="22"/>
      <c r="IE25" s="22"/>
      <c r="IF25" s="22"/>
      <c r="IG25" s="22"/>
      <c r="IH25" s="22"/>
      <c r="II25" s="22"/>
      <c r="IJ25" s="22"/>
      <c r="IK25" s="22"/>
      <c r="IL25" s="22"/>
      <c r="IM25" s="22"/>
      <c r="IN25" s="22"/>
      <c r="IO25" s="22"/>
      <c r="IP25" s="22"/>
      <c r="IQ25" s="22"/>
      <c r="IR25" s="22"/>
      <c r="IS25" s="22"/>
    </row>
    <row r="26" spans="2:253" s="48" customFormat="1" ht="12.75" x14ac:dyDescent="0.2">
      <c r="B26" s="105" t="s">
        <v>182</v>
      </c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  <c r="DC26" s="22"/>
      <c r="DD26" s="22"/>
      <c r="DE26" s="22"/>
      <c r="DF26" s="22"/>
      <c r="DG26" s="22"/>
      <c r="DH26" s="22"/>
      <c r="DI26" s="22"/>
      <c r="DJ26" s="22"/>
      <c r="DK26" s="22"/>
      <c r="DL26" s="22"/>
      <c r="DM26" s="22"/>
      <c r="DN26" s="22"/>
      <c r="DO26" s="22"/>
      <c r="DP26" s="22"/>
      <c r="DQ26" s="22"/>
      <c r="DR26" s="22"/>
      <c r="DS26" s="22"/>
      <c r="DT26" s="22"/>
      <c r="DU26" s="22"/>
      <c r="DV26" s="22"/>
      <c r="DW26" s="22"/>
      <c r="DX26" s="22"/>
      <c r="DY26" s="22"/>
      <c r="DZ26" s="22"/>
      <c r="EA26" s="22"/>
      <c r="EB26" s="22"/>
      <c r="EC26" s="22"/>
      <c r="ED26" s="22"/>
      <c r="EE26" s="22"/>
      <c r="EF26" s="22"/>
      <c r="EG26" s="22"/>
      <c r="EH26" s="22"/>
      <c r="EI26" s="22"/>
      <c r="EJ26" s="22"/>
      <c r="EK26" s="22"/>
      <c r="EL26" s="22"/>
      <c r="EM26" s="22"/>
      <c r="EN26" s="22"/>
      <c r="EO26" s="22"/>
      <c r="EP26" s="22"/>
      <c r="EQ26" s="22"/>
      <c r="ER26" s="22"/>
      <c r="ES26" s="22"/>
      <c r="ET26" s="22"/>
      <c r="EU26" s="22"/>
      <c r="EV26" s="22"/>
      <c r="EW26" s="22"/>
      <c r="EX26" s="22"/>
      <c r="EY26" s="22"/>
      <c r="EZ26" s="22"/>
      <c r="FA26" s="22"/>
      <c r="FB26" s="22"/>
      <c r="FC26" s="22"/>
      <c r="FD26" s="22"/>
      <c r="FE26" s="22"/>
      <c r="FF26" s="22"/>
      <c r="FG26" s="22"/>
      <c r="FH26" s="22"/>
      <c r="FI26" s="22"/>
      <c r="FJ26" s="22"/>
      <c r="FK26" s="22"/>
      <c r="FL26" s="22"/>
      <c r="FM26" s="22"/>
      <c r="FN26" s="22"/>
      <c r="FO26" s="22"/>
      <c r="FP26" s="22"/>
      <c r="FQ26" s="22"/>
      <c r="FR26" s="22"/>
      <c r="FS26" s="22"/>
      <c r="FT26" s="22"/>
      <c r="FU26" s="22"/>
      <c r="FV26" s="22"/>
      <c r="FW26" s="22"/>
      <c r="FX26" s="22"/>
      <c r="FY26" s="22"/>
      <c r="FZ26" s="22"/>
      <c r="GA26" s="22"/>
      <c r="GB26" s="22"/>
      <c r="GC26" s="22"/>
      <c r="GD26" s="22"/>
      <c r="GE26" s="22"/>
      <c r="GF26" s="22"/>
      <c r="GG26" s="22"/>
      <c r="GH26" s="22"/>
      <c r="GI26" s="22"/>
      <c r="GJ26" s="22"/>
      <c r="GK26" s="22"/>
      <c r="GL26" s="22"/>
      <c r="GM26" s="22"/>
      <c r="GN26" s="22"/>
      <c r="GO26" s="22"/>
      <c r="GP26" s="22"/>
      <c r="GQ26" s="22"/>
      <c r="GR26" s="22"/>
      <c r="GS26" s="22"/>
      <c r="GT26" s="22"/>
      <c r="GU26" s="22"/>
      <c r="GV26" s="22"/>
      <c r="GW26" s="22"/>
      <c r="GX26" s="22"/>
      <c r="GY26" s="22"/>
      <c r="GZ26" s="22"/>
      <c r="HA26" s="22"/>
      <c r="HB26" s="22"/>
      <c r="HC26" s="22"/>
      <c r="HD26" s="22"/>
      <c r="HE26" s="22"/>
      <c r="HF26" s="22"/>
      <c r="HG26" s="22"/>
      <c r="HH26" s="22"/>
      <c r="HI26" s="22"/>
      <c r="HJ26" s="22"/>
      <c r="HK26" s="22"/>
      <c r="HL26" s="22"/>
      <c r="HM26" s="22"/>
      <c r="HN26" s="22"/>
      <c r="HO26" s="22"/>
      <c r="HP26" s="22"/>
      <c r="HQ26" s="22"/>
      <c r="HR26" s="22"/>
      <c r="HS26" s="22"/>
      <c r="HT26" s="22"/>
      <c r="HU26" s="22"/>
      <c r="HV26" s="22"/>
      <c r="HW26" s="22"/>
      <c r="HX26" s="22"/>
      <c r="HY26" s="22"/>
      <c r="HZ26" s="22"/>
      <c r="IA26" s="22"/>
      <c r="IB26" s="22"/>
      <c r="IC26" s="22"/>
      <c r="ID26" s="22"/>
      <c r="IE26" s="22"/>
      <c r="IF26" s="22"/>
      <c r="IG26" s="22"/>
      <c r="IH26" s="22"/>
      <c r="II26" s="22"/>
      <c r="IJ26" s="22"/>
      <c r="IK26" s="22"/>
      <c r="IL26" s="22"/>
      <c r="IM26" s="22"/>
      <c r="IN26" s="22"/>
      <c r="IO26" s="22"/>
      <c r="IP26" s="22"/>
      <c r="IQ26" s="22"/>
      <c r="IR26" s="22"/>
      <c r="IS26" s="22"/>
    </row>
    <row r="27" spans="2:253" s="48" customFormat="1" ht="25.5" customHeight="1" outlineLevel="1" x14ac:dyDescent="0.2">
      <c r="B27" s="108"/>
      <c r="C27" s="111" t="s">
        <v>67</v>
      </c>
      <c r="D27" s="49" t="s">
        <v>139</v>
      </c>
      <c r="E27" s="66" t="s">
        <v>140</v>
      </c>
      <c r="F27" s="35"/>
      <c r="G27" s="36">
        <f t="shared" ref="G27:G56" si="3">SUM(H27:I27)</f>
        <v>111999</v>
      </c>
      <c r="H27" s="37"/>
      <c r="I27" s="37">
        <f>SUM(J27:K27)</f>
        <v>111999</v>
      </c>
      <c r="J27" s="38">
        <v>111999</v>
      </c>
      <c r="K27" s="25"/>
      <c r="L27" s="26">
        <f>SUM(F27:G27)+1</f>
        <v>112000</v>
      </c>
      <c r="M27" s="22"/>
      <c r="N27" s="22"/>
      <c r="O27" s="22"/>
      <c r="P27" s="22"/>
      <c r="Q27" s="175">
        <f>L27+L28+L29+L30+L31+L32+L33+L34+L35+L36+L37+L38+L39</f>
        <v>3707658.92</v>
      </c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  <c r="DC27" s="22"/>
      <c r="DD27" s="22"/>
      <c r="DE27" s="22"/>
      <c r="DF27" s="22"/>
      <c r="DG27" s="22"/>
      <c r="DH27" s="22"/>
      <c r="DI27" s="22"/>
      <c r="DJ27" s="22"/>
      <c r="DK27" s="22"/>
      <c r="DL27" s="22"/>
      <c r="DM27" s="22"/>
      <c r="DN27" s="22"/>
      <c r="DO27" s="22"/>
      <c r="DP27" s="22"/>
      <c r="DQ27" s="22"/>
      <c r="DR27" s="22"/>
      <c r="DS27" s="22"/>
      <c r="DT27" s="22"/>
      <c r="DU27" s="22"/>
      <c r="DV27" s="22"/>
      <c r="DW27" s="22"/>
      <c r="DX27" s="22"/>
      <c r="DY27" s="22"/>
      <c r="DZ27" s="22"/>
      <c r="EA27" s="22"/>
      <c r="EB27" s="22"/>
      <c r="EC27" s="22"/>
      <c r="ED27" s="22"/>
      <c r="EE27" s="22"/>
      <c r="EF27" s="22"/>
      <c r="EG27" s="22"/>
      <c r="EH27" s="22"/>
      <c r="EI27" s="22"/>
      <c r="EJ27" s="22"/>
      <c r="EK27" s="22"/>
      <c r="EL27" s="22"/>
      <c r="EM27" s="22"/>
      <c r="EN27" s="22"/>
      <c r="EO27" s="22"/>
      <c r="EP27" s="22"/>
      <c r="EQ27" s="22"/>
      <c r="ER27" s="22"/>
      <c r="ES27" s="22"/>
      <c r="ET27" s="22"/>
      <c r="EU27" s="22"/>
      <c r="EV27" s="22"/>
      <c r="EW27" s="22"/>
      <c r="EX27" s="22"/>
      <c r="EY27" s="22"/>
      <c r="EZ27" s="22"/>
      <c r="FA27" s="22"/>
      <c r="FB27" s="22"/>
      <c r="FC27" s="22"/>
      <c r="FD27" s="22"/>
      <c r="FE27" s="22"/>
      <c r="FF27" s="22"/>
      <c r="FG27" s="22"/>
      <c r="FH27" s="22"/>
      <c r="FI27" s="22"/>
      <c r="FJ27" s="22"/>
      <c r="FK27" s="22"/>
      <c r="FL27" s="22"/>
      <c r="FM27" s="22"/>
      <c r="FN27" s="22"/>
      <c r="FO27" s="22"/>
      <c r="FP27" s="22"/>
      <c r="FQ27" s="22"/>
      <c r="FR27" s="22"/>
      <c r="FS27" s="22"/>
      <c r="FT27" s="22"/>
      <c r="FU27" s="22"/>
      <c r="FV27" s="22"/>
      <c r="FW27" s="22"/>
      <c r="FX27" s="22"/>
      <c r="FY27" s="22"/>
      <c r="FZ27" s="22"/>
      <c r="GA27" s="22"/>
      <c r="GB27" s="22"/>
      <c r="GC27" s="22"/>
      <c r="GD27" s="22"/>
      <c r="GE27" s="22"/>
      <c r="GF27" s="22"/>
      <c r="GG27" s="22"/>
      <c r="GH27" s="22"/>
      <c r="GI27" s="22"/>
      <c r="GJ27" s="22"/>
      <c r="GK27" s="22"/>
      <c r="GL27" s="22"/>
      <c r="GM27" s="22"/>
      <c r="GN27" s="22"/>
      <c r="GO27" s="22"/>
      <c r="GP27" s="22"/>
      <c r="GQ27" s="22"/>
      <c r="GR27" s="22"/>
      <c r="GS27" s="22"/>
      <c r="GT27" s="22"/>
      <c r="GU27" s="22"/>
      <c r="GV27" s="22"/>
      <c r="GW27" s="22"/>
      <c r="GX27" s="22"/>
      <c r="GY27" s="22"/>
      <c r="GZ27" s="22"/>
      <c r="HA27" s="22"/>
      <c r="HB27" s="22"/>
      <c r="HC27" s="22"/>
      <c r="HD27" s="22"/>
      <c r="HE27" s="22"/>
      <c r="HF27" s="22"/>
      <c r="HG27" s="22"/>
      <c r="HH27" s="22"/>
      <c r="HI27" s="22"/>
      <c r="HJ27" s="22"/>
      <c r="HK27" s="22"/>
      <c r="HL27" s="22"/>
      <c r="HM27" s="22"/>
      <c r="HN27" s="22"/>
      <c r="HO27" s="22"/>
      <c r="HP27" s="22"/>
      <c r="HQ27" s="22"/>
      <c r="HR27" s="22"/>
      <c r="HS27" s="22"/>
      <c r="HT27" s="22"/>
      <c r="HU27" s="22"/>
      <c r="HV27" s="22"/>
      <c r="HW27" s="22"/>
      <c r="HX27" s="22"/>
      <c r="HY27" s="22"/>
      <c r="HZ27" s="22"/>
      <c r="IA27" s="22"/>
      <c r="IB27" s="22"/>
      <c r="IC27" s="22"/>
      <c r="ID27" s="22"/>
      <c r="IE27" s="22"/>
      <c r="IF27" s="22"/>
      <c r="IG27" s="22"/>
      <c r="IH27" s="22"/>
      <c r="II27" s="22"/>
      <c r="IJ27" s="22"/>
      <c r="IK27" s="22"/>
      <c r="IL27" s="22"/>
      <c r="IM27" s="22"/>
      <c r="IN27" s="22"/>
      <c r="IO27" s="22"/>
      <c r="IP27" s="22"/>
      <c r="IQ27" s="22"/>
      <c r="IR27" s="22"/>
      <c r="IS27" s="22"/>
    </row>
    <row r="28" spans="2:253" s="48" customFormat="1" ht="25.5" outlineLevel="1" x14ac:dyDescent="0.2">
      <c r="B28" s="109"/>
      <c r="C28" s="112"/>
      <c r="D28" s="49" t="s">
        <v>141</v>
      </c>
      <c r="E28" s="66" t="s">
        <v>140</v>
      </c>
      <c r="F28" s="35"/>
      <c r="G28" s="36">
        <f t="shared" si="3"/>
        <v>376413</v>
      </c>
      <c r="H28" s="37"/>
      <c r="I28" s="37">
        <f t="shared" ref="I28:I97" si="4">SUM(J28:K28)</f>
        <v>376413</v>
      </c>
      <c r="J28" s="38">
        <v>376413</v>
      </c>
      <c r="K28" s="25"/>
      <c r="L28" s="26">
        <f t="shared" ref="L28:L97" si="5">SUM(F28:G28)</f>
        <v>376413</v>
      </c>
      <c r="M28" s="22"/>
      <c r="N28" s="22"/>
      <c r="O28" s="22"/>
      <c r="P28" s="22"/>
      <c r="Q28" s="10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22"/>
      <c r="DC28" s="22"/>
      <c r="DD28" s="22"/>
      <c r="DE28" s="22"/>
      <c r="DF28" s="22"/>
      <c r="DG28" s="22"/>
      <c r="DH28" s="22"/>
      <c r="DI28" s="22"/>
      <c r="DJ28" s="22"/>
      <c r="DK28" s="22"/>
      <c r="DL28" s="22"/>
      <c r="DM28" s="22"/>
      <c r="DN28" s="22"/>
      <c r="DO28" s="22"/>
      <c r="DP28" s="22"/>
      <c r="DQ28" s="22"/>
      <c r="DR28" s="22"/>
      <c r="DS28" s="22"/>
      <c r="DT28" s="22"/>
      <c r="DU28" s="22"/>
      <c r="DV28" s="22"/>
      <c r="DW28" s="22"/>
      <c r="DX28" s="22"/>
      <c r="DY28" s="22"/>
      <c r="DZ28" s="22"/>
      <c r="EA28" s="22"/>
      <c r="EB28" s="22"/>
      <c r="EC28" s="22"/>
      <c r="ED28" s="22"/>
      <c r="EE28" s="22"/>
      <c r="EF28" s="22"/>
      <c r="EG28" s="22"/>
      <c r="EH28" s="22"/>
      <c r="EI28" s="22"/>
      <c r="EJ28" s="22"/>
      <c r="EK28" s="22"/>
      <c r="EL28" s="22"/>
      <c r="EM28" s="22"/>
      <c r="EN28" s="22"/>
      <c r="EO28" s="22"/>
      <c r="EP28" s="22"/>
      <c r="EQ28" s="22"/>
      <c r="ER28" s="22"/>
      <c r="ES28" s="22"/>
      <c r="ET28" s="22"/>
      <c r="EU28" s="22"/>
      <c r="EV28" s="22"/>
      <c r="EW28" s="22"/>
      <c r="EX28" s="22"/>
      <c r="EY28" s="22"/>
      <c r="EZ28" s="22"/>
      <c r="FA28" s="22"/>
      <c r="FB28" s="22"/>
      <c r="FC28" s="22"/>
      <c r="FD28" s="22"/>
      <c r="FE28" s="22"/>
      <c r="FF28" s="22"/>
      <c r="FG28" s="22"/>
      <c r="FH28" s="22"/>
      <c r="FI28" s="22"/>
      <c r="FJ28" s="22"/>
      <c r="FK28" s="22"/>
      <c r="FL28" s="22"/>
      <c r="FM28" s="22"/>
      <c r="FN28" s="22"/>
      <c r="FO28" s="22"/>
      <c r="FP28" s="22"/>
      <c r="FQ28" s="22"/>
      <c r="FR28" s="22"/>
      <c r="FS28" s="22"/>
      <c r="FT28" s="22"/>
      <c r="FU28" s="22"/>
      <c r="FV28" s="22"/>
      <c r="FW28" s="22"/>
      <c r="FX28" s="22"/>
      <c r="FY28" s="22"/>
      <c r="FZ28" s="22"/>
      <c r="GA28" s="22"/>
      <c r="GB28" s="22"/>
      <c r="GC28" s="22"/>
      <c r="GD28" s="22"/>
      <c r="GE28" s="22"/>
      <c r="GF28" s="22"/>
      <c r="GG28" s="22"/>
      <c r="GH28" s="22"/>
      <c r="GI28" s="22"/>
      <c r="GJ28" s="22"/>
      <c r="GK28" s="22"/>
      <c r="GL28" s="22"/>
      <c r="GM28" s="22"/>
      <c r="GN28" s="22"/>
      <c r="GO28" s="22"/>
      <c r="GP28" s="22"/>
      <c r="GQ28" s="22"/>
      <c r="GR28" s="22"/>
      <c r="GS28" s="22"/>
      <c r="GT28" s="22"/>
      <c r="GU28" s="22"/>
      <c r="GV28" s="22"/>
      <c r="GW28" s="22"/>
      <c r="GX28" s="22"/>
      <c r="GY28" s="22"/>
      <c r="GZ28" s="22"/>
      <c r="HA28" s="22"/>
      <c r="HB28" s="22"/>
      <c r="HC28" s="22"/>
      <c r="HD28" s="22"/>
      <c r="HE28" s="22"/>
      <c r="HF28" s="22"/>
      <c r="HG28" s="22"/>
      <c r="HH28" s="22"/>
      <c r="HI28" s="22"/>
      <c r="HJ28" s="22"/>
      <c r="HK28" s="22"/>
      <c r="HL28" s="22"/>
      <c r="HM28" s="22"/>
      <c r="HN28" s="22"/>
      <c r="HO28" s="22"/>
      <c r="HP28" s="22"/>
      <c r="HQ28" s="22"/>
      <c r="HR28" s="22"/>
      <c r="HS28" s="22"/>
      <c r="HT28" s="22"/>
      <c r="HU28" s="22"/>
      <c r="HV28" s="22"/>
      <c r="HW28" s="22"/>
      <c r="HX28" s="22"/>
      <c r="HY28" s="22"/>
      <c r="HZ28" s="22"/>
      <c r="IA28" s="22"/>
      <c r="IB28" s="22"/>
      <c r="IC28" s="22"/>
      <c r="ID28" s="22"/>
      <c r="IE28" s="22"/>
      <c r="IF28" s="22"/>
      <c r="IG28" s="22"/>
      <c r="IH28" s="22"/>
      <c r="II28" s="22"/>
      <c r="IJ28" s="22"/>
      <c r="IK28" s="22"/>
      <c r="IL28" s="22"/>
      <c r="IM28" s="22"/>
      <c r="IN28" s="22"/>
      <c r="IO28" s="22"/>
      <c r="IP28" s="22"/>
      <c r="IQ28" s="22"/>
      <c r="IR28" s="22"/>
      <c r="IS28" s="22"/>
    </row>
    <row r="29" spans="2:253" s="48" customFormat="1" ht="25.5" outlineLevel="1" x14ac:dyDescent="0.2">
      <c r="B29" s="109"/>
      <c r="C29" s="112"/>
      <c r="D29" s="49" t="s">
        <v>150</v>
      </c>
      <c r="E29" s="66" t="s">
        <v>140</v>
      </c>
      <c r="F29" s="35"/>
      <c r="G29" s="36">
        <f t="shared" si="3"/>
        <v>317008</v>
      </c>
      <c r="H29" s="37"/>
      <c r="I29" s="37">
        <f t="shared" si="4"/>
        <v>317008</v>
      </c>
      <c r="J29" s="38">
        <v>317008</v>
      </c>
      <c r="K29" s="25"/>
      <c r="L29" s="26">
        <f t="shared" si="5"/>
        <v>317008</v>
      </c>
      <c r="M29" s="22"/>
      <c r="N29" s="22"/>
      <c r="O29" s="22"/>
      <c r="P29" s="22"/>
      <c r="Q29" s="10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2"/>
      <c r="CJ29" s="22"/>
      <c r="CK29" s="22"/>
      <c r="CL29" s="22"/>
      <c r="CM29" s="22"/>
      <c r="CN29" s="22"/>
      <c r="CO29" s="22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CZ29" s="22"/>
      <c r="DA29" s="22"/>
      <c r="DB29" s="22"/>
      <c r="DC29" s="22"/>
      <c r="DD29" s="22"/>
      <c r="DE29" s="22"/>
      <c r="DF29" s="22"/>
      <c r="DG29" s="22"/>
      <c r="DH29" s="22"/>
      <c r="DI29" s="22"/>
      <c r="DJ29" s="22"/>
      <c r="DK29" s="22"/>
      <c r="DL29" s="22"/>
      <c r="DM29" s="22"/>
      <c r="DN29" s="22"/>
      <c r="DO29" s="22"/>
      <c r="DP29" s="22"/>
      <c r="DQ29" s="22"/>
      <c r="DR29" s="22"/>
      <c r="DS29" s="22"/>
      <c r="DT29" s="22"/>
      <c r="DU29" s="22"/>
      <c r="DV29" s="22"/>
      <c r="DW29" s="22"/>
      <c r="DX29" s="22"/>
      <c r="DY29" s="22"/>
      <c r="DZ29" s="22"/>
      <c r="EA29" s="22"/>
      <c r="EB29" s="22"/>
      <c r="EC29" s="22"/>
      <c r="ED29" s="22"/>
      <c r="EE29" s="22"/>
      <c r="EF29" s="22"/>
      <c r="EG29" s="22"/>
      <c r="EH29" s="22"/>
      <c r="EI29" s="22"/>
      <c r="EJ29" s="22"/>
      <c r="EK29" s="22"/>
      <c r="EL29" s="22"/>
      <c r="EM29" s="22"/>
      <c r="EN29" s="22"/>
      <c r="EO29" s="22"/>
      <c r="EP29" s="22"/>
      <c r="EQ29" s="22"/>
      <c r="ER29" s="22"/>
      <c r="ES29" s="22"/>
      <c r="ET29" s="22"/>
      <c r="EU29" s="22"/>
      <c r="EV29" s="22"/>
      <c r="EW29" s="22"/>
      <c r="EX29" s="22"/>
      <c r="EY29" s="22"/>
      <c r="EZ29" s="22"/>
      <c r="FA29" s="22"/>
      <c r="FB29" s="22"/>
      <c r="FC29" s="22"/>
      <c r="FD29" s="22"/>
      <c r="FE29" s="22"/>
      <c r="FF29" s="22"/>
      <c r="FG29" s="22"/>
      <c r="FH29" s="22"/>
      <c r="FI29" s="22"/>
      <c r="FJ29" s="22"/>
      <c r="FK29" s="22"/>
      <c r="FL29" s="22"/>
      <c r="FM29" s="22"/>
      <c r="FN29" s="22"/>
      <c r="FO29" s="22"/>
      <c r="FP29" s="22"/>
      <c r="FQ29" s="22"/>
      <c r="FR29" s="22"/>
      <c r="FS29" s="22"/>
      <c r="FT29" s="22"/>
      <c r="FU29" s="22"/>
      <c r="FV29" s="22"/>
      <c r="FW29" s="22"/>
      <c r="FX29" s="22"/>
      <c r="FY29" s="22"/>
      <c r="FZ29" s="22"/>
      <c r="GA29" s="22"/>
      <c r="GB29" s="22"/>
      <c r="GC29" s="22"/>
      <c r="GD29" s="22"/>
      <c r="GE29" s="22"/>
      <c r="GF29" s="22"/>
      <c r="GG29" s="22"/>
      <c r="GH29" s="22"/>
      <c r="GI29" s="22"/>
      <c r="GJ29" s="22"/>
      <c r="GK29" s="22"/>
      <c r="GL29" s="22"/>
      <c r="GM29" s="22"/>
      <c r="GN29" s="22"/>
      <c r="GO29" s="22"/>
      <c r="GP29" s="22"/>
      <c r="GQ29" s="22"/>
      <c r="GR29" s="22"/>
      <c r="GS29" s="22"/>
      <c r="GT29" s="22"/>
      <c r="GU29" s="22"/>
      <c r="GV29" s="22"/>
      <c r="GW29" s="22"/>
      <c r="GX29" s="22"/>
      <c r="GY29" s="22"/>
      <c r="GZ29" s="22"/>
      <c r="HA29" s="22"/>
      <c r="HB29" s="22"/>
      <c r="HC29" s="22"/>
      <c r="HD29" s="22"/>
      <c r="HE29" s="22"/>
      <c r="HF29" s="22"/>
      <c r="HG29" s="22"/>
      <c r="HH29" s="22"/>
      <c r="HI29" s="22"/>
      <c r="HJ29" s="22"/>
      <c r="HK29" s="22"/>
      <c r="HL29" s="22"/>
      <c r="HM29" s="22"/>
      <c r="HN29" s="22"/>
      <c r="HO29" s="22"/>
      <c r="HP29" s="22"/>
      <c r="HQ29" s="22"/>
      <c r="HR29" s="22"/>
      <c r="HS29" s="22"/>
      <c r="HT29" s="22"/>
      <c r="HU29" s="22"/>
      <c r="HV29" s="22"/>
      <c r="HW29" s="22"/>
      <c r="HX29" s="22"/>
      <c r="HY29" s="22"/>
      <c r="HZ29" s="22"/>
      <c r="IA29" s="22"/>
      <c r="IB29" s="22"/>
      <c r="IC29" s="22"/>
      <c r="ID29" s="22"/>
      <c r="IE29" s="22"/>
      <c r="IF29" s="22"/>
      <c r="IG29" s="22"/>
      <c r="IH29" s="22"/>
      <c r="II29" s="22"/>
      <c r="IJ29" s="22"/>
      <c r="IK29" s="22"/>
      <c r="IL29" s="22"/>
      <c r="IM29" s="22"/>
      <c r="IN29" s="22"/>
      <c r="IO29" s="22"/>
      <c r="IP29" s="22"/>
      <c r="IQ29" s="22"/>
      <c r="IR29" s="22"/>
      <c r="IS29" s="22"/>
    </row>
    <row r="30" spans="2:253" s="48" customFormat="1" ht="25.5" outlineLevel="1" x14ac:dyDescent="0.2">
      <c r="B30" s="109"/>
      <c r="C30" s="112"/>
      <c r="D30" s="49" t="s">
        <v>234</v>
      </c>
      <c r="E30" s="70" t="s">
        <v>140</v>
      </c>
      <c r="F30" s="35"/>
      <c r="G30" s="36">
        <f t="shared" si="3"/>
        <v>330000</v>
      </c>
      <c r="H30" s="37"/>
      <c r="I30" s="37">
        <f t="shared" si="4"/>
        <v>330000</v>
      </c>
      <c r="J30" s="38">
        <v>330000</v>
      </c>
      <c r="K30" s="25"/>
      <c r="L30" s="73">
        <f t="shared" si="5"/>
        <v>330000</v>
      </c>
      <c r="M30" s="22"/>
      <c r="N30" s="22"/>
      <c r="O30" s="22"/>
      <c r="P30" s="22"/>
      <c r="Q30" s="10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2"/>
      <c r="CJ30" s="22"/>
      <c r="CK30" s="22"/>
      <c r="CL30" s="22"/>
      <c r="CM30" s="22"/>
      <c r="CN30" s="22"/>
      <c r="CO30" s="22"/>
      <c r="CP30" s="22"/>
      <c r="CQ30" s="22"/>
      <c r="CR30" s="22"/>
      <c r="CS30" s="22"/>
      <c r="CT30" s="22"/>
      <c r="CU30" s="22"/>
      <c r="CV30" s="22"/>
      <c r="CW30" s="22"/>
      <c r="CX30" s="22"/>
      <c r="CY30" s="22"/>
      <c r="CZ30" s="22"/>
      <c r="DA30" s="22"/>
      <c r="DB30" s="22"/>
      <c r="DC30" s="22"/>
      <c r="DD30" s="22"/>
      <c r="DE30" s="22"/>
      <c r="DF30" s="22"/>
      <c r="DG30" s="22"/>
      <c r="DH30" s="22"/>
      <c r="DI30" s="22"/>
      <c r="DJ30" s="22"/>
      <c r="DK30" s="22"/>
      <c r="DL30" s="22"/>
      <c r="DM30" s="22"/>
      <c r="DN30" s="22"/>
      <c r="DO30" s="22"/>
      <c r="DP30" s="22"/>
      <c r="DQ30" s="22"/>
      <c r="DR30" s="22"/>
      <c r="DS30" s="22"/>
      <c r="DT30" s="22"/>
      <c r="DU30" s="22"/>
      <c r="DV30" s="22"/>
      <c r="DW30" s="22"/>
      <c r="DX30" s="22"/>
      <c r="DY30" s="22"/>
      <c r="DZ30" s="22"/>
      <c r="EA30" s="22"/>
      <c r="EB30" s="22"/>
      <c r="EC30" s="22"/>
      <c r="ED30" s="22"/>
      <c r="EE30" s="22"/>
      <c r="EF30" s="22"/>
      <c r="EG30" s="22"/>
      <c r="EH30" s="22"/>
      <c r="EI30" s="22"/>
      <c r="EJ30" s="22"/>
      <c r="EK30" s="22"/>
      <c r="EL30" s="22"/>
      <c r="EM30" s="22"/>
      <c r="EN30" s="22"/>
      <c r="EO30" s="22"/>
      <c r="EP30" s="22"/>
      <c r="EQ30" s="22"/>
      <c r="ER30" s="22"/>
      <c r="ES30" s="22"/>
      <c r="ET30" s="22"/>
      <c r="EU30" s="22"/>
      <c r="EV30" s="22"/>
      <c r="EW30" s="22"/>
      <c r="EX30" s="22"/>
      <c r="EY30" s="22"/>
      <c r="EZ30" s="22"/>
      <c r="FA30" s="22"/>
      <c r="FB30" s="22"/>
      <c r="FC30" s="22"/>
      <c r="FD30" s="22"/>
      <c r="FE30" s="22"/>
      <c r="FF30" s="22"/>
      <c r="FG30" s="22"/>
      <c r="FH30" s="22"/>
      <c r="FI30" s="22"/>
      <c r="FJ30" s="22"/>
      <c r="FK30" s="22"/>
      <c r="FL30" s="22"/>
      <c r="FM30" s="22"/>
      <c r="FN30" s="22"/>
      <c r="FO30" s="22"/>
      <c r="FP30" s="22"/>
      <c r="FQ30" s="22"/>
      <c r="FR30" s="22"/>
      <c r="FS30" s="22"/>
      <c r="FT30" s="22"/>
      <c r="FU30" s="22"/>
      <c r="FV30" s="22"/>
      <c r="FW30" s="22"/>
      <c r="FX30" s="22"/>
      <c r="FY30" s="22"/>
      <c r="FZ30" s="22"/>
      <c r="GA30" s="22"/>
      <c r="GB30" s="22"/>
      <c r="GC30" s="22"/>
      <c r="GD30" s="22"/>
      <c r="GE30" s="22"/>
      <c r="GF30" s="22"/>
      <c r="GG30" s="22"/>
      <c r="GH30" s="22"/>
      <c r="GI30" s="22"/>
      <c r="GJ30" s="22"/>
      <c r="GK30" s="22"/>
      <c r="GL30" s="22"/>
      <c r="GM30" s="22"/>
      <c r="GN30" s="22"/>
      <c r="GO30" s="22"/>
      <c r="GP30" s="22"/>
      <c r="GQ30" s="22"/>
      <c r="GR30" s="22"/>
      <c r="GS30" s="22"/>
      <c r="GT30" s="22"/>
      <c r="GU30" s="22"/>
      <c r="GV30" s="22"/>
      <c r="GW30" s="22"/>
      <c r="GX30" s="22"/>
      <c r="GY30" s="22"/>
      <c r="GZ30" s="22"/>
      <c r="HA30" s="22"/>
      <c r="HB30" s="22"/>
      <c r="HC30" s="22"/>
      <c r="HD30" s="22"/>
      <c r="HE30" s="22"/>
      <c r="HF30" s="22"/>
      <c r="HG30" s="22"/>
      <c r="HH30" s="22"/>
      <c r="HI30" s="22"/>
      <c r="HJ30" s="22"/>
      <c r="HK30" s="22"/>
      <c r="HL30" s="22"/>
      <c r="HM30" s="22"/>
      <c r="HN30" s="22"/>
      <c r="HO30" s="22"/>
      <c r="HP30" s="22"/>
      <c r="HQ30" s="22"/>
      <c r="HR30" s="22"/>
      <c r="HS30" s="22"/>
      <c r="HT30" s="22"/>
      <c r="HU30" s="22"/>
      <c r="HV30" s="22"/>
      <c r="HW30" s="22"/>
      <c r="HX30" s="22"/>
      <c r="HY30" s="22"/>
      <c r="HZ30" s="22"/>
      <c r="IA30" s="22"/>
      <c r="IB30" s="22"/>
      <c r="IC30" s="22"/>
      <c r="ID30" s="22"/>
      <c r="IE30" s="22"/>
      <c r="IF30" s="22"/>
      <c r="IG30" s="22"/>
      <c r="IH30" s="22"/>
      <c r="II30" s="22"/>
      <c r="IJ30" s="22"/>
      <c r="IK30" s="22"/>
      <c r="IL30" s="22"/>
      <c r="IM30" s="22"/>
      <c r="IN30" s="22"/>
      <c r="IO30" s="22"/>
      <c r="IP30" s="22"/>
      <c r="IQ30" s="22"/>
      <c r="IR30" s="22"/>
      <c r="IS30" s="22"/>
    </row>
    <row r="31" spans="2:253" s="48" customFormat="1" ht="25.5" outlineLevel="1" x14ac:dyDescent="0.2">
      <c r="B31" s="109"/>
      <c r="C31" s="112"/>
      <c r="D31" s="49" t="s">
        <v>156</v>
      </c>
      <c r="E31" s="66" t="s">
        <v>140</v>
      </c>
      <c r="F31" s="35"/>
      <c r="G31" s="36">
        <f t="shared" si="3"/>
        <v>249528</v>
      </c>
      <c r="H31" s="37"/>
      <c r="I31" s="37">
        <f t="shared" si="4"/>
        <v>249528</v>
      </c>
      <c r="J31" s="38">
        <v>249528</v>
      </c>
      <c r="K31" s="25"/>
      <c r="L31" s="26">
        <f t="shared" si="5"/>
        <v>249528</v>
      </c>
      <c r="M31" s="22"/>
      <c r="N31" s="22"/>
      <c r="O31" s="22"/>
      <c r="P31" s="22"/>
      <c r="Q31" s="10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  <c r="CP31" s="22"/>
      <c r="CQ31" s="22"/>
      <c r="CR31" s="22"/>
      <c r="CS31" s="22"/>
      <c r="CT31" s="22"/>
      <c r="CU31" s="22"/>
      <c r="CV31" s="22"/>
      <c r="CW31" s="22"/>
      <c r="CX31" s="22"/>
      <c r="CY31" s="22"/>
      <c r="CZ31" s="22"/>
      <c r="DA31" s="22"/>
      <c r="DB31" s="22"/>
      <c r="DC31" s="22"/>
      <c r="DD31" s="22"/>
      <c r="DE31" s="22"/>
      <c r="DF31" s="22"/>
      <c r="DG31" s="22"/>
      <c r="DH31" s="22"/>
      <c r="DI31" s="22"/>
      <c r="DJ31" s="22"/>
      <c r="DK31" s="22"/>
      <c r="DL31" s="22"/>
      <c r="DM31" s="22"/>
      <c r="DN31" s="22"/>
      <c r="DO31" s="22"/>
      <c r="DP31" s="22"/>
      <c r="DQ31" s="22"/>
      <c r="DR31" s="22"/>
      <c r="DS31" s="22"/>
      <c r="DT31" s="22"/>
      <c r="DU31" s="22"/>
      <c r="DV31" s="22"/>
      <c r="DW31" s="22"/>
      <c r="DX31" s="22"/>
      <c r="DY31" s="22"/>
      <c r="DZ31" s="22"/>
      <c r="EA31" s="22"/>
      <c r="EB31" s="22"/>
      <c r="EC31" s="22"/>
      <c r="ED31" s="22"/>
      <c r="EE31" s="22"/>
      <c r="EF31" s="22"/>
      <c r="EG31" s="22"/>
      <c r="EH31" s="22"/>
      <c r="EI31" s="22"/>
      <c r="EJ31" s="22"/>
      <c r="EK31" s="22"/>
      <c r="EL31" s="22"/>
      <c r="EM31" s="22"/>
      <c r="EN31" s="22"/>
      <c r="EO31" s="22"/>
      <c r="EP31" s="22"/>
      <c r="EQ31" s="22"/>
      <c r="ER31" s="22"/>
      <c r="ES31" s="22"/>
      <c r="ET31" s="22"/>
      <c r="EU31" s="22"/>
      <c r="EV31" s="22"/>
      <c r="EW31" s="22"/>
      <c r="EX31" s="22"/>
      <c r="EY31" s="22"/>
      <c r="EZ31" s="22"/>
      <c r="FA31" s="22"/>
      <c r="FB31" s="22"/>
      <c r="FC31" s="22"/>
      <c r="FD31" s="22"/>
      <c r="FE31" s="22"/>
      <c r="FF31" s="22"/>
      <c r="FG31" s="22"/>
      <c r="FH31" s="22"/>
      <c r="FI31" s="22"/>
      <c r="FJ31" s="22"/>
      <c r="FK31" s="22"/>
      <c r="FL31" s="22"/>
      <c r="FM31" s="22"/>
      <c r="FN31" s="22"/>
      <c r="FO31" s="22"/>
      <c r="FP31" s="22"/>
      <c r="FQ31" s="22"/>
      <c r="FR31" s="22"/>
      <c r="FS31" s="22"/>
      <c r="FT31" s="22"/>
      <c r="FU31" s="22"/>
      <c r="FV31" s="22"/>
      <c r="FW31" s="22"/>
      <c r="FX31" s="22"/>
      <c r="FY31" s="22"/>
      <c r="FZ31" s="22"/>
      <c r="GA31" s="22"/>
      <c r="GB31" s="22"/>
      <c r="GC31" s="22"/>
      <c r="GD31" s="22"/>
      <c r="GE31" s="22"/>
      <c r="GF31" s="22"/>
      <c r="GG31" s="22"/>
      <c r="GH31" s="22"/>
      <c r="GI31" s="22"/>
      <c r="GJ31" s="22"/>
      <c r="GK31" s="22"/>
      <c r="GL31" s="22"/>
      <c r="GM31" s="22"/>
      <c r="GN31" s="22"/>
      <c r="GO31" s="22"/>
      <c r="GP31" s="22"/>
      <c r="GQ31" s="22"/>
      <c r="GR31" s="22"/>
      <c r="GS31" s="22"/>
      <c r="GT31" s="22"/>
      <c r="GU31" s="22"/>
      <c r="GV31" s="22"/>
      <c r="GW31" s="22"/>
      <c r="GX31" s="22"/>
      <c r="GY31" s="22"/>
      <c r="GZ31" s="22"/>
      <c r="HA31" s="22"/>
      <c r="HB31" s="22"/>
      <c r="HC31" s="22"/>
      <c r="HD31" s="22"/>
      <c r="HE31" s="22"/>
      <c r="HF31" s="22"/>
      <c r="HG31" s="22"/>
      <c r="HH31" s="22"/>
      <c r="HI31" s="22"/>
      <c r="HJ31" s="22"/>
      <c r="HK31" s="22"/>
      <c r="HL31" s="22"/>
      <c r="HM31" s="22"/>
      <c r="HN31" s="22"/>
      <c r="HO31" s="22"/>
      <c r="HP31" s="22"/>
      <c r="HQ31" s="22"/>
      <c r="HR31" s="22"/>
      <c r="HS31" s="22"/>
      <c r="HT31" s="22"/>
      <c r="HU31" s="22"/>
      <c r="HV31" s="22"/>
      <c r="HW31" s="22"/>
      <c r="HX31" s="22"/>
      <c r="HY31" s="22"/>
      <c r="HZ31" s="22"/>
      <c r="IA31" s="22"/>
      <c r="IB31" s="22"/>
      <c r="IC31" s="22"/>
      <c r="ID31" s="22"/>
      <c r="IE31" s="22"/>
      <c r="IF31" s="22"/>
      <c r="IG31" s="22"/>
      <c r="IH31" s="22"/>
      <c r="II31" s="22"/>
      <c r="IJ31" s="22"/>
      <c r="IK31" s="22"/>
      <c r="IL31" s="22"/>
      <c r="IM31" s="22"/>
      <c r="IN31" s="22"/>
      <c r="IO31" s="22"/>
      <c r="IP31" s="22"/>
      <c r="IQ31" s="22"/>
      <c r="IR31" s="22"/>
      <c r="IS31" s="22"/>
    </row>
    <row r="32" spans="2:253" s="48" customFormat="1" ht="25.5" outlineLevel="1" x14ac:dyDescent="0.2">
      <c r="B32" s="109"/>
      <c r="C32" s="112"/>
      <c r="D32" s="49" t="s">
        <v>164</v>
      </c>
      <c r="E32" s="66" t="s">
        <v>140</v>
      </c>
      <c r="F32" s="35"/>
      <c r="G32" s="36">
        <f t="shared" si="3"/>
        <v>78313</v>
      </c>
      <c r="H32" s="37"/>
      <c r="I32" s="37">
        <f t="shared" si="4"/>
        <v>78313</v>
      </c>
      <c r="J32" s="38">
        <v>78313</v>
      </c>
      <c r="K32" s="25"/>
      <c r="L32" s="26">
        <f t="shared" si="5"/>
        <v>78313</v>
      </c>
      <c r="M32" s="22"/>
      <c r="N32" s="22"/>
      <c r="O32" s="22"/>
      <c r="P32" s="22"/>
      <c r="Q32" s="10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2"/>
      <c r="CP32" s="22"/>
      <c r="CQ32" s="22"/>
      <c r="CR32" s="22"/>
      <c r="CS32" s="22"/>
      <c r="CT32" s="22"/>
      <c r="CU32" s="22"/>
      <c r="CV32" s="22"/>
      <c r="CW32" s="22"/>
      <c r="CX32" s="22"/>
      <c r="CY32" s="22"/>
      <c r="CZ32" s="22"/>
      <c r="DA32" s="22"/>
      <c r="DB32" s="22"/>
      <c r="DC32" s="22"/>
      <c r="DD32" s="22"/>
      <c r="DE32" s="22"/>
      <c r="DF32" s="22"/>
      <c r="DG32" s="22"/>
      <c r="DH32" s="22"/>
      <c r="DI32" s="22"/>
      <c r="DJ32" s="22"/>
      <c r="DK32" s="22"/>
      <c r="DL32" s="22"/>
      <c r="DM32" s="22"/>
      <c r="DN32" s="22"/>
      <c r="DO32" s="22"/>
      <c r="DP32" s="22"/>
      <c r="DQ32" s="22"/>
      <c r="DR32" s="22"/>
      <c r="DS32" s="22"/>
      <c r="DT32" s="22"/>
      <c r="DU32" s="22"/>
      <c r="DV32" s="22"/>
      <c r="DW32" s="22"/>
      <c r="DX32" s="22"/>
      <c r="DY32" s="22"/>
      <c r="DZ32" s="22"/>
      <c r="EA32" s="22"/>
      <c r="EB32" s="22"/>
      <c r="EC32" s="22"/>
      <c r="ED32" s="22"/>
      <c r="EE32" s="22"/>
      <c r="EF32" s="22"/>
      <c r="EG32" s="22"/>
      <c r="EH32" s="22"/>
      <c r="EI32" s="22"/>
      <c r="EJ32" s="22"/>
      <c r="EK32" s="22"/>
      <c r="EL32" s="22"/>
      <c r="EM32" s="22"/>
      <c r="EN32" s="22"/>
      <c r="EO32" s="22"/>
      <c r="EP32" s="22"/>
      <c r="EQ32" s="22"/>
      <c r="ER32" s="22"/>
      <c r="ES32" s="22"/>
      <c r="ET32" s="22"/>
      <c r="EU32" s="22"/>
      <c r="EV32" s="22"/>
      <c r="EW32" s="22"/>
      <c r="EX32" s="22"/>
      <c r="EY32" s="22"/>
      <c r="EZ32" s="22"/>
      <c r="FA32" s="22"/>
      <c r="FB32" s="22"/>
      <c r="FC32" s="22"/>
      <c r="FD32" s="22"/>
      <c r="FE32" s="22"/>
      <c r="FF32" s="22"/>
      <c r="FG32" s="22"/>
      <c r="FH32" s="22"/>
      <c r="FI32" s="22"/>
      <c r="FJ32" s="22"/>
      <c r="FK32" s="22"/>
      <c r="FL32" s="22"/>
      <c r="FM32" s="22"/>
      <c r="FN32" s="22"/>
      <c r="FO32" s="22"/>
      <c r="FP32" s="22"/>
      <c r="FQ32" s="22"/>
      <c r="FR32" s="22"/>
      <c r="FS32" s="22"/>
      <c r="FT32" s="22"/>
      <c r="FU32" s="22"/>
      <c r="FV32" s="22"/>
      <c r="FW32" s="22"/>
      <c r="FX32" s="22"/>
      <c r="FY32" s="22"/>
      <c r="FZ32" s="22"/>
      <c r="GA32" s="22"/>
      <c r="GB32" s="22"/>
      <c r="GC32" s="22"/>
      <c r="GD32" s="22"/>
      <c r="GE32" s="22"/>
      <c r="GF32" s="22"/>
      <c r="GG32" s="22"/>
      <c r="GH32" s="22"/>
      <c r="GI32" s="22"/>
      <c r="GJ32" s="22"/>
      <c r="GK32" s="22"/>
      <c r="GL32" s="22"/>
      <c r="GM32" s="22"/>
      <c r="GN32" s="22"/>
      <c r="GO32" s="22"/>
      <c r="GP32" s="22"/>
      <c r="GQ32" s="22"/>
      <c r="GR32" s="22"/>
      <c r="GS32" s="22"/>
      <c r="GT32" s="22"/>
      <c r="GU32" s="22"/>
      <c r="GV32" s="22"/>
      <c r="GW32" s="22"/>
      <c r="GX32" s="22"/>
      <c r="GY32" s="22"/>
      <c r="GZ32" s="22"/>
      <c r="HA32" s="22"/>
      <c r="HB32" s="22"/>
      <c r="HC32" s="22"/>
      <c r="HD32" s="22"/>
      <c r="HE32" s="22"/>
      <c r="HF32" s="22"/>
      <c r="HG32" s="22"/>
      <c r="HH32" s="22"/>
      <c r="HI32" s="22"/>
      <c r="HJ32" s="22"/>
      <c r="HK32" s="22"/>
      <c r="HL32" s="22"/>
      <c r="HM32" s="22"/>
      <c r="HN32" s="22"/>
      <c r="HO32" s="22"/>
      <c r="HP32" s="22"/>
      <c r="HQ32" s="22"/>
      <c r="HR32" s="22"/>
      <c r="HS32" s="22"/>
      <c r="HT32" s="22"/>
      <c r="HU32" s="22"/>
      <c r="HV32" s="22"/>
      <c r="HW32" s="22"/>
      <c r="HX32" s="22"/>
      <c r="HY32" s="22"/>
      <c r="HZ32" s="22"/>
      <c r="IA32" s="22"/>
      <c r="IB32" s="22"/>
      <c r="IC32" s="22"/>
      <c r="ID32" s="22"/>
      <c r="IE32" s="22"/>
      <c r="IF32" s="22"/>
      <c r="IG32" s="22"/>
      <c r="IH32" s="22"/>
      <c r="II32" s="22"/>
      <c r="IJ32" s="22"/>
      <c r="IK32" s="22"/>
      <c r="IL32" s="22"/>
      <c r="IM32" s="22"/>
      <c r="IN32" s="22"/>
      <c r="IO32" s="22"/>
      <c r="IP32" s="22"/>
      <c r="IQ32" s="22"/>
      <c r="IR32" s="22"/>
      <c r="IS32" s="22"/>
    </row>
    <row r="33" spans="2:253" s="48" customFormat="1" ht="25.5" outlineLevel="1" x14ac:dyDescent="0.2">
      <c r="B33" s="109"/>
      <c r="C33" s="112"/>
      <c r="D33" s="49" t="s">
        <v>164</v>
      </c>
      <c r="E33" s="66" t="s">
        <v>140</v>
      </c>
      <c r="F33" s="35"/>
      <c r="G33" s="36">
        <f t="shared" si="3"/>
        <v>25686</v>
      </c>
      <c r="H33" s="37"/>
      <c r="I33" s="37">
        <f t="shared" si="4"/>
        <v>25686</v>
      </c>
      <c r="J33" s="38">
        <v>25686</v>
      </c>
      <c r="K33" s="25"/>
      <c r="L33" s="26">
        <f t="shared" si="5"/>
        <v>25686</v>
      </c>
      <c r="M33" s="22"/>
      <c r="N33" s="22"/>
      <c r="O33" s="22"/>
      <c r="P33" s="22"/>
      <c r="Q33" s="10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2"/>
      <c r="CV33" s="22"/>
      <c r="CW33" s="22"/>
      <c r="CX33" s="22"/>
      <c r="CY33" s="22"/>
      <c r="CZ33" s="22"/>
      <c r="DA33" s="22"/>
      <c r="DB33" s="22"/>
      <c r="DC33" s="22"/>
      <c r="DD33" s="22"/>
      <c r="DE33" s="22"/>
      <c r="DF33" s="22"/>
      <c r="DG33" s="22"/>
      <c r="DH33" s="22"/>
      <c r="DI33" s="22"/>
      <c r="DJ33" s="22"/>
      <c r="DK33" s="22"/>
      <c r="DL33" s="22"/>
      <c r="DM33" s="22"/>
      <c r="DN33" s="22"/>
      <c r="DO33" s="22"/>
      <c r="DP33" s="22"/>
      <c r="DQ33" s="22"/>
      <c r="DR33" s="22"/>
      <c r="DS33" s="22"/>
      <c r="DT33" s="22"/>
      <c r="DU33" s="22"/>
      <c r="DV33" s="22"/>
      <c r="DW33" s="22"/>
      <c r="DX33" s="22"/>
      <c r="DY33" s="22"/>
      <c r="DZ33" s="22"/>
      <c r="EA33" s="22"/>
      <c r="EB33" s="22"/>
      <c r="EC33" s="22"/>
      <c r="ED33" s="22"/>
      <c r="EE33" s="22"/>
      <c r="EF33" s="22"/>
      <c r="EG33" s="22"/>
      <c r="EH33" s="22"/>
      <c r="EI33" s="22"/>
      <c r="EJ33" s="22"/>
      <c r="EK33" s="22"/>
      <c r="EL33" s="22"/>
      <c r="EM33" s="22"/>
      <c r="EN33" s="22"/>
      <c r="EO33" s="22"/>
      <c r="EP33" s="22"/>
      <c r="EQ33" s="22"/>
      <c r="ER33" s="22"/>
      <c r="ES33" s="22"/>
      <c r="ET33" s="22"/>
      <c r="EU33" s="22"/>
      <c r="EV33" s="22"/>
      <c r="EW33" s="22"/>
      <c r="EX33" s="22"/>
      <c r="EY33" s="22"/>
      <c r="EZ33" s="22"/>
      <c r="FA33" s="22"/>
      <c r="FB33" s="22"/>
      <c r="FC33" s="22"/>
      <c r="FD33" s="22"/>
      <c r="FE33" s="22"/>
      <c r="FF33" s="22"/>
      <c r="FG33" s="22"/>
      <c r="FH33" s="22"/>
      <c r="FI33" s="22"/>
      <c r="FJ33" s="22"/>
      <c r="FK33" s="22"/>
      <c r="FL33" s="22"/>
      <c r="FM33" s="22"/>
      <c r="FN33" s="22"/>
      <c r="FO33" s="22"/>
      <c r="FP33" s="22"/>
      <c r="FQ33" s="22"/>
      <c r="FR33" s="22"/>
      <c r="FS33" s="22"/>
      <c r="FT33" s="22"/>
      <c r="FU33" s="22"/>
      <c r="FV33" s="22"/>
      <c r="FW33" s="22"/>
      <c r="FX33" s="22"/>
      <c r="FY33" s="22"/>
      <c r="FZ33" s="22"/>
      <c r="GA33" s="22"/>
      <c r="GB33" s="22"/>
      <c r="GC33" s="22"/>
      <c r="GD33" s="22"/>
      <c r="GE33" s="22"/>
      <c r="GF33" s="22"/>
      <c r="GG33" s="22"/>
      <c r="GH33" s="22"/>
      <c r="GI33" s="22"/>
      <c r="GJ33" s="22"/>
      <c r="GK33" s="22"/>
      <c r="GL33" s="22"/>
      <c r="GM33" s="22"/>
      <c r="GN33" s="22"/>
      <c r="GO33" s="22"/>
      <c r="GP33" s="22"/>
      <c r="GQ33" s="22"/>
      <c r="GR33" s="22"/>
      <c r="GS33" s="22"/>
      <c r="GT33" s="22"/>
      <c r="GU33" s="22"/>
      <c r="GV33" s="22"/>
      <c r="GW33" s="22"/>
      <c r="GX33" s="22"/>
      <c r="GY33" s="22"/>
      <c r="GZ33" s="22"/>
      <c r="HA33" s="22"/>
      <c r="HB33" s="22"/>
      <c r="HC33" s="22"/>
      <c r="HD33" s="22"/>
      <c r="HE33" s="22"/>
      <c r="HF33" s="22"/>
      <c r="HG33" s="22"/>
      <c r="HH33" s="22"/>
      <c r="HI33" s="22"/>
      <c r="HJ33" s="22"/>
      <c r="HK33" s="22"/>
      <c r="HL33" s="22"/>
      <c r="HM33" s="22"/>
      <c r="HN33" s="22"/>
      <c r="HO33" s="22"/>
      <c r="HP33" s="22"/>
      <c r="HQ33" s="22"/>
      <c r="HR33" s="22"/>
      <c r="HS33" s="22"/>
      <c r="HT33" s="22"/>
      <c r="HU33" s="22"/>
      <c r="HV33" s="22"/>
      <c r="HW33" s="22"/>
      <c r="HX33" s="22"/>
      <c r="HY33" s="22"/>
      <c r="HZ33" s="22"/>
      <c r="IA33" s="22"/>
      <c r="IB33" s="22"/>
      <c r="IC33" s="22"/>
      <c r="ID33" s="22"/>
      <c r="IE33" s="22"/>
      <c r="IF33" s="22"/>
      <c r="IG33" s="22"/>
      <c r="IH33" s="22"/>
      <c r="II33" s="22"/>
      <c r="IJ33" s="22"/>
      <c r="IK33" s="22"/>
      <c r="IL33" s="22"/>
      <c r="IM33" s="22"/>
      <c r="IN33" s="22"/>
      <c r="IO33" s="22"/>
      <c r="IP33" s="22"/>
      <c r="IQ33" s="22"/>
      <c r="IR33" s="22"/>
      <c r="IS33" s="22"/>
    </row>
    <row r="34" spans="2:253" s="48" customFormat="1" ht="25.5" outlineLevel="1" x14ac:dyDescent="0.2">
      <c r="B34" s="109"/>
      <c r="C34" s="112"/>
      <c r="D34" s="49" t="s">
        <v>229</v>
      </c>
      <c r="E34" s="70" t="s">
        <v>140</v>
      </c>
      <c r="F34" s="35">
        <v>300000</v>
      </c>
      <c r="G34" s="36">
        <f t="shared" si="3"/>
        <v>0</v>
      </c>
      <c r="H34" s="37"/>
      <c r="I34" s="37">
        <f t="shared" si="4"/>
        <v>0</v>
      </c>
      <c r="J34" s="38"/>
      <c r="K34" s="25"/>
      <c r="L34" s="26">
        <f t="shared" si="5"/>
        <v>300000</v>
      </c>
      <c r="M34" s="22"/>
      <c r="N34" s="22"/>
      <c r="O34" s="22"/>
      <c r="P34" s="22"/>
      <c r="Q34" s="10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  <c r="CI34" s="22"/>
      <c r="CJ34" s="22"/>
      <c r="CK34" s="22"/>
      <c r="CL34" s="22"/>
      <c r="CM34" s="22"/>
      <c r="CN34" s="22"/>
      <c r="CO34" s="22"/>
      <c r="CP34" s="22"/>
      <c r="CQ34" s="22"/>
      <c r="CR34" s="22"/>
      <c r="CS34" s="22"/>
      <c r="CT34" s="22"/>
      <c r="CU34" s="22"/>
      <c r="CV34" s="22"/>
      <c r="CW34" s="22"/>
      <c r="CX34" s="22"/>
      <c r="CY34" s="22"/>
      <c r="CZ34" s="22"/>
      <c r="DA34" s="22"/>
      <c r="DB34" s="22"/>
      <c r="DC34" s="22"/>
      <c r="DD34" s="22"/>
      <c r="DE34" s="22"/>
      <c r="DF34" s="22"/>
      <c r="DG34" s="22"/>
      <c r="DH34" s="22"/>
      <c r="DI34" s="22"/>
      <c r="DJ34" s="22"/>
      <c r="DK34" s="22"/>
      <c r="DL34" s="22"/>
      <c r="DM34" s="22"/>
      <c r="DN34" s="22"/>
      <c r="DO34" s="22"/>
      <c r="DP34" s="22"/>
      <c r="DQ34" s="22"/>
      <c r="DR34" s="22"/>
      <c r="DS34" s="22"/>
      <c r="DT34" s="22"/>
      <c r="DU34" s="22"/>
      <c r="DV34" s="22"/>
      <c r="DW34" s="22"/>
      <c r="DX34" s="22"/>
      <c r="DY34" s="22"/>
      <c r="DZ34" s="22"/>
      <c r="EA34" s="22"/>
      <c r="EB34" s="22"/>
      <c r="EC34" s="22"/>
      <c r="ED34" s="22"/>
      <c r="EE34" s="22"/>
      <c r="EF34" s="22"/>
      <c r="EG34" s="22"/>
      <c r="EH34" s="22"/>
      <c r="EI34" s="22"/>
      <c r="EJ34" s="22"/>
      <c r="EK34" s="22"/>
      <c r="EL34" s="22"/>
      <c r="EM34" s="22"/>
      <c r="EN34" s="22"/>
      <c r="EO34" s="22"/>
      <c r="EP34" s="22"/>
      <c r="EQ34" s="22"/>
      <c r="ER34" s="22"/>
      <c r="ES34" s="22"/>
      <c r="ET34" s="22"/>
      <c r="EU34" s="22"/>
      <c r="EV34" s="22"/>
      <c r="EW34" s="22"/>
      <c r="EX34" s="22"/>
      <c r="EY34" s="22"/>
      <c r="EZ34" s="22"/>
      <c r="FA34" s="22"/>
      <c r="FB34" s="22"/>
      <c r="FC34" s="22"/>
      <c r="FD34" s="22"/>
      <c r="FE34" s="22"/>
      <c r="FF34" s="22"/>
      <c r="FG34" s="22"/>
      <c r="FH34" s="22"/>
      <c r="FI34" s="22"/>
      <c r="FJ34" s="22"/>
      <c r="FK34" s="22"/>
      <c r="FL34" s="22"/>
      <c r="FM34" s="22"/>
      <c r="FN34" s="22"/>
      <c r="FO34" s="22"/>
      <c r="FP34" s="22"/>
      <c r="FQ34" s="22"/>
      <c r="FR34" s="22"/>
      <c r="FS34" s="22"/>
      <c r="FT34" s="22"/>
      <c r="FU34" s="22"/>
      <c r="FV34" s="22"/>
      <c r="FW34" s="22"/>
      <c r="FX34" s="22"/>
      <c r="FY34" s="22"/>
      <c r="FZ34" s="22"/>
      <c r="GA34" s="22"/>
      <c r="GB34" s="22"/>
      <c r="GC34" s="22"/>
      <c r="GD34" s="22"/>
      <c r="GE34" s="22"/>
      <c r="GF34" s="22"/>
      <c r="GG34" s="22"/>
      <c r="GH34" s="22"/>
      <c r="GI34" s="22"/>
      <c r="GJ34" s="22"/>
      <c r="GK34" s="22"/>
      <c r="GL34" s="22"/>
      <c r="GM34" s="22"/>
      <c r="GN34" s="22"/>
      <c r="GO34" s="22"/>
      <c r="GP34" s="22"/>
      <c r="GQ34" s="22"/>
      <c r="GR34" s="22"/>
      <c r="GS34" s="22"/>
      <c r="GT34" s="22"/>
      <c r="GU34" s="22"/>
      <c r="GV34" s="22"/>
      <c r="GW34" s="22"/>
      <c r="GX34" s="22"/>
      <c r="GY34" s="22"/>
      <c r="GZ34" s="22"/>
      <c r="HA34" s="22"/>
      <c r="HB34" s="22"/>
      <c r="HC34" s="22"/>
      <c r="HD34" s="22"/>
      <c r="HE34" s="22"/>
      <c r="HF34" s="22"/>
      <c r="HG34" s="22"/>
      <c r="HH34" s="22"/>
      <c r="HI34" s="22"/>
      <c r="HJ34" s="22"/>
      <c r="HK34" s="22"/>
      <c r="HL34" s="22"/>
      <c r="HM34" s="22"/>
      <c r="HN34" s="22"/>
      <c r="HO34" s="22"/>
      <c r="HP34" s="22"/>
      <c r="HQ34" s="22"/>
      <c r="HR34" s="22"/>
      <c r="HS34" s="22"/>
      <c r="HT34" s="22"/>
      <c r="HU34" s="22"/>
      <c r="HV34" s="22"/>
      <c r="HW34" s="22"/>
      <c r="HX34" s="22"/>
      <c r="HY34" s="22"/>
      <c r="HZ34" s="22"/>
      <c r="IA34" s="22"/>
      <c r="IB34" s="22"/>
      <c r="IC34" s="22"/>
      <c r="ID34" s="22"/>
      <c r="IE34" s="22"/>
      <c r="IF34" s="22"/>
      <c r="IG34" s="22"/>
      <c r="IH34" s="22"/>
      <c r="II34" s="22"/>
      <c r="IJ34" s="22"/>
      <c r="IK34" s="22"/>
      <c r="IL34" s="22"/>
      <c r="IM34" s="22"/>
      <c r="IN34" s="22"/>
      <c r="IO34" s="22"/>
      <c r="IP34" s="22"/>
      <c r="IQ34" s="22"/>
      <c r="IR34" s="22"/>
      <c r="IS34" s="22"/>
    </row>
    <row r="35" spans="2:253" s="48" customFormat="1" ht="25.5" outlineLevel="1" x14ac:dyDescent="0.2">
      <c r="B35" s="109"/>
      <c r="C35" s="112"/>
      <c r="D35" s="49" t="s">
        <v>167</v>
      </c>
      <c r="E35" s="66" t="s">
        <v>168</v>
      </c>
      <c r="F35" s="35"/>
      <c r="G35" s="36">
        <f t="shared" si="3"/>
        <v>160410.92000000001</v>
      </c>
      <c r="H35" s="37">
        <v>160410.92000000001</v>
      </c>
      <c r="I35" s="37">
        <f t="shared" si="4"/>
        <v>0</v>
      </c>
      <c r="J35" s="41"/>
      <c r="K35" s="43"/>
      <c r="L35" s="26">
        <f>SUM(F35:G35)</f>
        <v>160410.92000000001</v>
      </c>
      <c r="M35" s="22"/>
      <c r="N35" s="22"/>
      <c r="O35" s="22"/>
      <c r="P35" s="22"/>
      <c r="Q35" s="10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2"/>
      <c r="CJ35" s="22"/>
      <c r="CK35" s="22"/>
      <c r="CL35" s="22"/>
      <c r="CM35" s="22"/>
      <c r="CN35" s="22"/>
      <c r="CO35" s="22"/>
      <c r="CP35" s="22"/>
      <c r="CQ35" s="22"/>
      <c r="CR35" s="22"/>
      <c r="CS35" s="22"/>
      <c r="CT35" s="22"/>
      <c r="CU35" s="22"/>
      <c r="CV35" s="22"/>
      <c r="CW35" s="22"/>
      <c r="CX35" s="22"/>
      <c r="CY35" s="22"/>
      <c r="CZ35" s="22"/>
      <c r="DA35" s="22"/>
      <c r="DB35" s="22"/>
      <c r="DC35" s="22"/>
      <c r="DD35" s="22"/>
      <c r="DE35" s="22"/>
      <c r="DF35" s="22"/>
      <c r="DG35" s="22"/>
      <c r="DH35" s="22"/>
      <c r="DI35" s="22"/>
      <c r="DJ35" s="22"/>
      <c r="DK35" s="22"/>
      <c r="DL35" s="22"/>
      <c r="DM35" s="22"/>
      <c r="DN35" s="22"/>
      <c r="DO35" s="22"/>
      <c r="DP35" s="22"/>
      <c r="DQ35" s="22"/>
      <c r="DR35" s="22"/>
      <c r="DS35" s="22"/>
      <c r="DT35" s="22"/>
      <c r="DU35" s="22"/>
      <c r="DV35" s="22"/>
      <c r="DW35" s="22"/>
      <c r="DX35" s="22"/>
      <c r="DY35" s="22"/>
      <c r="DZ35" s="22"/>
      <c r="EA35" s="22"/>
      <c r="EB35" s="22"/>
      <c r="EC35" s="22"/>
      <c r="ED35" s="22"/>
      <c r="EE35" s="22"/>
      <c r="EF35" s="22"/>
      <c r="EG35" s="22"/>
      <c r="EH35" s="22"/>
      <c r="EI35" s="22"/>
      <c r="EJ35" s="22"/>
      <c r="EK35" s="22"/>
      <c r="EL35" s="22"/>
      <c r="EM35" s="22"/>
      <c r="EN35" s="22"/>
      <c r="EO35" s="22"/>
      <c r="EP35" s="22"/>
      <c r="EQ35" s="22"/>
      <c r="ER35" s="22"/>
      <c r="ES35" s="22"/>
      <c r="ET35" s="22"/>
      <c r="EU35" s="22"/>
      <c r="EV35" s="22"/>
      <c r="EW35" s="22"/>
      <c r="EX35" s="22"/>
      <c r="EY35" s="22"/>
      <c r="EZ35" s="22"/>
      <c r="FA35" s="22"/>
      <c r="FB35" s="22"/>
      <c r="FC35" s="22"/>
      <c r="FD35" s="22"/>
      <c r="FE35" s="22"/>
      <c r="FF35" s="22"/>
      <c r="FG35" s="22"/>
      <c r="FH35" s="22"/>
      <c r="FI35" s="22"/>
      <c r="FJ35" s="22"/>
      <c r="FK35" s="22"/>
      <c r="FL35" s="22"/>
      <c r="FM35" s="22"/>
      <c r="FN35" s="22"/>
      <c r="FO35" s="22"/>
      <c r="FP35" s="22"/>
      <c r="FQ35" s="22"/>
      <c r="FR35" s="22"/>
      <c r="FS35" s="22"/>
      <c r="FT35" s="22"/>
      <c r="FU35" s="22"/>
      <c r="FV35" s="22"/>
      <c r="FW35" s="22"/>
      <c r="FX35" s="22"/>
      <c r="FY35" s="22"/>
      <c r="FZ35" s="22"/>
      <c r="GA35" s="22"/>
      <c r="GB35" s="22"/>
      <c r="GC35" s="22"/>
      <c r="GD35" s="22"/>
      <c r="GE35" s="22"/>
      <c r="GF35" s="22"/>
      <c r="GG35" s="22"/>
      <c r="GH35" s="22"/>
      <c r="GI35" s="22"/>
      <c r="GJ35" s="22"/>
      <c r="GK35" s="22"/>
      <c r="GL35" s="22"/>
      <c r="GM35" s="22"/>
      <c r="GN35" s="22"/>
      <c r="GO35" s="22"/>
      <c r="GP35" s="22"/>
      <c r="GQ35" s="22"/>
      <c r="GR35" s="22"/>
      <c r="GS35" s="22"/>
      <c r="GT35" s="22"/>
      <c r="GU35" s="22"/>
      <c r="GV35" s="22"/>
      <c r="GW35" s="22"/>
      <c r="GX35" s="22"/>
      <c r="GY35" s="22"/>
      <c r="GZ35" s="22"/>
      <c r="HA35" s="22"/>
      <c r="HB35" s="22"/>
      <c r="HC35" s="22"/>
      <c r="HD35" s="22"/>
      <c r="HE35" s="22"/>
      <c r="HF35" s="22"/>
      <c r="HG35" s="22"/>
      <c r="HH35" s="22"/>
      <c r="HI35" s="22"/>
      <c r="HJ35" s="22"/>
      <c r="HK35" s="22"/>
      <c r="HL35" s="22"/>
      <c r="HM35" s="22"/>
      <c r="HN35" s="22"/>
      <c r="HO35" s="22"/>
      <c r="HP35" s="22"/>
      <c r="HQ35" s="22"/>
      <c r="HR35" s="22"/>
      <c r="HS35" s="22"/>
      <c r="HT35" s="22"/>
      <c r="HU35" s="22"/>
      <c r="HV35" s="22"/>
      <c r="HW35" s="22"/>
      <c r="HX35" s="22"/>
      <c r="HY35" s="22"/>
      <c r="HZ35" s="22"/>
      <c r="IA35" s="22"/>
      <c r="IB35" s="22"/>
      <c r="IC35" s="22"/>
      <c r="ID35" s="22"/>
      <c r="IE35" s="22"/>
      <c r="IF35" s="22"/>
      <c r="IG35" s="22"/>
      <c r="IH35" s="22"/>
      <c r="II35" s="22"/>
      <c r="IJ35" s="22"/>
      <c r="IK35" s="22"/>
      <c r="IL35" s="22"/>
      <c r="IM35" s="22"/>
      <c r="IN35" s="22"/>
      <c r="IO35" s="22"/>
      <c r="IP35" s="22"/>
      <c r="IQ35" s="22"/>
      <c r="IR35" s="22"/>
      <c r="IS35" s="22"/>
    </row>
    <row r="36" spans="2:253" s="48" customFormat="1" ht="12.75" outlineLevel="1" x14ac:dyDescent="0.2">
      <c r="B36" s="109"/>
      <c r="C36" s="112"/>
      <c r="D36" s="49" t="s">
        <v>164</v>
      </c>
      <c r="E36" s="66" t="s">
        <v>166</v>
      </c>
      <c r="F36" s="35"/>
      <c r="G36" s="36">
        <f t="shared" si="3"/>
        <v>72780</v>
      </c>
      <c r="H36" s="37"/>
      <c r="I36" s="37">
        <f t="shared" si="4"/>
        <v>72780</v>
      </c>
      <c r="J36" s="38">
        <v>72780</v>
      </c>
      <c r="K36" s="25"/>
      <c r="L36" s="26">
        <f t="shared" si="5"/>
        <v>72780</v>
      </c>
      <c r="M36" s="22"/>
      <c r="N36" s="22"/>
      <c r="O36" s="22"/>
      <c r="P36" s="22"/>
      <c r="Q36" s="10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2"/>
      <c r="BZ36" s="22"/>
      <c r="CA36" s="22"/>
      <c r="CB36" s="22"/>
      <c r="CC36" s="22"/>
      <c r="CD36" s="22"/>
      <c r="CE36" s="22"/>
      <c r="CF36" s="22"/>
      <c r="CG36" s="22"/>
      <c r="CH36" s="22"/>
      <c r="CI36" s="22"/>
      <c r="CJ36" s="22"/>
      <c r="CK36" s="22"/>
      <c r="CL36" s="22"/>
      <c r="CM36" s="22"/>
      <c r="CN36" s="22"/>
      <c r="CO36" s="22"/>
      <c r="CP36" s="22"/>
      <c r="CQ36" s="22"/>
      <c r="CR36" s="22"/>
      <c r="CS36" s="22"/>
      <c r="CT36" s="22"/>
      <c r="CU36" s="22"/>
      <c r="CV36" s="22"/>
      <c r="CW36" s="22"/>
      <c r="CX36" s="22"/>
      <c r="CY36" s="22"/>
      <c r="CZ36" s="22"/>
      <c r="DA36" s="22"/>
      <c r="DB36" s="22"/>
      <c r="DC36" s="22"/>
      <c r="DD36" s="22"/>
      <c r="DE36" s="22"/>
      <c r="DF36" s="22"/>
      <c r="DG36" s="22"/>
      <c r="DH36" s="22"/>
      <c r="DI36" s="22"/>
      <c r="DJ36" s="22"/>
      <c r="DK36" s="22"/>
      <c r="DL36" s="22"/>
      <c r="DM36" s="22"/>
      <c r="DN36" s="22"/>
      <c r="DO36" s="22"/>
      <c r="DP36" s="22"/>
      <c r="DQ36" s="22"/>
      <c r="DR36" s="22"/>
      <c r="DS36" s="22"/>
      <c r="DT36" s="22"/>
      <c r="DU36" s="22"/>
      <c r="DV36" s="22"/>
      <c r="DW36" s="22"/>
      <c r="DX36" s="22"/>
      <c r="DY36" s="22"/>
      <c r="DZ36" s="22"/>
      <c r="EA36" s="22"/>
      <c r="EB36" s="22"/>
      <c r="EC36" s="22"/>
      <c r="ED36" s="22"/>
      <c r="EE36" s="22"/>
      <c r="EF36" s="22"/>
      <c r="EG36" s="22"/>
      <c r="EH36" s="22"/>
      <c r="EI36" s="22"/>
      <c r="EJ36" s="22"/>
      <c r="EK36" s="22"/>
      <c r="EL36" s="22"/>
      <c r="EM36" s="22"/>
      <c r="EN36" s="22"/>
      <c r="EO36" s="22"/>
      <c r="EP36" s="22"/>
      <c r="EQ36" s="22"/>
      <c r="ER36" s="22"/>
      <c r="ES36" s="22"/>
      <c r="ET36" s="22"/>
      <c r="EU36" s="22"/>
      <c r="EV36" s="22"/>
      <c r="EW36" s="22"/>
      <c r="EX36" s="22"/>
      <c r="EY36" s="22"/>
      <c r="EZ36" s="22"/>
      <c r="FA36" s="22"/>
      <c r="FB36" s="22"/>
      <c r="FC36" s="22"/>
      <c r="FD36" s="22"/>
      <c r="FE36" s="22"/>
      <c r="FF36" s="22"/>
      <c r="FG36" s="22"/>
      <c r="FH36" s="22"/>
      <c r="FI36" s="22"/>
      <c r="FJ36" s="22"/>
      <c r="FK36" s="22"/>
      <c r="FL36" s="22"/>
      <c r="FM36" s="22"/>
      <c r="FN36" s="22"/>
      <c r="FO36" s="22"/>
      <c r="FP36" s="22"/>
      <c r="FQ36" s="22"/>
      <c r="FR36" s="22"/>
      <c r="FS36" s="22"/>
      <c r="FT36" s="22"/>
      <c r="FU36" s="22"/>
      <c r="FV36" s="22"/>
      <c r="FW36" s="22"/>
      <c r="FX36" s="22"/>
      <c r="FY36" s="22"/>
      <c r="FZ36" s="22"/>
      <c r="GA36" s="22"/>
      <c r="GB36" s="22"/>
      <c r="GC36" s="22"/>
      <c r="GD36" s="22"/>
      <c r="GE36" s="22"/>
      <c r="GF36" s="22"/>
      <c r="GG36" s="22"/>
      <c r="GH36" s="22"/>
      <c r="GI36" s="22"/>
      <c r="GJ36" s="22"/>
      <c r="GK36" s="22"/>
      <c r="GL36" s="22"/>
      <c r="GM36" s="22"/>
      <c r="GN36" s="22"/>
      <c r="GO36" s="22"/>
      <c r="GP36" s="22"/>
      <c r="GQ36" s="22"/>
      <c r="GR36" s="22"/>
      <c r="GS36" s="22"/>
      <c r="GT36" s="22"/>
      <c r="GU36" s="22"/>
      <c r="GV36" s="22"/>
      <c r="GW36" s="22"/>
      <c r="GX36" s="22"/>
      <c r="GY36" s="22"/>
      <c r="GZ36" s="22"/>
      <c r="HA36" s="22"/>
      <c r="HB36" s="22"/>
      <c r="HC36" s="22"/>
      <c r="HD36" s="22"/>
      <c r="HE36" s="22"/>
      <c r="HF36" s="22"/>
      <c r="HG36" s="22"/>
      <c r="HH36" s="22"/>
      <c r="HI36" s="22"/>
      <c r="HJ36" s="22"/>
      <c r="HK36" s="22"/>
      <c r="HL36" s="22"/>
      <c r="HM36" s="22"/>
      <c r="HN36" s="22"/>
      <c r="HO36" s="22"/>
      <c r="HP36" s="22"/>
      <c r="HQ36" s="22"/>
      <c r="HR36" s="22"/>
      <c r="HS36" s="22"/>
      <c r="HT36" s="22"/>
      <c r="HU36" s="22"/>
      <c r="HV36" s="22"/>
      <c r="HW36" s="22"/>
      <c r="HX36" s="22"/>
      <c r="HY36" s="22"/>
      <c r="HZ36" s="22"/>
      <c r="IA36" s="22"/>
      <c r="IB36" s="22"/>
      <c r="IC36" s="22"/>
      <c r="ID36" s="22"/>
      <c r="IE36" s="22"/>
      <c r="IF36" s="22"/>
      <c r="IG36" s="22"/>
      <c r="IH36" s="22"/>
      <c r="II36" s="22"/>
      <c r="IJ36" s="22"/>
      <c r="IK36" s="22"/>
      <c r="IL36" s="22"/>
      <c r="IM36" s="22"/>
      <c r="IN36" s="22"/>
      <c r="IO36" s="22"/>
      <c r="IP36" s="22"/>
      <c r="IQ36" s="22"/>
      <c r="IR36" s="22"/>
      <c r="IS36" s="22"/>
    </row>
    <row r="37" spans="2:253" s="48" customFormat="1" ht="51" outlineLevel="1" x14ac:dyDescent="0.2">
      <c r="B37" s="109"/>
      <c r="C37" s="112"/>
      <c r="D37" s="49" t="s">
        <v>215</v>
      </c>
      <c r="E37" s="70" t="s">
        <v>211</v>
      </c>
      <c r="F37" s="35"/>
      <c r="G37" s="36">
        <f>SUM(H37:I37)</f>
        <v>491890</v>
      </c>
      <c r="H37" s="37">
        <f>1024330-532440</f>
        <v>491890</v>
      </c>
      <c r="I37" s="37">
        <f t="shared" si="4"/>
        <v>0</v>
      </c>
      <c r="J37" s="38"/>
      <c r="K37" s="25"/>
      <c r="L37" s="26">
        <f t="shared" si="5"/>
        <v>491890</v>
      </c>
      <c r="M37" s="22"/>
      <c r="N37" s="22"/>
      <c r="O37" s="22"/>
      <c r="P37" s="22"/>
      <c r="Q37" s="102"/>
      <c r="R37" s="22"/>
      <c r="S37" s="72" t="s">
        <v>246</v>
      </c>
      <c r="T37" s="77">
        <v>532441</v>
      </c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  <c r="CN37" s="22"/>
      <c r="CO37" s="22"/>
      <c r="CP37" s="22"/>
      <c r="CQ37" s="22"/>
      <c r="CR37" s="22"/>
      <c r="CS37" s="22"/>
      <c r="CT37" s="22"/>
      <c r="CU37" s="22"/>
      <c r="CV37" s="22"/>
      <c r="CW37" s="22"/>
      <c r="CX37" s="22"/>
      <c r="CY37" s="22"/>
      <c r="CZ37" s="22"/>
      <c r="DA37" s="22"/>
      <c r="DB37" s="22"/>
      <c r="DC37" s="22"/>
      <c r="DD37" s="22"/>
      <c r="DE37" s="22"/>
      <c r="DF37" s="22"/>
      <c r="DG37" s="22"/>
      <c r="DH37" s="22"/>
      <c r="DI37" s="22"/>
      <c r="DJ37" s="22"/>
      <c r="DK37" s="22"/>
      <c r="DL37" s="22"/>
      <c r="DM37" s="22"/>
      <c r="DN37" s="22"/>
      <c r="DO37" s="22"/>
      <c r="DP37" s="22"/>
      <c r="DQ37" s="22"/>
      <c r="DR37" s="22"/>
      <c r="DS37" s="22"/>
      <c r="DT37" s="22"/>
      <c r="DU37" s="22"/>
      <c r="DV37" s="22"/>
      <c r="DW37" s="22"/>
      <c r="DX37" s="22"/>
      <c r="DY37" s="22"/>
      <c r="DZ37" s="22"/>
      <c r="EA37" s="22"/>
      <c r="EB37" s="22"/>
      <c r="EC37" s="22"/>
      <c r="ED37" s="22"/>
      <c r="EE37" s="22"/>
      <c r="EF37" s="22"/>
      <c r="EG37" s="22"/>
      <c r="EH37" s="22"/>
      <c r="EI37" s="22"/>
      <c r="EJ37" s="22"/>
      <c r="EK37" s="22"/>
      <c r="EL37" s="22"/>
      <c r="EM37" s="22"/>
      <c r="EN37" s="22"/>
      <c r="EO37" s="22"/>
      <c r="EP37" s="22"/>
      <c r="EQ37" s="22"/>
      <c r="ER37" s="22"/>
      <c r="ES37" s="22"/>
      <c r="ET37" s="22"/>
      <c r="EU37" s="22"/>
      <c r="EV37" s="22"/>
      <c r="EW37" s="22"/>
      <c r="EX37" s="22"/>
      <c r="EY37" s="22"/>
      <c r="EZ37" s="22"/>
      <c r="FA37" s="22"/>
      <c r="FB37" s="22"/>
      <c r="FC37" s="22"/>
      <c r="FD37" s="22"/>
      <c r="FE37" s="22"/>
      <c r="FF37" s="22"/>
      <c r="FG37" s="22"/>
      <c r="FH37" s="22"/>
      <c r="FI37" s="22"/>
      <c r="FJ37" s="22"/>
      <c r="FK37" s="22"/>
      <c r="FL37" s="22"/>
      <c r="FM37" s="22"/>
      <c r="FN37" s="22"/>
      <c r="FO37" s="22"/>
      <c r="FP37" s="22"/>
      <c r="FQ37" s="22"/>
      <c r="FR37" s="22"/>
      <c r="FS37" s="22"/>
      <c r="FT37" s="22"/>
      <c r="FU37" s="22"/>
      <c r="FV37" s="22"/>
      <c r="FW37" s="22"/>
      <c r="FX37" s="22"/>
      <c r="FY37" s="22"/>
      <c r="FZ37" s="22"/>
      <c r="GA37" s="22"/>
      <c r="GB37" s="22"/>
      <c r="GC37" s="22"/>
      <c r="GD37" s="22"/>
      <c r="GE37" s="22"/>
      <c r="GF37" s="22"/>
      <c r="GG37" s="22"/>
      <c r="GH37" s="22"/>
      <c r="GI37" s="22"/>
      <c r="GJ37" s="22"/>
      <c r="GK37" s="22"/>
      <c r="GL37" s="22"/>
      <c r="GM37" s="22"/>
      <c r="GN37" s="22"/>
      <c r="GO37" s="22"/>
      <c r="GP37" s="22"/>
      <c r="GQ37" s="22"/>
      <c r="GR37" s="22"/>
      <c r="GS37" s="22"/>
      <c r="GT37" s="22"/>
      <c r="GU37" s="22"/>
      <c r="GV37" s="22"/>
      <c r="GW37" s="22"/>
      <c r="GX37" s="22"/>
      <c r="GY37" s="22"/>
      <c r="GZ37" s="22"/>
      <c r="HA37" s="22"/>
      <c r="HB37" s="22"/>
      <c r="HC37" s="22"/>
      <c r="HD37" s="22"/>
      <c r="HE37" s="22"/>
      <c r="HF37" s="22"/>
      <c r="HG37" s="22"/>
      <c r="HH37" s="22"/>
      <c r="HI37" s="22"/>
      <c r="HJ37" s="22"/>
      <c r="HK37" s="22"/>
      <c r="HL37" s="22"/>
      <c r="HM37" s="22"/>
      <c r="HN37" s="22"/>
      <c r="HO37" s="22"/>
      <c r="HP37" s="22"/>
      <c r="HQ37" s="22"/>
      <c r="HR37" s="22"/>
      <c r="HS37" s="22"/>
      <c r="HT37" s="22"/>
      <c r="HU37" s="22"/>
      <c r="HV37" s="22"/>
      <c r="HW37" s="22"/>
      <c r="HX37" s="22"/>
      <c r="HY37" s="22"/>
      <c r="HZ37" s="22"/>
      <c r="IA37" s="22"/>
      <c r="IB37" s="22"/>
      <c r="IC37" s="22"/>
      <c r="ID37" s="22"/>
      <c r="IE37" s="22"/>
      <c r="IF37" s="22"/>
      <c r="IG37" s="22"/>
      <c r="IH37" s="22"/>
      <c r="II37" s="22"/>
      <c r="IJ37" s="22"/>
      <c r="IK37" s="22"/>
      <c r="IL37" s="22"/>
      <c r="IM37" s="22"/>
      <c r="IN37" s="22"/>
      <c r="IO37" s="22"/>
      <c r="IP37" s="22"/>
      <c r="IQ37" s="22"/>
      <c r="IR37" s="22"/>
      <c r="IS37" s="22"/>
    </row>
    <row r="38" spans="2:253" s="48" customFormat="1" ht="25.5" outlineLevel="1" x14ac:dyDescent="0.2">
      <c r="B38" s="109"/>
      <c r="C38" s="112"/>
      <c r="D38" s="49" t="s">
        <v>167</v>
      </c>
      <c r="E38" s="66" t="s">
        <v>209</v>
      </c>
      <c r="F38" s="35">
        <v>45630</v>
      </c>
      <c r="G38" s="36">
        <f>SUM(H38:I38)</f>
        <v>0</v>
      </c>
      <c r="H38" s="37"/>
      <c r="I38" s="37">
        <f>SUM(J38:K38)</f>
        <v>0</v>
      </c>
      <c r="J38" s="38"/>
      <c r="K38" s="25"/>
      <c r="L38" s="26">
        <f>SUM(F38:G38)</f>
        <v>45630</v>
      </c>
      <c r="M38" s="22"/>
      <c r="N38" s="22"/>
      <c r="O38" s="22"/>
      <c r="P38" s="22"/>
      <c r="Q38" s="10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/>
      <c r="CB38" s="22"/>
      <c r="CC38" s="22"/>
      <c r="CD38" s="22"/>
      <c r="CE38" s="22"/>
      <c r="CF38" s="22"/>
      <c r="CG38" s="22"/>
      <c r="CH38" s="22"/>
      <c r="CI38" s="22"/>
      <c r="CJ38" s="22"/>
      <c r="CK38" s="22"/>
      <c r="CL38" s="22"/>
      <c r="CM38" s="22"/>
      <c r="CN38" s="22"/>
      <c r="CO38" s="22"/>
      <c r="CP38" s="22"/>
      <c r="CQ38" s="22"/>
      <c r="CR38" s="22"/>
      <c r="CS38" s="22"/>
      <c r="CT38" s="22"/>
      <c r="CU38" s="22"/>
      <c r="CV38" s="22"/>
      <c r="CW38" s="22"/>
      <c r="CX38" s="22"/>
      <c r="CY38" s="22"/>
      <c r="CZ38" s="22"/>
      <c r="DA38" s="22"/>
      <c r="DB38" s="22"/>
      <c r="DC38" s="22"/>
      <c r="DD38" s="22"/>
      <c r="DE38" s="22"/>
      <c r="DF38" s="22"/>
      <c r="DG38" s="22"/>
      <c r="DH38" s="22"/>
      <c r="DI38" s="22"/>
      <c r="DJ38" s="22"/>
      <c r="DK38" s="22"/>
      <c r="DL38" s="22"/>
      <c r="DM38" s="22"/>
      <c r="DN38" s="22"/>
      <c r="DO38" s="22"/>
      <c r="DP38" s="22"/>
      <c r="DQ38" s="22"/>
      <c r="DR38" s="22"/>
      <c r="DS38" s="22"/>
      <c r="DT38" s="22"/>
      <c r="DU38" s="22"/>
      <c r="DV38" s="22"/>
      <c r="DW38" s="22"/>
      <c r="DX38" s="22"/>
      <c r="DY38" s="22"/>
      <c r="DZ38" s="22"/>
      <c r="EA38" s="22"/>
      <c r="EB38" s="22"/>
      <c r="EC38" s="22"/>
      <c r="ED38" s="22"/>
      <c r="EE38" s="22"/>
      <c r="EF38" s="22"/>
      <c r="EG38" s="22"/>
      <c r="EH38" s="22"/>
      <c r="EI38" s="22"/>
      <c r="EJ38" s="22"/>
      <c r="EK38" s="22"/>
      <c r="EL38" s="22"/>
      <c r="EM38" s="22"/>
      <c r="EN38" s="22"/>
      <c r="EO38" s="22"/>
      <c r="EP38" s="22"/>
      <c r="EQ38" s="22"/>
      <c r="ER38" s="22"/>
      <c r="ES38" s="22"/>
      <c r="ET38" s="22"/>
      <c r="EU38" s="22"/>
      <c r="EV38" s="22"/>
      <c r="EW38" s="22"/>
      <c r="EX38" s="22"/>
      <c r="EY38" s="22"/>
      <c r="EZ38" s="22"/>
      <c r="FA38" s="22"/>
      <c r="FB38" s="22"/>
      <c r="FC38" s="22"/>
      <c r="FD38" s="22"/>
      <c r="FE38" s="22"/>
      <c r="FF38" s="22"/>
      <c r="FG38" s="22"/>
      <c r="FH38" s="22"/>
      <c r="FI38" s="22"/>
      <c r="FJ38" s="22"/>
      <c r="FK38" s="22"/>
      <c r="FL38" s="22"/>
      <c r="FM38" s="22"/>
      <c r="FN38" s="22"/>
      <c r="FO38" s="22"/>
      <c r="FP38" s="22"/>
      <c r="FQ38" s="22"/>
      <c r="FR38" s="22"/>
      <c r="FS38" s="22"/>
      <c r="FT38" s="22"/>
      <c r="FU38" s="22"/>
      <c r="FV38" s="22"/>
      <c r="FW38" s="22"/>
      <c r="FX38" s="22"/>
      <c r="FY38" s="22"/>
      <c r="FZ38" s="22"/>
      <c r="GA38" s="22"/>
      <c r="GB38" s="22"/>
      <c r="GC38" s="22"/>
      <c r="GD38" s="22"/>
      <c r="GE38" s="22"/>
      <c r="GF38" s="22"/>
      <c r="GG38" s="22"/>
      <c r="GH38" s="22"/>
      <c r="GI38" s="22"/>
      <c r="GJ38" s="22"/>
      <c r="GK38" s="22"/>
      <c r="GL38" s="22"/>
      <c r="GM38" s="22"/>
      <c r="GN38" s="22"/>
      <c r="GO38" s="22"/>
      <c r="GP38" s="22"/>
      <c r="GQ38" s="22"/>
      <c r="GR38" s="22"/>
      <c r="GS38" s="22"/>
      <c r="GT38" s="22"/>
      <c r="GU38" s="22"/>
      <c r="GV38" s="22"/>
      <c r="GW38" s="22"/>
      <c r="GX38" s="22"/>
      <c r="GY38" s="22"/>
      <c r="GZ38" s="22"/>
      <c r="HA38" s="22"/>
      <c r="HB38" s="22"/>
      <c r="HC38" s="22"/>
      <c r="HD38" s="22"/>
      <c r="HE38" s="22"/>
      <c r="HF38" s="22"/>
      <c r="HG38" s="22"/>
      <c r="HH38" s="22"/>
      <c r="HI38" s="22"/>
      <c r="HJ38" s="22"/>
      <c r="HK38" s="22"/>
      <c r="HL38" s="22"/>
      <c r="HM38" s="22"/>
      <c r="HN38" s="22"/>
      <c r="HO38" s="22"/>
      <c r="HP38" s="22"/>
      <c r="HQ38" s="22"/>
      <c r="HR38" s="22"/>
      <c r="HS38" s="22"/>
      <c r="HT38" s="22"/>
      <c r="HU38" s="22"/>
      <c r="HV38" s="22"/>
      <c r="HW38" s="22"/>
      <c r="HX38" s="22"/>
      <c r="HY38" s="22"/>
      <c r="HZ38" s="22"/>
      <c r="IA38" s="22"/>
      <c r="IB38" s="22"/>
      <c r="IC38" s="22"/>
      <c r="ID38" s="22"/>
      <c r="IE38" s="22"/>
      <c r="IF38" s="22"/>
      <c r="IG38" s="22"/>
      <c r="IH38" s="22"/>
      <c r="II38" s="22"/>
      <c r="IJ38" s="22"/>
      <c r="IK38" s="22"/>
      <c r="IL38" s="22"/>
      <c r="IM38" s="22"/>
      <c r="IN38" s="22"/>
      <c r="IO38" s="22"/>
      <c r="IP38" s="22"/>
      <c r="IQ38" s="22"/>
      <c r="IR38" s="22"/>
      <c r="IS38" s="22"/>
    </row>
    <row r="39" spans="2:253" s="48" customFormat="1" ht="25.5" outlineLevel="1" x14ac:dyDescent="0.2">
      <c r="B39" s="110"/>
      <c r="C39" s="113"/>
      <c r="D39" s="49"/>
      <c r="E39" s="66" t="s">
        <v>219</v>
      </c>
      <c r="F39" s="35"/>
      <c r="G39" s="36">
        <f t="shared" si="3"/>
        <v>1148000</v>
      </c>
      <c r="H39" s="37"/>
      <c r="I39" s="37">
        <f t="shared" si="4"/>
        <v>1148000</v>
      </c>
      <c r="J39" s="38">
        <v>1148000</v>
      </c>
      <c r="K39" s="25"/>
      <c r="L39" s="26">
        <f t="shared" si="5"/>
        <v>1148000</v>
      </c>
      <c r="M39" s="22"/>
      <c r="N39" s="22"/>
      <c r="O39" s="22"/>
      <c r="P39" s="22"/>
      <c r="Q39" s="10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22"/>
      <c r="BW39" s="22"/>
      <c r="BX39" s="22"/>
      <c r="BY39" s="22"/>
      <c r="BZ39" s="22"/>
      <c r="CA39" s="22"/>
      <c r="CB39" s="22"/>
      <c r="CC39" s="22"/>
      <c r="CD39" s="22"/>
      <c r="CE39" s="22"/>
      <c r="CF39" s="22"/>
      <c r="CG39" s="22"/>
      <c r="CH39" s="22"/>
      <c r="CI39" s="22"/>
      <c r="CJ39" s="22"/>
      <c r="CK39" s="22"/>
      <c r="CL39" s="22"/>
      <c r="CM39" s="22"/>
      <c r="CN39" s="22"/>
      <c r="CO39" s="22"/>
      <c r="CP39" s="22"/>
      <c r="CQ39" s="22"/>
      <c r="CR39" s="22"/>
      <c r="CS39" s="22"/>
      <c r="CT39" s="22"/>
      <c r="CU39" s="22"/>
      <c r="CV39" s="22"/>
      <c r="CW39" s="22"/>
      <c r="CX39" s="22"/>
      <c r="CY39" s="22"/>
      <c r="CZ39" s="22"/>
      <c r="DA39" s="22"/>
      <c r="DB39" s="22"/>
      <c r="DC39" s="22"/>
      <c r="DD39" s="22"/>
      <c r="DE39" s="22"/>
      <c r="DF39" s="22"/>
      <c r="DG39" s="22"/>
      <c r="DH39" s="22"/>
      <c r="DI39" s="22"/>
      <c r="DJ39" s="22"/>
      <c r="DK39" s="22"/>
      <c r="DL39" s="22"/>
      <c r="DM39" s="22"/>
      <c r="DN39" s="22"/>
      <c r="DO39" s="22"/>
      <c r="DP39" s="22"/>
      <c r="DQ39" s="22"/>
      <c r="DR39" s="22"/>
      <c r="DS39" s="22"/>
      <c r="DT39" s="22"/>
      <c r="DU39" s="22"/>
      <c r="DV39" s="22"/>
      <c r="DW39" s="22"/>
      <c r="DX39" s="22"/>
      <c r="DY39" s="22"/>
      <c r="DZ39" s="22"/>
      <c r="EA39" s="22"/>
      <c r="EB39" s="22"/>
      <c r="EC39" s="22"/>
      <c r="ED39" s="22"/>
      <c r="EE39" s="22"/>
      <c r="EF39" s="22"/>
      <c r="EG39" s="22"/>
      <c r="EH39" s="22"/>
      <c r="EI39" s="22"/>
      <c r="EJ39" s="22"/>
      <c r="EK39" s="22"/>
      <c r="EL39" s="22"/>
      <c r="EM39" s="22"/>
      <c r="EN39" s="22"/>
      <c r="EO39" s="22"/>
      <c r="EP39" s="22"/>
      <c r="EQ39" s="22"/>
      <c r="ER39" s="22"/>
      <c r="ES39" s="22"/>
      <c r="ET39" s="22"/>
      <c r="EU39" s="22"/>
      <c r="EV39" s="22"/>
      <c r="EW39" s="22"/>
      <c r="EX39" s="22"/>
      <c r="EY39" s="22"/>
      <c r="EZ39" s="22"/>
      <c r="FA39" s="22"/>
      <c r="FB39" s="22"/>
      <c r="FC39" s="22"/>
      <c r="FD39" s="22"/>
      <c r="FE39" s="22"/>
      <c r="FF39" s="22"/>
      <c r="FG39" s="22"/>
      <c r="FH39" s="22"/>
      <c r="FI39" s="22"/>
      <c r="FJ39" s="22"/>
      <c r="FK39" s="22"/>
      <c r="FL39" s="22"/>
      <c r="FM39" s="22"/>
      <c r="FN39" s="22"/>
      <c r="FO39" s="22"/>
      <c r="FP39" s="22"/>
      <c r="FQ39" s="22"/>
      <c r="FR39" s="22"/>
      <c r="FS39" s="22"/>
      <c r="FT39" s="22"/>
      <c r="FU39" s="22"/>
      <c r="FV39" s="22"/>
      <c r="FW39" s="22"/>
      <c r="FX39" s="22"/>
      <c r="FY39" s="22"/>
      <c r="FZ39" s="22"/>
      <c r="GA39" s="22"/>
      <c r="GB39" s="22"/>
      <c r="GC39" s="22"/>
      <c r="GD39" s="22"/>
      <c r="GE39" s="22"/>
      <c r="GF39" s="22"/>
      <c r="GG39" s="22"/>
      <c r="GH39" s="22"/>
      <c r="GI39" s="22"/>
      <c r="GJ39" s="22"/>
      <c r="GK39" s="22"/>
      <c r="GL39" s="22"/>
      <c r="GM39" s="22"/>
      <c r="GN39" s="22"/>
      <c r="GO39" s="22"/>
      <c r="GP39" s="22"/>
      <c r="GQ39" s="22"/>
      <c r="GR39" s="22"/>
      <c r="GS39" s="22"/>
      <c r="GT39" s="22"/>
      <c r="GU39" s="22"/>
      <c r="GV39" s="22"/>
      <c r="GW39" s="22"/>
      <c r="GX39" s="22"/>
      <c r="GY39" s="22"/>
      <c r="GZ39" s="22"/>
      <c r="HA39" s="22"/>
      <c r="HB39" s="22"/>
      <c r="HC39" s="22"/>
      <c r="HD39" s="22"/>
      <c r="HE39" s="22"/>
      <c r="HF39" s="22"/>
      <c r="HG39" s="22"/>
      <c r="HH39" s="22"/>
      <c r="HI39" s="22"/>
      <c r="HJ39" s="22"/>
      <c r="HK39" s="22"/>
      <c r="HL39" s="22"/>
      <c r="HM39" s="22"/>
      <c r="HN39" s="22"/>
      <c r="HO39" s="22"/>
      <c r="HP39" s="22"/>
      <c r="HQ39" s="22"/>
      <c r="HR39" s="22"/>
      <c r="HS39" s="22"/>
      <c r="HT39" s="22"/>
      <c r="HU39" s="22"/>
      <c r="HV39" s="22"/>
      <c r="HW39" s="22"/>
      <c r="HX39" s="22"/>
      <c r="HY39" s="22"/>
      <c r="HZ39" s="22"/>
      <c r="IA39" s="22"/>
      <c r="IB39" s="22"/>
      <c r="IC39" s="22"/>
      <c r="ID39" s="22"/>
      <c r="IE39" s="22"/>
      <c r="IF39" s="22"/>
      <c r="IG39" s="22"/>
      <c r="IH39" s="22"/>
      <c r="II39" s="22"/>
      <c r="IJ39" s="22"/>
      <c r="IK39" s="22"/>
      <c r="IL39" s="22"/>
      <c r="IM39" s="22"/>
      <c r="IN39" s="22"/>
      <c r="IO39" s="22"/>
      <c r="IP39" s="22"/>
      <c r="IQ39" s="22"/>
      <c r="IR39" s="22"/>
      <c r="IS39" s="22"/>
    </row>
    <row r="40" spans="2:253" s="48" customFormat="1" ht="25.5" outlineLevel="1" x14ac:dyDescent="0.2">
      <c r="B40" s="59"/>
      <c r="C40" s="50" t="s">
        <v>68</v>
      </c>
      <c r="D40" s="49"/>
      <c r="E40" s="67" t="s">
        <v>186</v>
      </c>
      <c r="F40" s="35"/>
      <c r="G40" s="36">
        <f t="shared" si="3"/>
        <v>0</v>
      </c>
      <c r="H40" s="37"/>
      <c r="I40" s="37">
        <f t="shared" si="4"/>
        <v>0</v>
      </c>
      <c r="J40" s="38"/>
      <c r="K40" s="25"/>
      <c r="L40" s="26">
        <f t="shared" si="5"/>
        <v>0</v>
      </c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2"/>
      <c r="BY40" s="22"/>
      <c r="BZ40" s="22"/>
      <c r="CA40" s="22"/>
      <c r="CB40" s="22"/>
      <c r="CC40" s="22"/>
      <c r="CD40" s="22"/>
      <c r="CE40" s="22"/>
      <c r="CF40" s="22"/>
      <c r="CG40" s="22"/>
      <c r="CH40" s="22"/>
      <c r="CI40" s="22"/>
      <c r="CJ40" s="22"/>
      <c r="CK40" s="22"/>
      <c r="CL40" s="22"/>
      <c r="CM40" s="22"/>
      <c r="CN40" s="22"/>
      <c r="CO40" s="22"/>
      <c r="CP40" s="22"/>
      <c r="CQ40" s="22"/>
      <c r="CR40" s="22"/>
      <c r="CS40" s="22"/>
      <c r="CT40" s="22"/>
      <c r="CU40" s="22"/>
      <c r="CV40" s="22"/>
      <c r="CW40" s="22"/>
      <c r="CX40" s="22"/>
      <c r="CY40" s="22"/>
      <c r="CZ40" s="22"/>
      <c r="DA40" s="22"/>
      <c r="DB40" s="22"/>
      <c r="DC40" s="22"/>
      <c r="DD40" s="22"/>
      <c r="DE40" s="22"/>
      <c r="DF40" s="22"/>
      <c r="DG40" s="22"/>
      <c r="DH40" s="22"/>
      <c r="DI40" s="22"/>
      <c r="DJ40" s="22"/>
      <c r="DK40" s="22"/>
      <c r="DL40" s="22"/>
      <c r="DM40" s="22"/>
      <c r="DN40" s="22"/>
      <c r="DO40" s="22"/>
      <c r="DP40" s="22"/>
      <c r="DQ40" s="22"/>
      <c r="DR40" s="22"/>
      <c r="DS40" s="22"/>
      <c r="DT40" s="22"/>
      <c r="DU40" s="22"/>
      <c r="DV40" s="22"/>
      <c r="DW40" s="22"/>
      <c r="DX40" s="22"/>
      <c r="DY40" s="22"/>
      <c r="DZ40" s="22"/>
      <c r="EA40" s="22"/>
      <c r="EB40" s="22"/>
      <c r="EC40" s="22"/>
      <c r="ED40" s="22"/>
      <c r="EE40" s="22"/>
      <c r="EF40" s="22"/>
      <c r="EG40" s="22"/>
      <c r="EH40" s="22"/>
      <c r="EI40" s="22"/>
      <c r="EJ40" s="22"/>
      <c r="EK40" s="22"/>
      <c r="EL40" s="22"/>
      <c r="EM40" s="22"/>
      <c r="EN40" s="22"/>
      <c r="EO40" s="22"/>
      <c r="EP40" s="22"/>
      <c r="EQ40" s="22"/>
      <c r="ER40" s="22"/>
      <c r="ES40" s="22"/>
      <c r="ET40" s="22"/>
      <c r="EU40" s="22"/>
      <c r="EV40" s="22"/>
      <c r="EW40" s="22"/>
      <c r="EX40" s="22"/>
      <c r="EY40" s="22"/>
      <c r="EZ40" s="22"/>
      <c r="FA40" s="22"/>
      <c r="FB40" s="22"/>
      <c r="FC40" s="22"/>
      <c r="FD40" s="22"/>
      <c r="FE40" s="22"/>
      <c r="FF40" s="22"/>
      <c r="FG40" s="22"/>
      <c r="FH40" s="22"/>
      <c r="FI40" s="22"/>
      <c r="FJ40" s="22"/>
      <c r="FK40" s="22"/>
      <c r="FL40" s="22"/>
      <c r="FM40" s="22"/>
      <c r="FN40" s="22"/>
      <c r="FO40" s="22"/>
      <c r="FP40" s="22"/>
      <c r="FQ40" s="22"/>
      <c r="FR40" s="22"/>
      <c r="FS40" s="22"/>
      <c r="FT40" s="22"/>
      <c r="FU40" s="22"/>
      <c r="FV40" s="22"/>
      <c r="FW40" s="22"/>
      <c r="FX40" s="22"/>
      <c r="FY40" s="22"/>
      <c r="FZ40" s="22"/>
      <c r="GA40" s="22"/>
      <c r="GB40" s="22"/>
      <c r="GC40" s="22"/>
      <c r="GD40" s="22"/>
      <c r="GE40" s="22"/>
      <c r="GF40" s="22"/>
      <c r="GG40" s="22"/>
      <c r="GH40" s="22"/>
      <c r="GI40" s="22"/>
      <c r="GJ40" s="22"/>
      <c r="GK40" s="22"/>
      <c r="GL40" s="22"/>
      <c r="GM40" s="22"/>
      <c r="GN40" s="22"/>
      <c r="GO40" s="22"/>
      <c r="GP40" s="22"/>
      <c r="GQ40" s="22"/>
      <c r="GR40" s="22"/>
      <c r="GS40" s="22"/>
      <c r="GT40" s="22"/>
      <c r="GU40" s="22"/>
      <c r="GV40" s="22"/>
      <c r="GW40" s="22"/>
      <c r="GX40" s="22"/>
      <c r="GY40" s="22"/>
      <c r="GZ40" s="22"/>
      <c r="HA40" s="22"/>
      <c r="HB40" s="22"/>
      <c r="HC40" s="22"/>
      <c r="HD40" s="22"/>
      <c r="HE40" s="22"/>
      <c r="HF40" s="22"/>
      <c r="HG40" s="22"/>
      <c r="HH40" s="22"/>
      <c r="HI40" s="22"/>
      <c r="HJ40" s="22"/>
      <c r="HK40" s="22"/>
      <c r="HL40" s="22"/>
      <c r="HM40" s="22"/>
      <c r="HN40" s="22"/>
      <c r="HO40" s="22"/>
      <c r="HP40" s="22"/>
      <c r="HQ40" s="22"/>
      <c r="HR40" s="22"/>
      <c r="HS40" s="22"/>
      <c r="HT40" s="22"/>
      <c r="HU40" s="22"/>
      <c r="HV40" s="22"/>
      <c r="HW40" s="22"/>
      <c r="HX40" s="22"/>
      <c r="HY40" s="22"/>
      <c r="HZ40" s="22"/>
      <c r="IA40" s="22"/>
      <c r="IB40" s="22"/>
      <c r="IC40" s="22"/>
      <c r="ID40" s="22"/>
      <c r="IE40" s="22"/>
      <c r="IF40" s="22"/>
      <c r="IG40" s="22"/>
      <c r="IH40" s="22"/>
      <c r="II40" s="22"/>
      <c r="IJ40" s="22"/>
      <c r="IK40" s="22"/>
      <c r="IL40" s="22"/>
      <c r="IM40" s="22"/>
      <c r="IN40" s="22"/>
      <c r="IO40" s="22"/>
      <c r="IP40" s="22"/>
      <c r="IQ40" s="22"/>
      <c r="IR40" s="22"/>
      <c r="IS40" s="22"/>
    </row>
    <row r="41" spans="2:253" s="48" customFormat="1" ht="27.75" customHeight="1" outlineLevel="1" x14ac:dyDescent="0.2">
      <c r="B41" s="108"/>
      <c r="C41" s="168" t="s">
        <v>33</v>
      </c>
      <c r="D41" s="49" t="s">
        <v>158</v>
      </c>
      <c r="E41" s="66" t="s">
        <v>163</v>
      </c>
      <c r="F41" s="35"/>
      <c r="G41" s="36">
        <f t="shared" si="3"/>
        <v>98728</v>
      </c>
      <c r="H41" s="37"/>
      <c r="I41" s="37">
        <f t="shared" si="4"/>
        <v>98728</v>
      </c>
      <c r="J41" s="38">
        <v>98728</v>
      </c>
      <c r="K41" s="43"/>
      <c r="L41" s="26">
        <f t="shared" si="5"/>
        <v>98728</v>
      </c>
      <c r="M41" s="22"/>
      <c r="N41" s="22"/>
      <c r="O41" s="22"/>
      <c r="P41" s="22"/>
      <c r="Q41" s="176">
        <f>L41+L42+L43</f>
        <v>551798</v>
      </c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2"/>
      <c r="BT41" s="22"/>
      <c r="BU41" s="22"/>
      <c r="BV41" s="22"/>
      <c r="BW41" s="22"/>
      <c r="BX41" s="22"/>
      <c r="BY41" s="22"/>
      <c r="BZ41" s="22"/>
      <c r="CA41" s="22"/>
      <c r="CB41" s="22"/>
      <c r="CC41" s="22"/>
      <c r="CD41" s="22"/>
      <c r="CE41" s="22"/>
      <c r="CF41" s="22"/>
      <c r="CG41" s="22"/>
      <c r="CH41" s="22"/>
      <c r="CI41" s="22"/>
      <c r="CJ41" s="22"/>
      <c r="CK41" s="22"/>
      <c r="CL41" s="22"/>
      <c r="CM41" s="22"/>
      <c r="CN41" s="22"/>
      <c r="CO41" s="22"/>
      <c r="CP41" s="22"/>
      <c r="CQ41" s="22"/>
      <c r="CR41" s="22"/>
      <c r="CS41" s="22"/>
      <c r="CT41" s="22"/>
      <c r="CU41" s="22"/>
      <c r="CV41" s="22"/>
      <c r="CW41" s="22"/>
      <c r="CX41" s="22"/>
      <c r="CY41" s="22"/>
      <c r="CZ41" s="22"/>
      <c r="DA41" s="22"/>
      <c r="DB41" s="22"/>
      <c r="DC41" s="22"/>
      <c r="DD41" s="22"/>
      <c r="DE41" s="22"/>
      <c r="DF41" s="22"/>
      <c r="DG41" s="22"/>
      <c r="DH41" s="22"/>
      <c r="DI41" s="22"/>
      <c r="DJ41" s="22"/>
      <c r="DK41" s="22"/>
      <c r="DL41" s="22"/>
      <c r="DM41" s="22"/>
      <c r="DN41" s="22"/>
      <c r="DO41" s="22"/>
      <c r="DP41" s="22"/>
      <c r="DQ41" s="22"/>
      <c r="DR41" s="22"/>
      <c r="DS41" s="22"/>
      <c r="DT41" s="22"/>
      <c r="DU41" s="22"/>
      <c r="DV41" s="22"/>
      <c r="DW41" s="22"/>
      <c r="DX41" s="22"/>
      <c r="DY41" s="22"/>
      <c r="DZ41" s="22"/>
      <c r="EA41" s="22"/>
      <c r="EB41" s="22"/>
      <c r="EC41" s="22"/>
      <c r="ED41" s="22"/>
      <c r="EE41" s="22"/>
      <c r="EF41" s="22"/>
      <c r="EG41" s="22"/>
      <c r="EH41" s="22"/>
      <c r="EI41" s="22"/>
      <c r="EJ41" s="22"/>
      <c r="EK41" s="22"/>
      <c r="EL41" s="22"/>
      <c r="EM41" s="22"/>
      <c r="EN41" s="22"/>
      <c r="EO41" s="22"/>
      <c r="EP41" s="22"/>
      <c r="EQ41" s="22"/>
      <c r="ER41" s="22"/>
      <c r="ES41" s="22"/>
      <c r="ET41" s="22"/>
      <c r="EU41" s="22"/>
      <c r="EV41" s="22"/>
      <c r="EW41" s="22"/>
      <c r="EX41" s="22"/>
      <c r="EY41" s="22"/>
      <c r="EZ41" s="22"/>
      <c r="FA41" s="22"/>
      <c r="FB41" s="22"/>
      <c r="FC41" s="22"/>
      <c r="FD41" s="22"/>
      <c r="FE41" s="22"/>
      <c r="FF41" s="22"/>
      <c r="FG41" s="22"/>
      <c r="FH41" s="22"/>
      <c r="FI41" s="22"/>
      <c r="FJ41" s="22"/>
      <c r="FK41" s="22"/>
      <c r="FL41" s="22"/>
      <c r="FM41" s="22"/>
      <c r="FN41" s="22"/>
      <c r="FO41" s="22"/>
      <c r="FP41" s="22"/>
      <c r="FQ41" s="22"/>
      <c r="FR41" s="22"/>
      <c r="FS41" s="22"/>
      <c r="FT41" s="22"/>
      <c r="FU41" s="22"/>
      <c r="FV41" s="22"/>
      <c r="FW41" s="22"/>
      <c r="FX41" s="22"/>
      <c r="FY41" s="22"/>
      <c r="FZ41" s="22"/>
      <c r="GA41" s="22"/>
      <c r="GB41" s="22"/>
      <c r="GC41" s="22"/>
      <c r="GD41" s="22"/>
      <c r="GE41" s="22"/>
      <c r="GF41" s="22"/>
      <c r="GG41" s="22"/>
      <c r="GH41" s="22"/>
      <c r="GI41" s="22"/>
      <c r="GJ41" s="22"/>
      <c r="GK41" s="22"/>
      <c r="GL41" s="22"/>
      <c r="GM41" s="22"/>
      <c r="GN41" s="22"/>
      <c r="GO41" s="22"/>
      <c r="GP41" s="22"/>
      <c r="GQ41" s="22"/>
      <c r="GR41" s="22"/>
      <c r="GS41" s="22"/>
      <c r="GT41" s="22"/>
      <c r="GU41" s="22"/>
      <c r="GV41" s="22"/>
      <c r="GW41" s="22"/>
      <c r="GX41" s="22"/>
      <c r="GY41" s="22"/>
      <c r="GZ41" s="22"/>
      <c r="HA41" s="22"/>
      <c r="HB41" s="22"/>
      <c r="HC41" s="22"/>
      <c r="HD41" s="22"/>
      <c r="HE41" s="22"/>
      <c r="HF41" s="22"/>
      <c r="HG41" s="22"/>
      <c r="HH41" s="22"/>
      <c r="HI41" s="22"/>
      <c r="HJ41" s="22"/>
      <c r="HK41" s="22"/>
      <c r="HL41" s="22"/>
      <c r="HM41" s="22"/>
      <c r="HN41" s="22"/>
      <c r="HO41" s="22"/>
      <c r="HP41" s="22"/>
      <c r="HQ41" s="22"/>
      <c r="HR41" s="22"/>
      <c r="HS41" s="22"/>
      <c r="HT41" s="22"/>
      <c r="HU41" s="22"/>
      <c r="HV41" s="22"/>
      <c r="HW41" s="22"/>
      <c r="HX41" s="22"/>
      <c r="HY41" s="22"/>
      <c r="HZ41" s="22"/>
      <c r="IA41" s="22"/>
      <c r="IB41" s="22"/>
      <c r="IC41" s="22"/>
      <c r="ID41" s="22"/>
      <c r="IE41" s="22"/>
      <c r="IF41" s="22"/>
      <c r="IG41" s="22"/>
      <c r="IH41" s="22"/>
      <c r="II41" s="22"/>
      <c r="IJ41" s="22"/>
      <c r="IK41" s="22"/>
      <c r="IL41" s="22"/>
      <c r="IM41" s="22"/>
      <c r="IN41" s="22"/>
      <c r="IO41" s="22"/>
      <c r="IP41" s="22"/>
      <c r="IQ41" s="22"/>
      <c r="IR41" s="22"/>
      <c r="IS41" s="22"/>
    </row>
    <row r="42" spans="2:253" s="48" customFormat="1" ht="38.25" outlineLevel="1" x14ac:dyDescent="0.2">
      <c r="B42" s="109"/>
      <c r="C42" s="169"/>
      <c r="D42" s="49" t="s">
        <v>158</v>
      </c>
      <c r="E42" s="66" t="s">
        <v>205</v>
      </c>
      <c r="F42" s="35">
        <v>303070</v>
      </c>
      <c r="G42" s="36">
        <f t="shared" si="3"/>
        <v>0</v>
      </c>
      <c r="H42" s="37"/>
      <c r="I42" s="37">
        <f t="shared" si="4"/>
        <v>0</v>
      </c>
      <c r="J42" s="38"/>
      <c r="K42" s="43"/>
      <c r="L42" s="26">
        <f t="shared" si="5"/>
        <v>303070</v>
      </c>
      <c r="M42" s="22"/>
      <c r="N42" s="22"/>
      <c r="O42" s="22"/>
      <c r="P42" s="22"/>
      <c r="Q42" s="177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2"/>
      <c r="BX42" s="22"/>
      <c r="BY42" s="22"/>
      <c r="BZ42" s="22"/>
      <c r="CA42" s="22"/>
      <c r="CB42" s="22"/>
      <c r="CC42" s="22"/>
      <c r="CD42" s="22"/>
      <c r="CE42" s="22"/>
      <c r="CF42" s="22"/>
      <c r="CG42" s="22"/>
      <c r="CH42" s="22"/>
      <c r="CI42" s="22"/>
      <c r="CJ42" s="22"/>
      <c r="CK42" s="22"/>
      <c r="CL42" s="22"/>
      <c r="CM42" s="22"/>
      <c r="CN42" s="22"/>
      <c r="CO42" s="22"/>
      <c r="CP42" s="22"/>
      <c r="CQ42" s="22"/>
      <c r="CR42" s="22"/>
      <c r="CS42" s="22"/>
      <c r="CT42" s="22"/>
      <c r="CU42" s="22"/>
      <c r="CV42" s="22"/>
      <c r="CW42" s="22"/>
      <c r="CX42" s="22"/>
      <c r="CY42" s="22"/>
      <c r="CZ42" s="22"/>
      <c r="DA42" s="22"/>
      <c r="DB42" s="22"/>
      <c r="DC42" s="22"/>
      <c r="DD42" s="22"/>
      <c r="DE42" s="22"/>
      <c r="DF42" s="22"/>
      <c r="DG42" s="22"/>
      <c r="DH42" s="22"/>
      <c r="DI42" s="22"/>
      <c r="DJ42" s="22"/>
      <c r="DK42" s="22"/>
      <c r="DL42" s="22"/>
      <c r="DM42" s="22"/>
      <c r="DN42" s="22"/>
      <c r="DO42" s="22"/>
      <c r="DP42" s="22"/>
      <c r="DQ42" s="22"/>
      <c r="DR42" s="22"/>
      <c r="DS42" s="22"/>
      <c r="DT42" s="22"/>
      <c r="DU42" s="22"/>
      <c r="DV42" s="22"/>
      <c r="DW42" s="22"/>
      <c r="DX42" s="22"/>
      <c r="DY42" s="22"/>
      <c r="DZ42" s="22"/>
      <c r="EA42" s="22"/>
      <c r="EB42" s="22"/>
      <c r="EC42" s="22"/>
      <c r="ED42" s="22"/>
      <c r="EE42" s="22"/>
      <c r="EF42" s="22"/>
      <c r="EG42" s="22"/>
      <c r="EH42" s="22"/>
      <c r="EI42" s="22"/>
      <c r="EJ42" s="22"/>
      <c r="EK42" s="22"/>
      <c r="EL42" s="22"/>
      <c r="EM42" s="22"/>
      <c r="EN42" s="22"/>
      <c r="EO42" s="22"/>
      <c r="EP42" s="22"/>
      <c r="EQ42" s="22"/>
      <c r="ER42" s="22"/>
      <c r="ES42" s="22"/>
      <c r="ET42" s="22"/>
      <c r="EU42" s="22"/>
      <c r="EV42" s="22"/>
      <c r="EW42" s="22"/>
      <c r="EX42" s="22"/>
      <c r="EY42" s="22"/>
      <c r="EZ42" s="22"/>
      <c r="FA42" s="22"/>
      <c r="FB42" s="22"/>
      <c r="FC42" s="22"/>
      <c r="FD42" s="22"/>
      <c r="FE42" s="22"/>
      <c r="FF42" s="22"/>
      <c r="FG42" s="22"/>
      <c r="FH42" s="22"/>
      <c r="FI42" s="22"/>
      <c r="FJ42" s="22"/>
      <c r="FK42" s="22"/>
      <c r="FL42" s="22"/>
      <c r="FM42" s="22"/>
      <c r="FN42" s="22"/>
      <c r="FO42" s="22"/>
      <c r="FP42" s="22"/>
      <c r="FQ42" s="22"/>
      <c r="FR42" s="22"/>
      <c r="FS42" s="22"/>
      <c r="FT42" s="22"/>
      <c r="FU42" s="22"/>
      <c r="FV42" s="22"/>
      <c r="FW42" s="22"/>
      <c r="FX42" s="22"/>
      <c r="FY42" s="22"/>
      <c r="FZ42" s="22"/>
      <c r="GA42" s="22"/>
      <c r="GB42" s="22"/>
      <c r="GC42" s="22"/>
      <c r="GD42" s="22"/>
      <c r="GE42" s="22"/>
      <c r="GF42" s="22"/>
      <c r="GG42" s="22"/>
      <c r="GH42" s="22"/>
      <c r="GI42" s="22"/>
      <c r="GJ42" s="22"/>
      <c r="GK42" s="22"/>
      <c r="GL42" s="22"/>
      <c r="GM42" s="22"/>
      <c r="GN42" s="22"/>
      <c r="GO42" s="22"/>
      <c r="GP42" s="22"/>
      <c r="GQ42" s="22"/>
      <c r="GR42" s="22"/>
      <c r="GS42" s="22"/>
      <c r="GT42" s="22"/>
      <c r="GU42" s="22"/>
      <c r="GV42" s="22"/>
      <c r="GW42" s="22"/>
      <c r="GX42" s="22"/>
      <c r="GY42" s="22"/>
      <c r="GZ42" s="22"/>
      <c r="HA42" s="22"/>
      <c r="HB42" s="22"/>
      <c r="HC42" s="22"/>
      <c r="HD42" s="22"/>
      <c r="HE42" s="22"/>
      <c r="HF42" s="22"/>
      <c r="HG42" s="22"/>
      <c r="HH42" s="22"/>
      <c r="HI42" s="22"/>
      <c r="HJ42" s="22"/>
      <c r="HK42" s="22"/>
      <c r="HL42" s="22"/>
      <c r="HM42" s="22"/>
      <c r="HN42" s="22"/>
      <c r="HO42" s="22"/>
      <c r="HP42" s="22"/>
      <c r="HQ42" s="22"/>
      <c r="HR42" s="22"/>
      <c r="HS42" s="22"/>
      <c r="HT42" s="22"/>
      <c r="HU42" s="22"/>
      <c r="HV42" s="22"/>
      <c r="HW42" s="22"/>
      <c r="HX42" s="22"/>
      <c r="HY42" s="22"/>
      <c r="HZ42" s="22"/>
      <c r="IA42" s="22"/>
      <c r="IB42" s="22"/>
      <c r="IC42" s="22"/>
      <c r="ID42" s="22"/>
      <c r="IE42" s="22"/>
      <c r="IF42" s="22"/>
      <c r="IG42" s="22"/>
      <c r="IH42" s="22"/>
      <c r="II42" s="22"/>
      <c r="IJ42" s="22"/>
      <c r="IK42" s="22"/>
      <c r="IL42" s="22"/>
      <c r="IM42" s="22"/>
      <c r="IN42" s="22"/>
      <c r="IO42" s="22"/>
      <c r="IP42" s="22"/>
      <c r="IQ42" s="22"/>
      <c r="IR42" s="22"/>
      <c r="IS42" s="22"/>
    </row>
    <row r="43" spans="2:253" s="48" customFormat="1" ht="25.5" outlineLevel="1" x14ac:dyDescent="0.2">
      <c r="B43" s="110"/>
      <c r="C43" s="170"/>
      <c r="D43" s="49" t="s">
        <v>167</v>
      </c>
      <c r="E43" s="70" t="s">
        <v>241</v>
      </c>
      <c r="F43" s="35">
        <v>150000</v>
      </c>
      <c r="G43" s="36">
        <f t="shared" si="3"/>
        <v>0</v>
      </c>
      <c r="H43" s="37"/>
      <c r="I43" s="37">
        <f t="shared" si="4"/>
        <v>0</v>
      </c>
      <c r="J43" s="38"/>
      <c r="K43" s="43"/>
      <c r="L43" s="76">
        <f t="shared" si="5"/>
        <v>150000</v>
      </c>
      <c r="M43" s="22"/>
      <c r="N43" s="22"/>
      <c r="O43" s="22"/>
      <c r="P43" s="22"/>
      <c r="Q43" s="177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  <c r="BS43" s="22"/>
      <c r="BT43" s="22"/>
      <c r="BU43" s="22"/>
      <c r="BV43" s="22"/>
      <c r="BW43" s="22"/>
      <c r="BX43" s="22"/>
      <c r="BY43" s="22"/>
      <c r="BZ43" s="22"/>
      <c r="CA43" s="22"/>
      <c r="CB43" s="22"/>
      <c r="CC43" s="22"/>
      <c r="CD43" s="22"/>
      <c r="CE43" s="22"/>
      <c r="CF43" s="22"/>
      <c r="CG43" s="22"/>
      <c r="CH43" s="22"/>
      <c r="CI43" s="22"/>
      <c r="CJ43" s="22"/>
      <c r="CK43" s="22"/>
      <c r="CL43" s="22"/>
      <c r="CM43" s="22"/>
      <c r="CN43" s="22"/>
      <c r="CO43" s="22"/>
      <c r="CP43" s="22"/>
      <c r="CQ43" s="22"/>
      <c r="CR43" s="22"/>
      <c r="CS43" s="22"/>
      <c r="CT43" s="22"/>
      <c r="CU43" s="22"/>
      <c r="CV43" s="22"/>
      <c r="CW43" s="22"/>
      <c r="CX43" s="22"/>
      <c r="CY43" s="22"/>
      <c r="CZ43" s="22"/>
      <c r="DA43" s="22"/>
      <c r="DB43" s="22"/>
      <c r="DC43" s="22"/>
      <c r="DD43" s="22"/>
      <c r="DE43" s="22"/>
      <c r="DF43" s="22"/>
      <c r="DG43" s="22"/>
      <c r="DH43" s="22"/>
      <c r="DI43" s="22"/>
      <c r="DJ43" s="22"/>
      <c r="DK43" s="22"/>
      <c r="DL43" s="22"/>
      <c r="DM43" s="22"/>
      <c r="DN43" s="22"/>
      <c r="DO43" s="22"/>
      <c r="DP43" s="22"/>
      <c r="DQ43" s="22"/>
      <c r="DR43" s="22"/>
      <c r="DS43" s="22"/>
      <c r="DT43" s="22"/>
      <c r="DU43" s="22"/>
      <c r="DV43" s="22"/>
      <c r="DW43" s="22"/>
      <c r="DX43" s="22"/>
      <c r="DY43" s="22"/>
      <c r="DZ43" s="22"/>
      <c r="EA43" s="22"/>
      <c r="EB43" s="22"/>
      <c r="EC43" s="22"/>
      <c r="ED43" s="22"/>
      <c r="EE43" s="22"/>
      <c r="EF43" s="22"/>
      <c r="EG43" s="22"/>
      <c r="EH43" s="22"/>
      <c r="EI43" s="22"/>
      <c r="EJ43" s="22"/>
      <c r="EK43" s="22"/>
      <c r="EL43" s="22"/>
      <c r="EM43" s="22"/>
      <c r="EN43" s="22"/>
      <c r="EO43" s="22"/>
      <c r="EP43" s="22"/>
      <c r="EQ43" s="22"/>
      <c r="ER43" s="22"/>
      <c r="ES43" s="22"/>
      <c r="ET43" s="22"/>
      <c r="EU43" s="22"/>
      <c r="EV43" s="22"/>
      <c r="EW43" s="22"/>
      <c r="EX43" s="22"/>
      <c r="EY43" s="22"/>
      <c r="EZ43" s="22"/>
      <c r="FA43" s="22"/>
      <c r="FB43" s="22"/>
      <c r="FC43" s="22"/>
      <c r="FD43" s="22"/>
      <c r="FE43" s="22"/>
      <c r="FF43" s="22"/>
      <c r="FG43" s="22"/>
      <c r="FH43" s="22"/>
      <c r="FI43" s="22"/>
      <c r="FJ43" s="22"/>
      <c r="FK43" s="22"/>
      <c r="FL43" s="22"/>
      <c r="FM43" s="22"/>
      <c r="FN43" s="22"/>
      <c r="FO43" s="22"/>
      <c r="FP43" s="22"/>
      <c r="FQ43" s="22"/>
      <c r="FR43" s="22"/>
      <c r="FS43" s="22"/>
      <c r="FT43" s="22"/>
      <c r="FU43" s="22"/>
      <c r="FV43" s="22"/>
      <c r="FW43" s="22"/>
      <c r="FX43" s="22"/>
      <c r="FY43" s="22"/>
      <c r="FZ43" s="22"/>
      <c r="GA43" s="22"/>
      <c r="GB43" s="22"/>
      <c r="GC43" s="22"/>
      <c r="GD43" s="22"/>
      <c r="GE43" s="22"/>
      <c r="GF43" s="22"/>
      <c r="GG43" s="22"/>
      <c r="GH43" s="22"/>
      <c r="GI43" s="22"/>
      <c r="GJ43" s="22"/>
      <c r="GK43" s="22"/>
      <c r="GL43" s="22"/>
      <c r="GM43" s="22"/>
      <c r="GN43" s="22"/>
      <c r="GO43" s="22"/>
      <c r="GP43" s="22"/>
      <c r="GQ43" s="22"/>
      <c r="GR43" s="22"/>
      <c r="GS43" s="22"/>
      <c r="GT43" s="22"/>
      <c r="GU43" s="22"/>
      <c r="GV43" s="22"/>
      <c r="GW43" s="22"/>
      <c r="GX43" s="22"/>
      <c r="GY43" s="22"/>
      <c r="GZ43" s="22"/>
      <c r="HA43" s="22"/>
      <c r="HB43" s="22"/>
      <c r="HC43" s="22"/>
      <c r="HD43" s="22"/>
      <c r="HE43" s="22"/>
      <c r="HF43" s="22"/>
      <c r="HG43" s="22"/>
      <c r="HH43" s="22"/>
      <c r="HI43" s="22"/>
      <c r="HJ43" s="22"/>
      <c r="HK43" s="22"/>
      <c r="HL43" s="22"/>
      <c r="HM43" s="22"/>
      <c r="HN43" s="22"/>
      <c r="HO43" s="22"/>
      <c r="HP43" s="22"/>
      <c r="HQ43" s="22"/>
      <c r="HR43" s="22"/>
      <c r="HS43" s="22"/>
      <c r="HT43" s="22"/>
      <c r="HU43" s="22"/>
      <c r="HV43" s="22"/>
      <c r="HW43" s="22"/>
      <c r="HX43" s="22"/>
      <c r="HY43" s="22"/>
      <c r="HZ43" s="22"/>
      <c r="IA43" s="22"/>
      <c r="IB43" s="22"/>
      <c r="IC43" s="22"/>
      <c r="ID43" s="22"/>
      <c r="IE43" s="22"/>
      <c r="IF43" s="22"/>
      <c r="IG43" s="22"/>
      <c r="IH43" s="22"/>
      <c r="II43" s="22"/>
      <c r="IJ43" s="22"/>
      <c r="IK43" s="22"/>
      <c r="IL43" s="22"/>
      <c r="IM43" s="22"/>
      <c r="IN43" s="22"/>
      <c r="IO43" s="22"/>
      <c r="IP43" s="22"/>
      <c r="IQ43" s="22"/>
      <c r="IR43" s="22"/>
      <c r="IS43" s="22"/>
    </row>
    <row r="44" spans="2:253" s="48" customFormat="1" ht="38.25" outlineLevel="1" x14ac:dyDescent="0.2">
      <c r="B44" s="59"/>
      <c r="C44" s="50" t="s">
        <v>34</v>
      </c>
      <c r="D44" s="49" t="s">
        <v>158</v>
      </c>
      <c r="E44" s="66" t="s">
        <v>160</v>
      </c>
      <c r="F44" s="35"/>
      <c r="G44" s="36">
        <f t="shared" si="3"/>
        <v>144530</v>
      </c>
      <c r="H44" s="37"/>
      <c r="I44" s="37">
        <f t="shared" si="4"/>
        <v>144530</v>
      </c>
      <c r="J44" s="38">
        <v>144530</v>
      </c>
      <c r="K44" s="25"/>
      <c r="L44" s="26">
        <f t="shared" si="5"/>
        <v>144530</v>
      </c>
      <c r="M44" s="22"/>
      <c r="N44" s="22"/>
      <c r="O44" s="22"/>
      <c r="P44" s="22"/>
      <c r="Q44" s="54">
        <f>L44</f>
        <v>144530</v>
      </c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22"/>
      <c r="BO44" s="22"/>
      <c r="BP44" s="22"/>
      <c r="BQ44" s="22"/>
      <c r="BR44" s="22"/>
      <c r="BS44" s="22"/>
      <c r="BT44" s="22"/>
      <c r="BU44" s="22"/>
      <c r="BV44" s="22"/>
      <c r="BW44" s="22"/>
      <c r="BX44" s="22"/>
      <c r="BY44" s="22"/>
      <c r="BZ44" s="22"/>
      <c r="CA44" s="22"/>
      <c r="CB44" s="22"/>
      <c r="CC44" s="22"/>
      <c r="CD44" s="22"/>
      <c r="CE44" s="22"/>
      <c r="CF44" s="22"/>
      <c r="CG44" s="22"/>
      <c r="CH44" s="22"/>
      <c r="CI44" s="22"/>
      <c r="CJ44" s="22"/>
      <c r="CK44" s="22"/>
      <c r="CL44" s="22"/>
      <c r="CM44" s="22"/>
      <c r="CN44" s="22"/>
      <c r="CO44" s="22"/>
      <c r="CP44" s="22"/>
      <c r="CQ44" s="22"/>
      <c r="CR44" s="22"/>
      <c r="CS44" s="22"/>
      <c r="CT44" s="22"/>
      <c r="CU44" s="22"/>
      <c r="CV44" s="22"/>
      <c r="CW44" s="22"/>
      <c r="CX44" s="22"/>
      <c r="CY44" s="22"/>
      <c r="CZ44" s="22"/>
      <c r="DA44" s="22"/>
      <c r="DB44" s="22"/>
      <c r="DC44" s="22"/>
      <c r="DD44" s="22"/>
      <c r="DE44" s="22"/>
      <c r="DF44" s="22"/>
      <c r="DG44" s="22"/>
      <c r="DH44" s="22"/>
      <c r="DI44" s="22"/>
      <c r="DJ44" s="22"/>
      <c r="DK44" s="22"/>
      <c r="DL44" s="22"/>
      <c r="DM44" s="22"/>
      <c r="DN44" s="22"/>
      <c r="DO44" s="22"/>
      <c r="DP44" s="22"/>
      <c r="DQ44" s="22"/>
      <c r="DR44" s="22"/>
      <c r="DS44" s="22"/>
      <c r="DT44" s="22"/>
      <c r="DU44" s="22"/>
      <c r="DV44" s="22"/>
      <c r="DW44" s="22"/>
      <c r="DX44" s="22"/>
      <c r="DY44" s="22"/>
      <c r="DZ44" s="22"/>
      <c r="EA44" s="22"/>
      <c r="EB44" s="22"/>
      <c r="EC44" s="22"/>
      <c r="ED44" s="22"/>
      <c r="EE44" s="22"/>
      <c r="EF44" s="22"/>
      <c r="EG44" s="22"/>
      <c r="EH44" s="22"/>
      <c r="EI44" s="22"/>
      <c r="EJ44" s="22"/>
      <c r="EK44" s="22"/>
      <c r="EL44" s="22"/>
      <c r="EM44" s="22"/>
      <c r="EN44" s="22"/>
      <c r="EO44" s="22"/>
      <c r="EP44" s="22"/>
      <c r="EQ44" s="22"/>
      <c r="ER44" s="22"/>
      <c r="ES44" s="22"/>
      <c r="ET44" s="22"/>
      <c r="EU44" s="22"/>
      <c r="EV44" s="22"/>
      <c r="EW44" s="22"/>
      <c r="EX44" s="22"/>
      <c r="EY44" s="22"/>
      <c r="EZ44" s="22"/>
      <c r="FA44" s="22"/>
      <c r="FB44" s="22"/>
      <c r="FC44" s="22"/>
      <c r="FD44" s="22"/>
      <c r="FE44" s="22"/>
      <c r="FF44" s="22"/>
      <c r="FG44" s="22"/>
      <c r="FH44" s="22"/>
      <c r="FI44" s="22"/>
      <c r="FJ44" s="22"/>
      <c r="FK44" s="22"/>
      <c r="FL44" s="22"/>
      <c r="FM44" s="22"/>
      <c r="FN44" s="22"/>
      <c r="FO44" s="22"/>
      <c r="FP44" s="22"/>
      <c r="FQ44" s="22"/>
      <c r="FR44" s="22"/>
      <c r="FS44" s="22"/>
      <c r="FT44" s="22"/>
      <c r="FU44" s="22"/>
      <c r="FV44" s="22"/>
      <c r="FW44" s="22"/>
      <c r="FX44" s="22"/>
      <c r="FY44" s="22"/>
      <c r="FZ44" s="22"/>
      <c r="GA44" s="22"/>
      <c r="GB44" s="22"/>
      <c r="GC44" s="22"/>
      <c r="GD44" s="22"/>
      <c r="GE44" s="22"/>
      <c r="GF44" s="22"/>
      <c r="GG44" s="22"/>
      <c r="GH44" s="22"/>
      <c r="GI44" s="22"/>
      <c r="GJ44" s="22"/>
      <c r="GK44" s="22"/>
      <c r="GL44" s="22"/>
      <c r="GM44" s="22"/>
      <c r="GN44" s="22"/>
      <c r="GO44" s="22"/>
      <c r="GP44" s="22"/>
      <c r="GQ44" s="22"/>
      <c r="GR44" s="22"/>
      <c r="GS44" s="22"/>
      <c r="GT44" s="22"/>
      <c r="GU44" s="22"/>
      <c r="GV44" s="22"/>
      <c r="GW44" s="22"/>
      <c r="GX44" s="22"/>
      <c r="GY44" s="22"/>
      <c r="GZ44" s="22"/>
      <c r="HA44" s="22"/>
      <c r="HB44" s="22"/>
      <c r="HC44" s="22"/>
      <c r="HD44" s="22"/>
      <c r="HE44" s="22"/>
      <c r="HF44" s="22"/>
      <c r="HG44" s="22"/>
      <c r="HH44" s="22"/>
      <c r="HI44" s="22"/>
      <c r="HJ44" s="22"/>
      <c r="HK44" s="22"/>
      <c r="HL44" s="22"/>
      <c r="HM44" s="22"/>
      <c r="HN44" s="22"/>
      <c r="HO44" s="22"/>
      <c r="HP44" s="22"/>
      <c r="HQ44" s="22"/>
      <c r="HR44" s="22"/>
      <c r="HS44" s="22"/>
      <c r="HT44" s="22"/>
      <c r="HU44" s="22"/>
      <c r="HV44" s="22"/>
      <c r="HW44" s="22"/>
      <c r="HX44" s="22"/>
      <c r="HY44" s="22"/>
      <c r="HZ44" s="22"/>
      <c r="IA44" s="22"/>
      <c r="IB44" s="22"/>
      <c r="IC44" s="22"/>
      <c r="ID44" s="22"/>
      <c r="IE44" s="22"/>
      <c r="IF44" s="22"/>
      <c r="IG44" s="22"/>
      <c r="IH44" s="22"/>
      <c r="II44" s="22"/>
      <c r="IJ44" s="22"/>
      <c r="IK44" s="22"/>
      <c r="IL44" s="22"/>
      <c r="IM44" s="22"/>
      <c r="IN44" s="22"/>
      <c r="IO44" s="22"/>
      <c r="IP44" s="22"/>
      <c r="IQ44" s="22"/>
      <c r="IR44" s="22"/>
      <c r="IS44" s="22"/>
    </row>
    <row r="45" spans="2:253" s="48" customFormat="1" ht="12.75" customHeight="1" outlineLevel="1" x14ac:dyDescent="0.2">
      <c r="B45" s="108"/>
      <c r="C45" s="171" t="s">
        <v>35</v>
      </c>
      <c r="D45" s="49" t="s">
        <v>156</v>
      </c>
      <c r="E45" s="68" t="s">
        <v>157</v>
      </c>
      <c r="F45" s="39"/>
      <c r="G45" s="36">
        <f t="shared" si="3"/>
        <v>1430173</v>
      </c>
      <c r="H45" s="40">
        <v>1430173</v>
      </c>
      <c r="I45" s="37">
        <f t="shared" si="4"/>
        <v>0</v>
      </c>
      <c r="J45" s="41"/>
      <c r="K45" s="42"/>
      <c r="L45" s="26">
        <f>SUM(F45:G45)+4.83</f>
        <v>1430177.83</v>
      </c>
      <c r="M45" s="22"/>
      <c r="N45" s="22"/>
      <c r="O45" s="22"/>
      <c r="P45" s="22"/>
      <c r="Q45" s="176">
        <f>L45+L46+L47+L48+L49+L51+L52+L53+L54+L55+L56+L57+L58+L59+L60+L61+L62+L63+L64+L65+L66+L67+L68+L50</f>
        <v>11131942.32</v>
      </c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2"/>
      <c r="BY45" s="22"/>
      <c r="BZ45" s="22"/>
      <c r="CA45" s="22"/>
      <c r="CB45" s="22"/>
      <c r="CC45" s="22"/>
      <c r="CD45" s="22"/>
      <c r="CE45" s="22"/>
      <c r="CF45" s="22"/>
      <c r="CG45" s="22"/>
      <c r="CH45" s="22"/>
      <c r="CI45" s="22"/>
      <c r="CJ45" s="22"/>
      <c r="CK45" s="22"/>
      <c r="CL45" s="22"/>
      <c r="CM45" s="22"/>
      <c r="CN45" s="22"/>
      <c r="CO45" s="22"/>
      <c r="CP45" s="22"/>
      <c r="CQ45" s="22"/>
      <c r="CR45" s="22"/>
      <c r="CS45" s="22"/>
      <c r="CT45" s="22"/>
      <c r="CU45" s="22"/>
      <c r="CV45" s="22"/>
      <c r="CW45" s="22"/>
      <c r="CX45" s="22"/>
      <c r="CY45" s="22"/>
      <c r="CZ45" s="22"/>
      <c r="DA45" s="22"/>
      <c r="DB45" s="22"/>
      <c r="DC45" s="22"/>
      <c r="DD45" s="22"/>
      <c r="DE45" s="22"/>
      <c r="DF45" s="22"/>
      <c r="DG45" s="22"/>
      <c r="DH45" s="22"/>
      <c r="DI45" s="22"/>
      <c r="DJ45" s="22"/>
      <c r="DK45" s="22"/>
      <c r="DL45" s="22"/>
      <c r="DM45" s="22"/>
      <c r="DN45" s="22"/>
      <c r="DO45" s="22"/>
      <c r="DP45" s="22"/>
      <c r="DQ45" s="22"/>
      <c r="DR45" s="22"/>
      <c r="DS45" s="22"/>
      <c r="DT45" s="22"/>
      <c r="DU45" s="22"/>
      <c r="DV45" s="22"/>
      <c r="DW45" s="22"/>
      <c r="DX45" s="22"/>
      <c r="DY45" s="22"/>
      <c r="DZ45" s="22"/>
      <c r="EA45" s="22"/>
      <c r="EB45" s="22"/>
      <c r="EC45" s="22"/>
      <c r="ED45" s="22"/>
      <c r="EE45" s="22"/>
      <c r="EF45" s="22"/>
      <c r="EG45" s="22"/>
      <c r="EH45" s="22"/>
      <c r="EI45" s="22"/>
      <c r="EJ45" s="22"/>
      <c r="EK45" s="22"/>
      <c r="EL45" s="22"/>
      <c r="EM45" s="22"/>
      <c r="EN45" s="22"/>
      <c r="EO45" s="22"/>
      <c r="EP45" s="22"/>
      <c r="EQ45" s="22"/>
      <c r="ER45" s="22"/>
      <c r="ES45" s="22"/>
      <c r="ET45" s="22"/>
      <c r="EU45" s="22"/>
      <c r="EV45" s="22"/>
      <c r="EW45" s="22"/>
      <c r="EX45" s="22"/>
      <c r="EY45" s="22"/>
      <c r="EZ45" s="22"/>
      <c r="FA45" s="22"/>
      <c r="FB45" s="22"/>
      <c r="FC45" s="22"/>
      <c r="FD45" s="22"/>
      <c r="FE45" s="22"/>
      <c r="FF45" s="22"/>
      <c r="FG45" s="22"/>
      <c r="FH45" s="22"/>
      <c r="FI45" s="22"/>
      <c r="FJ45" s="22"/>
      <c r="FK45" s="22"/>
      <c r="FL45" s="22"/>
      <c r="FM45" s="22"/>
      <c r="FN45" s="22"/>
      <c r="FO45" s="22"/>
      <c r="FP45" s="22"/>
      <c r="FQ45" s="22"/>
      <c r="FR45" s="22"/>
      <c r="FS45" s="22"/>
      <c r="FT45" s="22"/>
      <c r="FU45" s="22"/>
      <c r="FV45" s="22"/>
      <c r="FW45" s="22"/>
      <c r="FX45" s="22"/>
      <c r="FY45" s="22"/>
      <c r="FZ45" s="22"/>
      <c r="GA45" s="22"/>
      <c r="GB45" s="22"/>
      <c r="GC45" s="22"/>
      <c r="GD45" s="22"/>
      <c r="GE45" s="22"/>
      <c r="GF45" s="22"/>
      <c r="GG45" s="22"/>
      <c r="GH45" s="22"/>
      <c r="GI45" s="22"/>
      <c r="GJ45" s="22"/>
      <c r="GK45" s="22"/>
      <c r="GL45" s="22"/>
      <c r="GM45" s="22"/>
      <c r="GN45" s="22"/>
      <c r="GO45" s="22"/>
      <c r="GP45" s="22"/>
      <c r="GQ45" s="22"/>
      <c r="GR45" s="22"/>
      <c r="GS45" s="22"/>
      <c r="GT45" s="22"/>
      <c r="GU45" s="22"/>
      <c r="GV45" s="22"/>
      <c r="GW45" s="22"/>
      <c r="GX45" s="22"/>
      <c r="GY45" s="22"/>
      <c r="GZ45" s="22"/>
      <c r="HA45" s="22"/>
      <c r="HB45" s="22"/>
      <c r="HC45" s="22"/>
      <c r="HD45" s="22"/>
      <c r="HE45" s="22"/>
      <c r="HF45" s="22"/>
      <c r="HG45" s="22"/>
      <c r="HH45" s="22"/>
      <c r="HI45" s="22"/>
      <c r="HJ45" s="22"/>
      <c r="HK45" s="22"/>
      <c r="HL45" s="22"/>
      <c r="HM45" s="22"/>
      <c r="HN45" s="22"/>
      <c r="HO45" s="22"/>
      <c r="HP45" s="22"/>
      <c r="HQ45" s="22"/>
      <c r="HR45" s="22"/>
      <c r="HS45" s="22"/>
      <c r="HT45" s="22"/>
      <c r="HU45" s="22"/>
      <c r="HV45" s="22"/>
      <c r="HW45" s="22"/>
      <c r="HX45" s="22"/>
      <c r="HY45" s="22"/>
      <c r="HZ45" s="22"/>
      <c r="IA45" s="22"/>
      <c r="IB45" s="22"/>
      <c r="IC45" s="22"/>
      <c r="ID45" s="22"/>
      <c r="IE45" s="22"/>
      <c r="IF45" s="22"/>
      <c r="IG45" s="22"/>
      <c r="IH45" s="22"/>
      <c r="II45" s="22"/>
      <c r="IJ45" s="22"/>
      <c r="IK45" s="22"/>
      <c r="IL45" s="22"/>
      <c r="IM45" s="22"/>
      <c r="IN45" s="22"/>
      <c r="IO45" s="22"/>
      <c r="IP45" s="22"/>
      <c r="IQ45" s="22"/>
      <c r="IR45" s="22"/>
      <c r="IS45" s="22"/>
    </row>
    <row r="46" spans="2:253" s="48" customFormat="1" ht="12.75" outlineLevel="1" x14ac:dyDescent="0.2">
      <c r="B46" s="109"/>
      <c r="C46" s="172"/>
      <c r="D46" s="49" t="s">
        <v>142</v>
      </c>
      <c r="E46" s="66" t="s">
        <v>143</v>
      </c>
      <c r="F46" s="35"/>
      <c r="G46" s="36">
        <f t="shared" si="3"/>
        <v>240652.41</v>
      </c>
      <c r="H46" s="37">
        <v>240652.41</v>
      </c>
      <c r="I46" s="37">
        <f t="shared" si="4"/>
        <v>0</v>
      </c>
      <c r="J46" s="41"/>
      <c r="K46" s="25"/>
      <c r="L46" s="26">
        <f t="shared" si="5"/>
        <v>240652.41</v>
      </c>
      <c r="M46" s="22"/>
      <c r="N46" s="22"/>
      <c r="O46" s="22"/>
      <c r="P46" s="22"/>
      <c r="Q46" s="176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2"/>
      <c r="BS46" s="22"/>
      <c r="BT46" s="22"/>
      <c r="BU46" s="22"/>
      <c r="BV46" s="22"/>
      <c r="BW46" s="22"/>
      <c r="BX46" s="22"/>
      <c r="BY46" s="22"/>
      <c r="BZ46" s="22"/>
      <c r="CA46" s="22"/>
      <c r="CB46" s="22"/>
      <c r="CC46" s="22"/>
      <c r="CD46" s="22"/>
      <c r="CE46" s="22"/>
      <c r="CF46" s="22"/>
      <c r="CG46" s="22"/>
      <c r="CH46" s="22"/>
      <c r="CI46" s="22"/>
      <c r="CJ46" s="22"/>
      <c r="CK46" s="22"/>
      <c r="CL46" s="22"/>
      <c r="CM46" s="22"/>
      <c r="CN46" s="22"/>
      <c r="CO46" s="22"/>
      <c r="CP46" s="22"/>
      <c r="CQ46" s="22"/>
      <c r="CR46" s="22"/>
      <c r="CS46" s="22"/>
      <c r="CT46" s="22"/>
      <c r="CU46" s="22"/>
      <c r="CV46" s="22"/>
      <c r="CW46" s="22"/>
      <c r="CX46" s="22"/>
      <c r="CY46" s="22"/>
      <c r="CZ46" s="22"/>
      <c r="DA46" s="22"/>
      <c r="DB46" s="22"/>
      <c r="DC46" s="22"/>
      <c r="DD46" s="22"/>
      <c r="DE46" s="22"/>
      <c r="DF46" s="22"/>
      <c r="DG46" s="22"/>
      <c r="DH46" s="22"/>
      <c r="DI46" s="22"/>
      <c r="DJ46" s="22"/>
      <c r="DK46" s="22"/>
      <c r="DL46" s="22"/>
      <c r="DM46" s="22"/>
      <c r="DN46" s="22"/>
      <c r="DO46" s="22"/>
      <c r="DP46" s="22"/>
      <c r="DQ46" s="22"/>
      <c r="DR46" s="22"/>
      <c r="DS46" s="22"/>
      <c r="DT46" s="22"/>
      <c r="DU46" s="22"/>
      <c r="DV46" s="22"/>
      <c r="DW46" s="22"/>
      <c r="DX46" s="22"/>
      <c r="DY46" s="22"/>
      <c r="DZ46" s="22"/>
      <c r="EA46" s="22"/>
      <c r="EB46" s="22"/>
      <c r="EC46" s="22"/>
      <c r="ED46" s="22"/>
      <c r="EE46" s="22"/>
      <c r="EF46" s="22"/>
      <c r="EG46" s="22"/>
      <c r="EH46" s="22"/>
      <c r="EI46" s="22"/>
      <c r="EJ46" s="22"/>
      <c r="EK46" s="22"/>
      <c r="EL46" s="22"/>
      <c r="EM46" s="22"/>
      <c r="EN46" s="22"/>
      <c r="EO46" s="22"/>
      <c r="EP46" s="22"/>
      <c r="EQ46" s="22"/>
      <c r="ER46" s="22"/>
      <c r="ES46" s="22"/>
      <c r="ET46" s="22"/>
      <c r="EU46" s="22"/>
      <c r="EV46" s="22"/>
      <c r="EW46" s="22"/>
      <c r="EX46" s="22"/>
      <c r="EY46" s="22"/>
      <c r="EZ46" s="22"/>
      <c r="FA46" s="22"/>
      <c r="FB46" s="22"/>
      <c r="FC46" s="22"/>
      <c r="FD46" s="22"/>
      <c r="FE46" s="22"/>
      <c r="FF46" s="22"/>
      <c r="FG46" s="22"/>
      <c r="FH46" s="22"/>
      <c r="FI46" s="22"/>
      <c r="FJ46" s="22"/>
      <c r="FK46" s="22"/>
      <c r="FL46" s="22"/>
      <c r="FM46" s="22"/>
      <c r="FN46" s="22"/>
      <c r="FO46" s="22"/>
      <c r="FP46" s="22"/>
      <c r="FQ46" s="22"/>
      <c r="FR46" s="22"/>
      <c r="FS46" s="22"/>
      <c r="FT46" s="22"/>
      <c r="FU46" s="22"/>
      <c r="FV46" s="22"/>
      <c r="FW46" s="22"/>
      <c r="FX46" s="22"/>
      <c r="FY46" s="22"/>
      <c r="FZ46" s="22"/>
      <c r="GA46" s="22"/>
      <c r="GB46" s="22"/>
      <c r="GC46" s="22"/>
      <c r="GD46" s="22"/>
      <c r="GE46" s="22"/>
      <c r="GF46" s="22"/>
      <c r="GG46" s="22"/>
      <c r="GH46" s="22"/>
      <c r="GI46" s="22"/>
      <c r="GJ46" s="22"/>
      <c r="GK46" s="22"/>
      <c r="GL46" s="22"/>
      <c r="GM46" s="22"/>
      <c r="GN46" s="22"/>
      <c r="GO46" s="22"/>
      <c r="GP46" s="22"/>
      <c r="GQ46" s="22"/>
      <c r="GR46" s="22"/>
      <c r="GS46" s="22"/>
      <c r="GT46" s="22"/>
      <c r="GU46" s="22"/>
      <c r="GV46" s="22"/>
      <c r="GW46" s="22"/>
      <c r="GX46" s="22"/>
      <c r="GY46" s="22"/>
      <c r="GZ46" s="22"/>
      <c r="HA46" s="22"/>
      <c r="HB46" s="22"/>
      <c r="HC46" s="22"/>
      <c r="HD46" s="22"/>
      <c r="HE46" s="22"/>
      <c r="HF46" s="22"/>
      <c r="HG46" s="22"/>
      <c r="HH46" s="22"/>
      <c r="HI46" s="22"/>
      <c r="HJ46" s="22"/>
      <c r="HK46" s="22"/>
      <c r="HL46" s="22"/>
      <c r="HM46" s="22"/>
      <c r="HN46" s="22"/>
      <c r="HO46" s="22"/>
      <c r="HP46" s="22"/>
      <c r="HQ46" s="22"/>
      <c r="HR46" s="22"/>
      <c r="HS46" s="22"/>
      <c r="HT46" s="22"/>
      <c r="HU46" s="22"/>
      <c r="HV46" s="22"/>
      <c r="HW46" s="22"/>
      <c r="HX46" s="22"/>
      <c r="HY46" s="22"/>
      <c r="HZ46" s="22"/>
      <c r="IA46" s="22"/>
      <c r="IB46" s="22"/>
      <c r="IC46" s="22"/>
      <c r="ID46" s="22"/>
      <c r="IE46" s="22"/>
      <c r="IF46" s="22"/>
      <c r="IG46" s="22"/>
      <c r="IH46" s="22"/>
      <c r="II46" s="22"/>
      <c r="IJ46" s="22"/>
      <c r="IK46" s="22"/>
      <c r="IL46" s="22"/>
      <c r="IM46" s="22"/>
      <c r="IN46" s="22"/>
      <c r="IO46" s="22"/>
      <c r="IP46" s="22"/>
      <c r="IQ46" s="22"/>
      <c r="IR46" s="22"/>
      <c r="IS46" s="22"/>
    </row>
    <row r="47" spans="2:253" s="48" customFormat="1" ht="38.25" outlineLevel="1" x14ac:dyDescent="0.2">
      <c r="B47" s="109"/>
      <c r="C47" s="172"/>
      <c r="D47" s="49" t="s">
        <v>158</v>
      </c>
      <c r="E47" s="66" t="s">
        <v>161</v>
      </c>
      <c r="F47" s="35"/>
      <c r="G47" s="36">
        <f t="shared" si="3"/>
        <v>74966</v>
      </c>
      <c r="H47" s="37"/>
      <c r="I47" s="37">
        <f t="shared" si="4"/>
        <v>74966</v>
      </c>
      <c r="J47" s="38">
        <v>74966</v>
      </c>
      <c r="K47" s="25"/>
      <c r="L47" s="26">
        <f t="shared" si="5"/>
        <v>74966</v>
      </c>
      <c r="M47" s="22"/>
      <c r="N47" s="22"/>
      <c r="O47" s="22"/>
      <c r="P47" s="22"/>
      <c r="Q47" s="176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  <c r="BQ47" s="22"/>
      <c r="BR47" s="22"/>
      <c r="BS47" s="22"/>
      <c r="BT47" s="22"/>
      <c r="BU47" s="22"/>
      <c r="BV47" s="22"/>
      <c r="BW47" s="22"/>
      <c r="BX47" s="22"/>
      <c r="BY47" s="22"/>
      <c r="BZ47" s="22"/>
      <c r="CA47" s="22"/>
      <c r="CB47" s="22"/>
      <c r="CC47" s="22"/>
      <c r="CD47" s="22"/>
      <c r="CE47" s="22"/>
      <c r="CF47" s="22"/>
      <c r="CG47" s="22"/>
      <c r="CH47" s="22"/>
      <c r="CI47" s="22"/>
      <c r="CJ47" s="22"/>
      <c r="CK47" s="22"/>
      <c r="CL47" s="22"/>
      <c r="CM47" s="22"/>
      <c r="CN47" s="22"/>
      <c r="CO47" s="22"/>
      <c r="CP47" s="22"/>
      <c r="CQ47" s="22"/>
      <c r="CR47" s="22"/>
      <c r="CS47" s="22"/>
      <c r="CT47" s="22"/>
      <c r="CU47" s="22"/>
      <c r="CV47" s="22"/>
      <c r="CW47" s="22"/>
      <c r="CX47" s="22"/>
      <c r="CY47" s="22"/>
      <c r="CZ47" s="22"/>
      <c r="DA47" s="22"/>
      <c r="DB47" s="22"/>
      <c r="DC47" s="22"/>
      <c r="DD47" s="22"/>
      <c r="DE47" s="22"/>
      <c r="DF47" s="22"/>
      <c r="DG47" s="22"/>
      <c r="DH47" s="22"/>
      <c r="DI47" s="22"/>
      <c r="DJ47" s="22"/>
      <c r="DK47" s="22"/>
      <c r="DL47" s="22"/>
      <c r="DM47" s="22"/>
      <c r="DN47" s="22"/>
      <c r="DO47" s="22"/>
      <c r="DP47" s="22"/>
      <c r="DQ47" s="22"/>
      <c r="DR47" s="22"/>
      <c r="DS47" s="22"/>
      <c r="DT47" s="22"/>
      <c r="DU47" s="22"/>
      <c r="DV47" s="22"/>
      <c r="DW47" s="22"/>
      <c r="DX47" s="22"/>
      <c r="DY47" s="22"/>
      <c r="DZ47" s="22"/>
      <c r="EA47" s="22"/>
      <c r="EB47" s="22"/>
      <c r="EC47" s="22"/>
      <c r="ED47" s="22"/>
      <c r="EE47" s="22"/>
      <c r="EF47" s="22"/>
      <c r="EG47" s="22"/>
      <c r="EH47" s="22"/>
      <c r="EI47" s="22"/>
      <c r="EJ47" s="22"/>
      <c r="EK47" s="22"/>
      <c r="EL47" s="22"/>
      <c r="EM47" s="22"/>
      <c r="EN47" s="22"/>
      <c r="EO47" s="22"/>
      <c r="EP47" s="22"/>
      <c r="EQ47" s="22"/>
      <c r="ER47" s="22"/>
      <c r="ES47" s="22"/>
      <c r="ET47" s="22"/>
      <c r="EU47" s="22"/>
      <c r="EV47" s="22"/>
      <c r="EW47" s="22"/>
      <c r="EX47" s="22"/>
      <c r="EY47" s="22"/>
      <c r="EZ47" s="22"/>
      <c r="FA47" s="22"/>
      <c r="FB47" s="22"/>
      <c r="FC47" s="22"/>
      <c r="FD47" s="22"/>
      <c r="FE47" s="22"/>
      <c r="FF47" s="22"/>
      <c r="FG47" s="22"/>
      <c r="FH47" s="22"/>
      <c r="FI47" s="22"/>
      <c r="FJ47" s="22"/>
      <c r="FK47" s="22"/>
      <c r="FL47" s="22"/>
      <c r="FM47" s="22"/>
      <c r="FN47" s="22"/>
      <c r="FO47" s="22"/>
      <c r="FP47" s="22"/>
      <c r="FQ47" s="22"/>
      <c r="FR47" s="22"/>
      <c r="FS47" s="22"/>
      <c r="FT47" s="22"/>
      <c r="FU47" s="22"/>
      <c r="FV47" s="22"/>
      <c r="FW47" s="22"/>
      <c r="FX47" s="22"/>
      <c r="FY47" s="22"/>
      <c r="FZ47" s="22"/>
      <c r="GA47" s="22"/>
      <c r="GB47" s="22"/>
      <c r="GC47" s="22"/>
      <c r="GD47" s="22"/>
      <c r="GE47" s="22"/>
      <c r="GF47" s="22"/>
      <c r="GG47" s="22"/>
      <c r="GH47" s="22"/>
      <c r="GI47" s="22"/>
      <c r="GJ47" s="22"/>
      <c r="GK47" s="22"/>
      <c r="GL47" s="22"/>
      <c r="GM47" s="22"/>
      <c r="GN47" s="22"/>
      <c r="GO47" s="22"/>
      <c r="GP47" s="22"/>
      <c r="GQ47" s="22"/>
      <c r="GR47" s="22"/>
      <c r="GS47" s="22"/>
      <c r="GT47" s="22"/>
      <c r="GU47" s="22"/>
      <c r="GV47" s="22"/>
      <c r="GW47" s="22"/>
      <c r="GX47" s="22"/>
      <c r="GY47" s="22"/>
      <c r="GZ47" s="22"/>
      <c r="HA47" s="22"/>
      <c r="HB47" s="22"/>
      <c r="HC47" s="22"/>
      <c r="HD47" s="22"/>
      <c r="HE47" s="22"/>
      <c r="HF47" s="22"/>
      <c r="HG47" s="22"/>
      <c r="HH47" s="22"/>
      <c r="HI47" s="22"/>
      <c r="HJ47" s="22"/>
      <c r="HK47" s="22"/>
      <c r="HL47" s="22"/>
      <c r="HM47" s="22"/>
      <c r="HN47" s="22"/>
      <c r="HO47" s="22"/>
      <c r="HP47" s="22"/>
      <c r="HQ47" s="22"/>
      <c r="HR47" s="22"/>
      <c r="HS47" s="22"/>
      <c r="HT47" s="22"/>
      <c r="HU47" s="22"/>
      <c r="HV47" s="22"/>
      <c r="HW47" s="22"/>
      <c r="HX47" s="22"/>
      <c r="HY47" s="22"/>
      <c r="HZ47" s="22"/>
      <c r="IA47" s="22"/>
      <c r="IB47" s="22"/>
      <c r="IC47" s="22"/>
      <c r="ID47" s="22"/>
      <c r="IE47" s="22"/>
      <c r="IF47" s="22"/>
      <c r="IG47" s="22"/>
      <c r="IH47" s="22"/>
      <c r="II47" s="22"/>
      <c r="IJ47" s="22"/>
      <c r="IK47" s="22"/>
      <c r="IL47" s="22"/>
      <c r="IM47" s="22"/>
      <c r="IN47" s="22"/>
      <c r="IO47" s="22"/>
      <c r="IP47" s="22"/>
      <c r="IQ47" s="22"/>
      <c r="IR47" s="22"/>
      <c r="IS47" s="22"/>
    </row>
    <row r="48" spans="2:253" s="48" customFormat="1" ht="28.5" customHeight="1" outlineLevel="1" x14ac:dyDescent="0.2">
      <c r="B48" s="109"/>
      <c r="C48" s="172"/>
      <c r="D48" s="49" t="s">
        <v>244</v>
      </c>
      <c r="E48" s="70" t="s">
        <v>245</v>
      </c>
      <c r="F48" s="35">
        <v>192000</v>
      </c>
      <c r="G48" s="36">
        <f t="shared" si="3"/>
        <v>0</v>
      </c>
      <c r="H48" s="37"/>
      <c r="I48" s="37">
        <f t="shared" si="4"/>
        <v>0</v>
      </c>
      <c r="J48" s="38"/>
      <c r="K48" s="25"/>
      <c r="L48" s="76">
        <f t="shared" si="5"/>
        <v>192000</v>
      </c>
      <c r="M48" s="22"/>
      <c r="N48" s="22"/>
      <c r="O48" s="22"/>
      <c r="P48" s="22"/>
      <c r="Q48" s="176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22"/>
      <c r="BQ48" s="22"/>
      <c r="BR48" s="22"/>
      <c r="BS48" s="22"/>
      <c r="BT48" s="22"/>
      <c r="BU48" s="22"/>
      <c r="BV48" s="22"/>
      <c r="BW48" s="22"/>
      <c r="BX48" s="22"/>
      <c r="BY48" s="22"/>
      <c r="BZ48" s="22"/>
      <c r="CA48" s="22"/>
      <c r="CB48" s="22"/>
      <c r="CC48" s="22"/>
      <c r="CD48" s="22"/>
      <c r="CE48" s="22"/>
      <c r="CF48" s="22"/>
      <c r="CG48" s="22"/>
      <c r="CH48" s="22"/>
      <c r="CI48" s="22"/>
      <c r="CJ48" s="22"/>
      <c r="CK48" s="22"/>
      <c r="CL48" s="22"/>
      <c r="CM48" s="22"/>
      <c r="CN48" s="22"/>
      <c r="CO48" s="22"/>
      <c r="CP48" s="22"/>
      <c r="CQ48" s="22"/>
      <c r="CR48" s="22"/>
      <c r="CS48" s="22"/>
      <c r="CT48" s="22"/>
      <c r="CU48" s="22"/>
      <c r="CV48" s="22"/>
      <c r="CW48" s="22"/>
      <c r="CX48" s="22"/>
      <c r="CY48" s="22"/>
      <c r="CZ48" s="22"/>
      <c r="DA48" s="22"/>
      <c r="DB48" s="22"/>
      <c r="DC48" s="22"/>
      <c r="DD48" s="22"/>
      <c r="DE48" s="22"/>
      <c r="DF48" s="22"/>
      <c r="DG48" s="22"/>
      <c r="DH48" s="22"/>
      <c r="DI48" s="22"/>
      <c r="DJ48" s="22"/>
      <c r="DK48" s="22"/>
      <c r="DL48" s="22"/>
      <c r="DM48" s="22"/>
      <c r="DN48" s="22"/>
      <c r="DO48" s="22"/>
      <c r="DP48" s="22"/>
      <c r="DQ48" s="22"/>
      <c r="DR48" s="22"/>
      <c r="DS48" s="22"/>
      <c r="DT48" s="22"/>
      <c r="DU48" s="22"/>
      <c r="DV48" s="22"/>
      <c r="DW48" s="22"/>
      <c r="DX48" s="22"/>
      <c r="DY48" s="22"/>
      <c r="DZ48" s="22"/>
      <c r="EA48" s="22"/>
      <c r="EB48" s="22"/>
      <c r="EC48" s="22"/>
      <c r="ED48" s="22"/>
      <c r="EE48" s="22"/>
      <c r="EF48" s="22"/>
      <c r="EG48" s="22"/>
      <c r="EH48" s="22"/>
      <c r="EI48" s="22"/>
      <c r="EJ48" s="22"/>
      <c r="EK48" s="22"/>
      <c r="EL48" s="22"/>
      <c r="EM48" s="22"/>
      <c r="EN48" s="22"/>
      <c r="EO48" s="22"/>
      <c r="EP48" s="22"/>
      <c r="EQ48" s="22"/>
      <c r="ER48" s="22"/>
      <c r="ES48" s="22"/>
      <c r="ET48" s="22"/>
      <c r="EU48" s="22"/>
      <c r="EV48" s="22"/>
      <c r="EW48" s="22"/>
      <c r="EX48" s="22"/>
      <c r="EY48" s="22"/>
      <c r="EZ48" s="22"/>
      <c r="FA48" s="22"/>
      <c r="FB48" s="22"/>
      <c r="FC48" s="22"/>
      <c r="FD48" s="22"/>
      <c r="FE48" s="22"/>
      <c r="FF48" s="22"/>
      <c r="FG48" s="22"/>
      <c r="FH48" s="22"/>
      <c r="FI48" s="22"/>
      <c r="FJ48" s="22"/>
      <c r="FK48" s="22"/>
      <c r="FL48" s="22"/>
      <c r="FM48" s="22"/>
      <c r="FN48" s="22"/>
      <c r="FO48" s="22"/>
      <c r="FP48" s="22"/>
      <c r="FQ48" s="22"/>
      <c r="FR48" s="22"/>
      <c r="FS48" s="22"/>
      <c r="FT48" s="22"/>
      <c r="FU48" s="22"/>
      <c r="FV48" s="22"/>
      <c r="FW48" s="22"/>
      <c r="FX48" s="22"/>
      <c r="FY48" s="22"/>
      <c r="FZ48" s="22"/>
      <c r="GA48" s="22"/>
      <c r="GB48" s="22"/>
      <c r="GC48" s="22"/>
      <c r="GD48" s="22"/>
      <c r="GE48" s="22"/>
      <c r="GF48" s="22"/>
      <c r="GG48" s="22"/>
      <c r="GH48" s="22"/>
      <c r="GI48" s="22"/>
      <c r="GJ48" s="22"/>
      <c r="GK48" s="22"/>
      <c r="GL48" s="22"/>
      <c r="GM48" s="22"/>
      <c r="GN48" s="22"/>
      <c r="GO48" s="22"/>
      <c r="GP48" s="22"/>
      <c r="GQ48" s="22"/>
      <c r="GR48" s="22"/>
      <c r="GS48" s="22"/>
      <c r="GT48" s="22"/>
      <c r="GU48" s="22"/>
      <c r="GV48" s="22"/>
      <c r="GW48" s="22"/>
      <c r="GX48" s="22"/>
      <c r="GY48" s="22"/>
      <c r="GZ48" s="22"/>
      <c r="HA48" s="22"/>
      <c r="HB48" s="22"/>
      <c r="HC48" s="22"/>
      <c r="HD48" s="22"/>
      <c r="HE48" s="22"/>
      <c r="HF48" s="22"/>
      <c r="HG48" s="22"/>
      <c r="HH48" s="22"/>
      <c r="HI48" s="22"/>
      <c r="HJ48" s="22"/>
      <c r="HK48" s="22"/>
      <c r="HL48" s="22"/>
      <c r="HM48" s="22"/>
      <c r="HN48" s="22"/>
      <c r="HO48" s="22"/>
      <c r="HP48" s="22"/>
      <c r="HQ48" s="22"/>
      <c r="HR48" s="22"/>
      <c r="HS48" s="22"/>
      <c r="HT48" s="22"/>
      <c r="HU48" s="22"/>
      <c r="HV48" s="22"/>
      <c r="HW48" s="22"/>
      <c r="HX48" s="22"/>
      <c r="HY48" s="22"/>
      <c r="HZ48" s="22"/>
      <c r="IA48" s="22"/>
      <c r="IB48" s="22"/>
      <c r="IC48" s="22"/>
      <c r="ID48" s="22"/>
      <c r="IE48" s="22"/>
      <c r="IF48" s="22"/>
      <c r="IG48" s="22"/>
      <c r="IH48" s="22"/>
      <c r="II48" s="22"/>
      <c r="IJ48" s="22"/>
      <c r="IK48" s="22"/>
      <c r="IL48" s="22"/>
      <c r="IM48" s="22"/>
      <c r="IN48" s="22"/>
      <c r="IO48" s="22"/>
      <c r="IP48" s="22"/>
      <c r="IQ48" s="22"/>
      <c r="IR48" s="22"/>
      <c r="IS48" s="22"/>
    </row>
    <row r="49" spans="2:253" s="48" customFormat="1" ht="38.25" outlineLevel="1" x14ac:dyDescent="0.2">
      <c r="B49" s="109"/>
      <c r="C49" s="172"/>
      <c r="D49" s="49" t="s">
        <v>158</v>
      </c>
      <c r="E49" s="66" t="s">
        <v>162</v>
      </c>
      <c r="F49" s="35"/>
      <c r="G49" s="36">
        <f t="shared" si="3"/>
        <v>155942.07999999999</v>
      </c>
      <c r="H49" s="37">
        <v>155942.07999999999</v>
      </c>
      <c r="I49" s="37">
        <f t="shared" si="4"/>
        <v>0</v>
      </c>
      <c r="J49" s="41"/>
      <c r="K49" s="43"/>
      <c r="L49" s="26">
        <f t="shared" si="5"/>
        <v>155942.07999999999</v>
      </c>
      <c r="M49" s="22"/>
      <c r="N49" s="22"/>
      <c r="O49" s="22"/>
      <c r="P49" s="22"/>
      <c r="Q49" s="176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22"/>
      <c r="BR49" s="22"/>
      <c r="BS49" s="22"/>
      <c r="BT49" s="22"/>
      <c r="BU49" s="22"/>
      <c r="BV49" s="22"/>
      <c r="BW49" s="22"/>
      <c r="BX49" s="22"/>
      <c r="BY49" s="22"/>
      <c r="BZ49" s="22"/>
      <c r="CA49" s="22"/>
      <c r="CB49" s="22"/>
      <c r="CC49" s="22"/>
      <c r="CD49" s="22"/>
      <c r="CE49" s="22"/>
      <c r="CF49" s="22"/>
      <c r="CG49" s="22"/>
      <c r="CH49" s="22"/>
      <c r="CI49" s="22"/>
      <c r="CJ49" s="22"/>
      <c r="CK49" s="22"/>
      <c r="CL49" s="22"/>
      <c r="CM49" s="22"/>
      <c r="CN49" s="22"/>
      <c r="CO49" s="22"/>
      <c r="CP49" s="22"/>
      <c r="CQ49" s="22"/>
      <c r="CR49" s="22"/>
      <c r="CS49" s="22"/>
      <c r="CT49" s="22"/>
      <c r="CU49" s="22"/>
      <c r="CV49" s="22"/>
      <c r="CW49" s="22"/>
      <c r="CX49" s="22"/>
      <c r="CY49" s="22"/>
      <c r="CZ49" s="22"/>
      <c r="DA49" s="22"/>
      <c r="DB49" s="22"/>
      <c r="DC49" s="22"/>
      <c r="DD49" s="22"/>
      <c r="DE49" s="22"/>
      <c r="DF49" s="22"/>
      <c r="DG49" s="22"/>
      <c r="DH49" s="22"/>
      <c r="DI49" s="22"/>
      <c r="DJ49" s="22"/>
      <c r="DK49" s="22"/>
      <c r="DL49" s="22"/>
      <c r="DM49" s="22"/>
      <c r="DN49" s="22"/>
      <c r="DO49" s="22"/>
      <c r="DP49" s="22"/>
      <c r="DQ49" s="22"/>
      <c r="DR49" s="22"/>
      <c r="DS49" s="22"/>
      <c r="DT49" s="22"/>
      <c r="DU49" s="22"/>
      <c r="DV49" s="22"/>
      <c r="DW49" s="22"/>
      <c r="DX49" s="22"/>
      <c r="DY49" s="22"/>
      <c r="DZ49" s="22"/>
      <c r="EA49" s="22"/>
      <c r="EB49" s="22"/>
      <c r="EC49" s="22"/>
      <c r="ED49" s="22"/>
      <c r="EE49" s="22"/>
      <c r="EF49" s="22"/>
      <c r="EG49" s="22"/>
      <c r="EH49" s="22"/>
      <c r="EI49" s="22"/>
      <c r="EJ49" s="22"/>
      <c r="EK49" s="22"/>
      <c r="EL49" s="22"/>
      <c r="EM49" s="22"/>
      <c r="EN49" s="22"/>
      <c r="EO49" s="22"/>
      <c r="EP49" s="22"/>
      <c r="EQ49" s="22"/>
      <c r="ER49" s="22"/>
      <c r="ES49" s="22"/>
      <c r="ET49" s="22"/>
      <c r="EU49" s="22"/>
      <c r="EV49" s="22"/>
      <c r="EW49" s="22"/>
      <c r="EX49" s="22"/>
      <c r="EY49" s="22"/>
      <c r="EZ49" s="22"/>
      <c r="FA49" s="22"/>
      <c r="FB49" s="22"/>
      <c r="FC49" s="22"/>
      <c r="FD49" s="22"/>
      <c r="FE49" s="22"/>
      <c r="FF49" s="22"/>
      <c r="FG49" s="22"/>
      <c r="FH49" s="22"/>
      <c r="FI49" s="22"/>
      <c r="FJ49" s="22"/>
      <c r="FK49" s="22"/>
      <c r="FL49" s="22"/>
      <c r="FM49" s="22"/>
      <c r="FN49" s="22"/>
      <c r="FO49" s="22"/>
      <c r="FP49" s="22"/>
      <c r="FQ49" s="22"/>
      <c r="FR49" s="22"/>
      <c r="FS49" s="22"/>
      <c r="FT49" s="22"/>
      <c r="FU49" s="22"/>
      <c r="FV49" s="22"/>
      <c r="FW49" s="22"/>
      <c r="FX49" s="22"/>
      <c r="FY49" s="22"/>
      <c r="FZ49" s="22"/>
      <c r="GA49" s="22"/>
      <c r="GB49" s="22"/>
      <c r="GC49" s="22"/>
      <c r="GD49" s="22"/>
      <c r="GE49" s="22"/>
      <c r="GF49" s="22"/>
      <c r="GG49" s="22"/>
      <c r="GH49" s="22"/>
      <c r="GI49" s="22"/>
      <c r="GJ49" s="22"/>
      <c r="GK49" s="22"/>
      <c r="GL49" s="22"/>
      <c r="GM49" s="22"/>
      <c r="GN49" s="22"/>
      <c r="GO49" s="22"/>
      <c r="GP49" s="22"/>
      <c r="GQ49" s="22"/>
      <c r="GR49" s="22"/>
      <c r="GS49" s="22"/>
      <c r="GT49" s="22"/>
      <c r="GU49" s="22"/>
      <c r="GV49" s="22"/>
      <c r="GW49" s="22"/>
      <c r="GX49" s="22"/>
      <c r="GY49" s="22"/>
      <c r="GZ49" s="22"/>
      <c r="HA49" s="22"/>
      <c r="HB49" s="22"/>
      <c r="HC49" s="22"/>
      <c r="HD49" s="22"/>
      <c r="HE49" s="22"/>
      <c r="HF49" s="22"/>
      <c r="HG49" s="22"/>
      <c r="HH49" s="22"/>
      <c r="HI49" s="22"/>
      <c r="HJ49" s="22"/>
      <c r="HK49" s="22"/>
      <c r="HL49" s="22"/>
      <c r="HM49" s="22"/>
      <c r="HN49" s="22"/>
      <c r="HO49" s="22"/>
      <c r="HP49" s="22"/>
      <c r="HQ49" s="22"/>
      <c r="HR49" s="22"/>
      <c r="HS49" s="22"/>
      <c r="HT49" s="22"/>
      <c r="HU49" s="22"/>
      <c r="HV49" s="22"/>
      <c r="HW49" s="22"/>
      <c r="HX49" s="22"/>
      <c r="HY49" s="22"/>
      <c r="HZ49" s="22"/>
      <c r="IA49" s="22"/>
      <c r="IB49" s="22"/>
      <c r="IC49" s="22"/>
      <c r="ID49" s="22"/>
      <c r="IE49" s="22"/>
      <c r="IF49" s="22"/>
      <c r="IG49" s="22"/>
      <c r="IH49" s="22"/>
      <c r="II49" s="22"/>
      <c r="IJ49" s="22"/>
      <c r="IK49" s="22"/>
      <c r="IL49" s="22"/>
      <c r="IM49" s="22"/>
      <c r="IN49" s="22"/>
      <c r="IO49" s="22"/>
      <c r="IP49" s="22"/>
      <c r="IQ49" s="22"/>
      <c r="IR49" s="22"/>
      <c r="IS49" s="22"/>
    </row>
    <row r="50" spans="2:253" s="48" customFormat="1" ht="12.75" outlineLevel="1" x14ac:dyDescent="0.2">
      <c r="B50" s="109"/>
      <c r="C50" s="172"/>
      <c r="D50" s="49" t="s">
        <v>158</v>
      </c>
      <c r="E50" s="66" t="s">
        <v>183</v>
      </c>
      <c r="F50" s="35">
        <v>67735</v>
      </c>
      <c r="G50" s="36">
        <f t="shared" si="3"/>
        <v>0</v>
      </c>
      <c r="H50" s="37"/>
      <c r="I50" s="37">
        <f>SUM(J50:K50)</f>
        <v>0</v>
      </c>
      <c r="J50" s="41"/>
      <c r="K50" s="42"/>
      <c r="L50" s="26">
        <f>SUM(F50:G50)</f>
        <v>67735</v>
      </c>
      <c r="M50" s="91"/>
      <c r="N50" s="91"/>
      <c r="O50" s="91"/>
      <c r="P50" s="91"/>
      <c r="Q50" s="176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  <c r="AH50" s="91"/>
      <c r="AI50" s="91"/>
      <c r="AJ50" s="91"/>
      <c r="AK50" s="91"/>
      <c r="AL50" s="91"/>
      <c r="AM50" s="91"/>
      <c r="AN50" s="91"/>
      <c r="AO50" s="91"/>
      <c r="AP50" s="91"/>
      <c r="AQ50" s="91"/>
      <c r="AR50" s="91"/>
      <c r="AS50" s="91"/>
      <c r="AT50" s="91"/>
      <c r="AU50" s="91"/>
      <c r="AV50" s="91"/>
      <c r="AW50" s="91"/>
      <c r="AX50" s="91"/>
      <c r="AY50" s="91"/>
      <c r="AZ50" s="91"/>
      <c r="BA50" s="91"/>
      <c r="BB50" s="91"/>
      <c r="BC50" s="91"/>
      <c r="BD50" s="91"/>
      <c r="BE50" s="91"/>
      <c r="BF50" s="91"/>
      <c r="BG50" s="91"/>
      <c r="BH50" s="91"/>
      <c r="BI50" s="91"/>
      <c r="BJ50" s="91"/>
      <c r="BK50" s="91"/>
      <c r="BL50" s="91"/>
      <c r="BM50" s="91"/>
      <c r="BN50" s="91"/>
      <c r="BO50" s="91"/>
      <c r="BP50" s="91"/>
      <c r="BQ50" s="91"/>
      <c r="BR50" s="91"/>
      <c r="BS50" s="91"/>
      <c r="BT50" s="91"/>
      <c r="BU50" s="91"/>
      <c r="BV50" s="91"/>
      <c r="BW50" s="91"/>
      <c r="BX50" s="91"/>
      <c r="BY50" s="91"/>
      <c r="BZ50" s="91"/>
      <c r="CA50" s="91"/>
      <c r="CB50" s="91"/>
      <c r="CC50" s="91"/>
      <c r="CD50" s="91"/>
      <c r="CE50" s="91"/>
      <c r="CF50" s="91"/>
      <c r="CG50" s="91"/>
      <c r="CH50" s="91"/>
      <c r="CI50" s="91"/>
      <c r="CJ50" s="91"/>
      <c r="CK50" s="91"/>
      <c r="CL50" s="91"/>
      <c r="CM50" s="91"/>
      <c r="CN50" s="91"/>
      <c r="CO50" s="91"/>
      <c r="CP50" s="91"/>
      <c r="CQ50" s="91"/>
      <c r="CR50" s="91"/>
      <c r="CS50" s="91"/>
      <c r="CT50" s="91"/>
      <c r="CU50" s="91"/>
      <c r="CV50" s="91"/>
      <c r="CW50" s="91"/>
      <c r="CX50" s="91"/>
      <c r="CY50" s="91"/>
      <c r="CZ50" s="91"/>
      <c r="DA50" s="91"/>
      <c r="DB50" s="91"/>
      <c r="DC50" s="91"/>
      <c r="DD50" s="91"/>
      <c r="DE50" s="91"/>
      <c r="DF50" s="91"/>
      <c r="DG50" s="91"/>
      <c r="DH50" s="91"/>
      <c r="DI50" s="91"/>
      <c r="DJ50" s="91"/>
      <c r="DK50" s="91"/>
      <c r="DL50" s="91"/>
      <c r="DM50" s="91"/>
      <c r="DN50" s="91"/>
      <c r="DO50" s="91"/>
      <c r="DP50" s="91"/>
      <c r="DQ50" s="91"/>
      <c r="DR50" s="91"/>
      <c r="DS50" s="91"/>
      <c r="DT50" s="91"/>
      <c r="DU50" s="91"/>
      <c r="DV50" s="91"/>
      <c r="DW50" s="91"/>
      <c r="DX50" s="91"/>
      <c r="DY50" s="91"/>
      <c r="DZ50" s="91"/>
      <c r="EA50" s="91"/>
      <c r="EB50" s="91"/>
      <c r="EC50" s="91"/>
      <c r="ED50" s="91"/>
      <c r="EE50" s="91"/>
      <c r="EF50" s="91"/>
      <c r="EG50" s="91"/>
      <c r="EH50" s="91"/>
      <c r="EI50" s="91"/>
      <c r="EJ50" s="91"/>
      <c r="EK50" s="91"/>
      <c r="EL50" s="91"/>
      <c r="EM50" s="91"/>
      <c r="EN50" s="91"/>
      <c r="EO50" s="91"/>
      <c r="EP50" s="91"/>
      <c r="EQ50" s="91"/>
      <c r="ER50" s="91"/>
      <c r="ES50" s="91"/>
      <c r="ET50" s="91"/>
      <c r="EU50" s="91"/>
      <c r="EV50" s="91"/>
      <c r="EW50" s="91"/>
      <c r="EX50" s="91"/>
      <c r="EY50" s="91"/>
      <c r="EZ50" s="91"/>
      <c r="FA50" s="91"/>
      <c r="FB50" s="91"/>
      <c r="FC50" s="91"/>
      <c r="FD50" s="91"/>
      <c r="FE50" s="91"/>
      <c r="FF50" s="91"/>
      <c r="FG50" s="91"/>
      <c r="FH50" s="91"/>
      <c r="FI50" s="91"/>
      <c r="FJ50" s="91"/>
      <c r="FK50" s="91"/>
      <c r="FL50" s="91"/>
      <c r="FM50" s="91"/>
      <c r="FN50" s="91"/>
      <c r="FO50" s="91"/>
      <c r="FP50" s="91"/>
      <c r="FQ50" s="91"/>
      <c r="FR50" s="91"/>
      <c r="FS50" s="91"/>
      <c r="FT50" s="91"/>
      <c r="FU50" s="91"/>
      <c r="FV50" s="91"/>
      <c r="FW50" s="91"/>
      <c r="FX50" s="91"/>
      <c r="FY50" s="91"/>
      <c r="FZ50" s="91"/>
      <c r="GA50" s="91"/>
      <c r="GB50" s="91"/>
      <c r="GC50" s="91"/>
      <c r="GD50" s="91"/>
      <c r="GE50" s="91"/>
      <c r="GF50" s="91"/>
      <c r="GG50" s="91"/>
      <c r="GH50" s="91"/>
      <c r="GI50" s="91"/>
      <c r="GJ50" s="91"/>
      <c r="GK50" s="91"/>
      <c r="GL50" s="91"/>
      <c r="GM50" s="91"/>
      <c r="GN50" s="91"/>
      <c r="GO50" s="91"/>
      <c r="GP50" s="91"/>
      <c r="GQ50" s="91"/>
      <c r="GR50" s="91"/>
      <c r="GS50" s="91"/>
      <c r="GT50" s="91"/>
      <c r="GU50" s="91"/>
      <c r="GV50" s="91"/>
      <c r="GW50" s="91"/>
      <c r="GX50" s="91"/>
      <c r="GY50" s="91"/>
      <c r="GZ50" s="91"/>
      <c r="HA50" s="91"/>
      <c r="HB50" s="91"/>
      <c r="HC50" s="91"/>
      <c r="HD50" s="91"/>
      <c r="HE50" s="91"/>
      <c r="HF50" s="91"/>
      <c r="HG50" s="91"/>
      <c r="HH50" s="91"/>
      <c r="HI50" s="91"/>
      <c r="HJ50" s="91"/>
      <c r="HK50" s="91"/>
      <c r="HL50" s="91"/>
      <c r="HM50" s="91"/>
      <c r="HN50" s="91"/>
      <c r="HO50" s="91"/>
      <c r="HP50" s="91"/>
      <c r="HQ50" s="91"/>
      <c r="HR50" s="91"/>
      <c r="HS50" s="91"/>
      <c r="HT50" s="91"/>
      <c r="HU50" s="91"/>
      <c r="HV50" s="91"/>
      <c r="HW50" s="91"/>
      <c r="HX50" s="91"/>
      <c r="HY50" s="91"/>
      <c r="HZ50" s="91"/>
      <c r="IA50" s="91"/>
      <c r="IB50" s="91"/>
      <c r="IC50" s="91"/>
      <c r="ID50" s="91"/>
      <c r="IE50" s="91"/>
      <c r="IF50" s="91"/>
      <c r="IG50" s="91"/>
      <c r="IH50" s="91"/>
      <c r="II50" s="91"/>
      <c r="IJ50" s="91"/>
      <c r="IK50" s="91"/>
      <c r="IL50" s="91"/>
      <c r="IM50" s="91"/>
      <c r="IN50" s="91"/>
      <c r="IO50" s="91"/>
      <c r="IP50" s="91"/>
      <c r="IQ50" s="91"/>
      <c r="IR50" s="91"/>
      <c r="IS50" s="91"/>
    </row>
    <row r="51" spans="2:253" s="48" customFormat="1" ht="38.25" outlineLevel="1" x14ac:dyDescent="0.2">
      <c r="B51" s="109"/>
      <c r="C51" s="172"/>
      <c r="D51" s="49" t="s">
        <v>154</v>
      </c>
      <c r="E51" s="66" t="s">
        <v>155</v>
      </c>
      <c r="F51" s="35"/>
      <c r="G51" s="36">
        <f t="shared" si="3"/>
        <v>509585</v>
      </c>
      <c r="H51" s="37"/>
      <c r="I51" s="37">
        <f t="shared" si="4"/>
        <v>509585</v>
      </c>
      <c r="J51" s="38">
        <v>509585</v>
      </c>
      <c r="K51" s="25"/>
      <c r="L51" s="26">
        <f t="shared" si="5"/>
        <v>509585</v>
      </c>
      <c r="M51" s="22"/>
      <c r="N51" s="22"/>
      <c r="O51" s="22"/>
      <c r="P51" s="22"/>
      <c r="Q51" s="176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22"/>
      <c r="BQ51" s="22"/>
      <c r="BR51" s="22"/>
      <c r="BS51" s="22"/>
      <c r="BT51" s="22"/>
      <c r="BU51" s="22"/>
      <c r="BV51" s="22"/>
      <c r="BW51" s="22"/>
      <c r="BX51" s="22"/>
      <c r="BY51" s="22"/>
      <c r="BZ51" s="22"/>
      <c r="CA51" s="22"/>
      <c r="CB51" s="22"/>
      <c r="CC51" s="22"/>
      <c r="CD51" s="22"/>
      <c r="CE51" s="22"/>
      <c r="CF51" s="22"/>
      <c r="CG51" s="22"/>
      <c r="CH51" s="22"/>
      <c r="CI51" s="22"/>
      <c r="CJ51" s="22"/>
      <c r="CK51" s="22"/>
      <c r="CL51" s="22"/>
      <c r="CM51" s="22"/>
      <c r="CN51" s="22"/>
      <c r="CO51" s="22"/>
      <c r="CP51" s="22"/>
      <c r="CQ51" s="22"/>
      <c r="CR51" s="22"/>
      <c r="CS51" s="22"/>
      <c r="CT51" s="22"/>
      <c r="CU51" s="22"/>
      <c r="CV51" s="22"/>
      <c r="CW51" s="22"/>
      <c r="CX51" s="22"/>
      <c r="CY51" s="22"/>
      <c r="CZ51" s="22"/>
      <c r="DA51" s="22"/>
      <c r="DB51" s="22"/>
      <c r="DC51" s="22"/>
      <c r="DD51" s="22"/>
      <c r="DE51" s="22"/>
      <c r="DF51" s="22"/>
      <c r="DG51" s="22"/>
      <c r="DH51" s="22"/>
      <c r="DI51" s="22"/>
      <c r="DJ51" s="22"/>
      <c r="DK51" s="22"/>
      <c r="DL51" s="22"/>
      <c r="DM51" s="22"/>
      <c r="DN51" s="22"/>
      <c r="DO51" s="22"/>
      <c r="DP51" s="22"/>
      <c r="DQ51" s="22"/>
      <c r="DR51" s="22"/>
      <c r="DS51" s="22"/>
      <c r="DT51" s="22"/>
      <c r="DU51" s="22"/>
      <c r="DV51" s="22"/>
      <c r="DW51" s="22"/>
      <c r="DX51" s="22"/>
      <c r="DY51" s="22"/>
      <c r="DZ51" s="22"/>
      <c r="EA51" s="22"/>
      <c r="EB51" s="22"/>
      <c r="EC51" s="22"/>
      <c r="ED51" s="22"/>
      <c r="EE51" s="22"/>
      <c r="EF51" s="22"/>
      <c r="EG51" s="22"/>
      <c r="EH51" s="22"/>
      <c r="EI51" s="22"/>
      <c r="EJ51" s="22"/>
      <c r="EK51" s="22"/>
      <c r="EL51" s="22"/>
      <c r="EM51" s="22"/>
      <c r="EN51" s="22"/>
      <c r="EO51" s="22"/>
      <c r="EP51" s="22"/>
      <c r="EQ51" s="22"/>
      <c r="ER51" s="22"/>
      <c r="ES51" s="22"/>
      <c r="ET51" s="22"/>
      <c r="EU51" s="22"/>
      <c r="EV51" s="22"/>
      <c r="EW51" s="22"/>
      <c r="EX51" s="22"/>
      <c r="EY51" s="22"/>
      <c r="EZ51" s="22"/>
      <c r="FA51" s="22"/>
      <c r="FB51" s="22"/>
      <c r="FC51" s="22"/>
      <c r="FD51" s="22"/>
      <c r="FE51" s="22"/>
      <c r="FF51" s="22"/>
      <c r="FG51" s="22"/>
      <c r="FH51" s="22"/>
      <c r="FI51" s="22"/>
      <c r="FJ51" s="22"/>
      <c r="FK51" s="22"/>
      <c r="FL51" s="22"/>
      <c r="FM51" s="22"/>
      <c r="FN51" s="22"/>
      <c r="FO51" s="22"/>
      <c r="FP51" s="22"/>
      <c r="FQ51" s="22"/>
      <c r="FR51" s="22"/>
      <c r="FS51" s="22"/>
      <c r="FT51" s="22"/>
      <c r="FU51" s="22"/>
      <c r="FV51" s="22"/>
      <c r="FW51" s="22"/>
      <c r="FX51" s="22"/>
      <c r="FY51" s="22"/>
      <c r="FZ51" s="22"/>
      <c r="GA51" s="22"/>
      <c r="GB51" s="22"/>
      <c r="GC51" s="22"/>
      <c r="GD51" s="22"/>
      <c r="GE51" s="22"/>
      <c r="GF51" s="22"/>
      <c r="GG51" s="22"/>
      <c r="GH51" s="22"/>
      <c r="GI51" s="22"/>
      <c r="GJ51" s="22"/>
      <c r="GK51" s="22"/>
      <c r="GL51" s="22"/>
      <c r="GM51" s="22"/>
      <c r="GN51" s="22"/>
      <c r="GO51" s="22"/>
      <c r="GP51" s="22"/>
      <c r="GQ51" s="22"/>
      <c r="GR51" s="22"/>
      <c r="GS51" s="22"/>
      <c r="GT51" s="22"/>
      <c r="GU51" s="22"/>
      <c r="GV51" s="22"/>
      <c r="GW51" s="22"/>
      <c r="GX51" s="22"/>
      <c r="GY51" s="22"/>
      <c r="GZ51" s="22"/>
      <c r="HA51" s="22"/>
      <c r="HB51" s="22"/>
      <c r="HC51" s="22"/>
      <c r="HD51" s="22"/>
      <c r="HE51" s="22"/>
      <c r="HF51" s="22"/>
      <c r="HG51" s="22"/>
      <c r="HH51" s="22"/>
      <c r="HI51" s="22"/>
      <c r="HJ51" s="22"/>
      <c r="HK51" s="22"/>
      <c r="HL51" s="22"/>
      <c r="HM51" s="22"/>
      <c r="HN51" s="22"/>
      <c r="HO51" s="22"/>
      <c r="HP51" s="22"/>
      <c r="HQ51" s="22"/>
      <c r="HR51" s="22"/>
      <c r="HS51" s="22"/>
      <c r="HT51" s="22"/>
      <c r="HU51" s="22"/>
      <c r="HV51" s="22"/>
      <c r="HW51" s="22"/>
      <c r="HX51" s="22"/>
      <c r="HY51" s="22"/>
      <c r="HZ51" s="22"/>
      <c r="IA51" s="22"/>
      <c r="IB51" s="22"/>
      <c r="IC51" s="22"/>
      <c r="ID51" s="22"/>
      <c r="IE51" s="22"/>
      <c r="IF51" s="22"/>
      <c r="IG51" s="22"/>
      <c r="IH51" s="22"/>
      <c r="II51" s="22"/>
      <c r="IJ51" s="22"/>
      <c r="IK51" s="22"/>
      <c r="IL51" s="22"/>
      <c r="IM51" s="22"/>
      <c r="IN51" s="22"/>
      <c r="IO51" s="22"/>
      <c r="IP51" s="22"/>
      <c r="IQ51" s="22"/>
      <c r="IR51" s="22"/>
      <c r="IS51" s="22"/>
    </row>
    <row r="52" spans="2:253" s="48" customFormat="1" ht="25.5" outlineLevel="1" x14ac:dyDescent="0.2">
      <c r="B52" s="109"/>
      <c r="C52" s="172"/>
      <c r="D52" s="49" t="s">
        <v>169</v>
      </c>
      <c r="E52" s="70" t="s">
        <v>170</v>
      </c>
      <c r="F52" s="35"/>
      <c r="G52" s="36">
        <f t="shared" si="3"/>
        <v>693967.64</v>
      </c>
      <c r="H52" s="75">
        <f>1029567.64-335600</f>
        <v>693967.64</v>
      </c>
      <c r="I52" s="37">
        <f t="shared" si="4"/>
        <v>0</v>
      </c>
      <c r="J52" s="38"/>
      <c r="K52" s="43"/>
      <c r="L52" s="26">
        <f t="shared" si="5"/>
        <v>693967.64</v>
      </c>
      <c r="M52" s="167" t="s">
        <v>240</v>
      </c>
      <c r="N52" s="71">
        <f>G52+G53</f>
        <v>1431164</v>
      </c>
      <c r="O52" s="22">
        <v>1431027</v>
      </c>
      <c r="P52" s="71">
        <f>N52-O52</f>
        <v>137</v>
      </c>
      <c r="Q52" s="176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22"/>
      <c r="BR52" s="22"/>
      <c r="BS52" s="22"/>
      <c r="BT52" s="22"/>
      <c r="BU52" s="22"/>
      <c r="BV52" s="22"/>
      <c r="BW52" s="22"/>
      <c r="BX52" s="22"/>
      <c r="BY52" s="22"/>
      <c r="BZ52" s="22"/>
      <c r="CA52" s="22"/>
      <c r="CB52" s="22"/>
      <c r="CC52" s="22"/>
      <c r="CD52" s="22"/>
      <c r="CE52" s="22"/>
      <c r="CF52" s="22"/>
      <c r="CG52" s="22"/>
      <c r="CH52" s="22"/>
      <c r="CI52" s="22"/>
      <c r="CJ52" s="22"/>
      <c r="CK52" s="22"/>
      <c r="CL52" s="22"/>
      <c r="CM52" s="22"/>
      <c r="CN52" s="22"/>
      <c r="CO52" s="22"/>
      <c r="CP52" s="22"/>
      <c r="CQ52" s="22"/>
      <c r="CR52" s="22"/>
      <c r="CS52" s="22"/>
      <c r="CT52" s="22"/>
      <c r="CU52" s="22"/>
      <c r="CV52" s="22"/>
      <c r="CW52" s="22"/>
      <c r="CX52" s="22"/>
      <c r="CY52" s="22"/>
      <c r="CZ52" s="22"/>
      <c r="DA52" s="22"/>
      <c r="DB52" s="22"/>
      <c r="DC52" s="22"/>
      <c r="DD52" s="22"/>
      <c r="DE52" s="22"/>
      <c r="DF52" s="22"/>
      <c r="DG52" s="22"/>
      <c r="DH52" s="22"/>
      <c r="DI52" s="22"/>
      <c r="DJ52" s="22"/>
      <c r="DK52" s="22"/>
      <c r="DL52" s="22"/>
      <c r="DM52" s="22"/>
      <c r="DN52" s="22"/>
      <c r="DO52" s="22"/>
      <c r="DP52" s="22"/>
      <c r="DQ52" s="22"/>
      <c r="DR52" s="22"/>
      <c r="DS52" s="22"/>
      <c r="DT52" s="22"/>
      <c r="DU52" s="22"/>
      <c r="DV52" s="22"/>
      <c r="DW52" s="22"/>
      <c r="DX52" s="22"/>
      <c r="DY52" s="22"/>
      <c r="DZ52" s="22"/>
      <c r="EA52" s="22"/>
      <c r="EB52" s="22"/>
      <c r="EC52" s="22"/>
      <c r="ED52" s="22"/>
      <c r="EE52" s="22"/>
      <c r="EF52" s="22"/>
      <c r="EG52" s="22"/>
      <c r="EH52" s="22"/>
      <c r="EI52" s="22"/>
      <c r="EJ52" s="22"/>
      <c r="EK52" s="22"/>
      <c r="EL52" s="22"/>
      <c r="EM52" s="22"/>
      <c r="EN52" s="22"/>
      <c r="EO52" s="22"/>
      <c r="EP52" s="22"/>
      <c r="EQ52" s="22"/>
      <c r="ER52" s="22"/>
      <c r="ES52" s="22"/>
      <c r="ET52" s="22"/>
      <c r="EU52" s="22"/>
      <c r="EV52" s="22"/>
      <c r="EW52" s="22"/>
      <c r="EX52" s="22"/>
      <c r="EY52" s="22"/>
      <c r="EZ52" s="22"/>
      <c r="FA52" s="22"/>
      <c r="FB52" s="22"/>
      <c r="FC52" s="22"/>
      <c r="FD52" s="22"/>
      <c r="FE52" s="22"/>
      <c r="FF52" s="22"/>
      <c r="FG52" s="22"/>
      <c r="FH52" s="22"/>
      <c r="FI52" s="22"/>
      <c r="FJ52" s="22"/>
      <c r="FK52" s="22"/>
      <c r="FL52" s="22"/>
      <c r="FM52" s="22"/>
      <c r="FN52" s="22"/>
      <c r="FO52" s="22"/>
      <c r="FP52" s="22"/>
      <c r="FQ52" s="22"/>
      <c r="FR52" s="22"/>
      <c r="FS52" s="22"/>
      <c r="FT52" s="22"/>
      <c r="FU52" s="22"/>
      <c r="FV52" s="22"/>
      <c r="FW52" s="22"/>
      <c r="FX52" s="22"/>
      <c r="FY52" s="22"/>
      <c r="FZ52" s="22"/>
      <c r="GA52" s="22"/>
      <c r="GB52" s="22"/>
      <c r="GC52" s="22"/>
      <c r="GD52" s="22"/>
      <c r="GE52" s="22"/>
      <c r="GF52" s="22"/>
      <c r="GG52" s="22"/>
      <c r="GH52" s="22"/>
      <c r="GI52" s="22"/>
      <c r="GJ52" s="22"/>
      <c r="GK52" s="22"/>
      <c r="GL52" s="22"/>
      <c r="GM52" s="22"/>
      <c r="GN52" s="22"/>
      <c r="GO52" s="22"/>
      <c r="GP52" s="22"/>
      <c r="GQ52" s="22"/>
      <c r="GR52" s="22"/>
      <c r="GS52" s="22"/>
      <c r="GT52" s="22"/>
      <c r="GU52" s="22"/>
      <c r="GV52" s="22"/>
      <c r="GW52" s="22"/>
      <c r="GX52" s="22"/>
      <c r="GY52" s="22"/>
      <c r="GZ52" s="22"/>
      <c r="HA52" s="22"/>
      <c r="HB52" s="22"/>
      <c r="HC52" s="22"/>
      <c r="HD52" s="22"/>
      <c r="HE52" s="22"/>
      <c r="HF52" s="22"/>
      <c r="HG52" s="22"/>
      <c r="HH52" s="22"/>
      <c r="HI52" s="22"/>
      <c r="HJ52" s="22"/>
      <c r="HK52" s="22"/>
      <c r="HL52" s="22"/>
      <c r="HM52" s="22"/>
      <c r="HN52" s="22"/>
      <c r="HO52" s="22"/>
      <c r="HP52" s="22"/>
      <c r="HQ52" s="22"/>
      <c r="HR52" s="22"/>
      <c r="HS52" s="22"/>
      <c r="HT52" s="22"/>
      <c r="HU52" s="22"/>
      <c r="HV52" s="22"/>
      <c r="HW52" s="22"/>
      <c r="HX52" s="22"/>
      <c r="HY52" s="22"/>
      <c r="HZ52" s="22"/>
      <c r="IA52" s="22"/>
      <c r="IB52" s="22"/>
      <c r="IC52" s="22"/>
      <c r="ID52" s="22"/>
      <c r="IE52" s="22"/>
      <c r="IF52" s="22"/>
      <c r="IG52" s="22"/>
      <c r="IH52" s="22"/>
      <c r="II52" s="22"/>
      <c r="IJ52" s="22"/>
      <c r="IK52" s="22"/>
      <c r="IL52" s="22"/>
      <c r="IM52" s="22"/>
      <c r="IN52" s="22"/>
      <c r="IO52" s="22"/>
      <c r="IP52" s="22"/>
      <c r="IQ52" s="22"/>
      <c r="IR52" s="22"/>
      <c r="IS52" s="22"/>
    </row>
    <row r="53" spans="2:253" s="48" customFormat="1" ht="38.25" outlineLevel="1" x14ac:dyDescent="0.2">
      <c r="B53" s="109"/>
      <c r="C53" s="172"/>
      <c r="D53" s="49" t="s">
        <v>169</v>
      </c>
      <c r="E53" s="70" t="s">
        <v>171</v>
      </c>
      <c r="F53" s="35"/>
      <c r="G53" s="36">
        <f t="shared" si="3"/>
        <v>737196.36</v>
      </c>
      <c r="H53" s="75">
        <f>737196.36</f>
        <v>737196.36</v>
      </c>
      <c r="I53" s="37">
        <f t="shared" si="4"/>
        <v>0</v>
      </c>
      <c r="J53" s="38"/>
      <c r="K53" s="43"/>
      <c r="L53" s="26">
        <f t="shared" si="5"/>
        <v>737196.36</v>
      </c>
      <c r="M53" s="167"/>
      <c r="N53" s="22"/>
      <c r="O53" s="22"/>
      <c r="P53" s="22"/>
      <c r="Q53" s="176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22"/>
      <c r="BO53" s="22"/>
      <c r="BP53" s="22"/>
      <c r="BQ53" s="22"/>
      <c r="BR53" s="22"/>
      <c r="BS53" s="22"/>
      <c r="BT53" s="22"/>
      <c r="BU53" s="22"/>
      <c r="BV53" s="22"/>
      <c r="BW53" s="22"/>
      <c r="BX53" s="22"/>
      <c r="BY53" s="22"/>
      <c r="BZ53" s="22"/>
      <c r="CA53" s="22"/>
      <c r="CB53" s="22"/>
      <c r="CC53" s="22"/>
      <c r="CD53" s="22"/>
      <c r="CE53" s="22"/>
      <c r="CF53" s="22"/>
      <c r="CG53" s="22"/>
      <c r="CH53" s="22"/>
      <c r="CI53" s="22"/>
      <c r="CJ53" s="22"/>
      <c r="CK53" s="22"/>
      <c r="CL53" s="22"/>
      <c r="CM53" s="22"/>
      <c r="CN53" s="22"/>
      <c r="CO53" s="22"/>
      <c r="CP53" s="22"/>
      <c r="CQ53" s="22"/>
      <c r="CR53" s="22"/>
      <c r="CS53" s="22"/>
      <c r="CT53" s="22"/>
      <c r="CU53" s="22"/>
      <c r="CV53" s="22"/>
      <c r="CW53" s="22"/>
      <c r="CX53" s="22"/>
      <c r="CY53" s="22"/>
      <c r="CZ53" s="22"/>
      <c r="DA53" s="22"/>
      <c r="DB53" s="22"/>
      <c r="DC53" s="22"/>
      <c r="DD53" s="22"/>
      <c r="DE53" s="22"/>
      <c r="DF53" s="22"/>
      <c r="DG53" s="22"/>
      <c r="DH53" s="22"/>
      <c r="DI53" s="22"/>
      <c r="DJ53" s="22"/>
      <c r="DK53" s="22"/>
      <c r="DL53" s="22"/>
      <c r="DM53" s="22"/>
      <c r="DN53" s="22"/>
      <c r="DO53" s="22"/>
      <c r="DP53" s="22"/>
      <c r="DQ53" s="22"/>
      <c r="DR53" s="22"/>
      <c r="DS53" s="22"/>
      <c r="DT53" s="22"/>
      <c r="DU53" s="22"/>
      <c r="DV53" s="22"/>
      <c r="DW53" s="22"/>
      <c r="DX53" s="22"/>
      <c r="DY53" s="22"/>
      <c r="DZ53" s="22"/>
      <c r="EA53" s="22"/>
      <c r="EB53" s="22"/>
      <c r="EC53" s="22"/>
      <c r="ED53" s="22"/>
      <c r="EE53" s="22"/>
      <c r="EF53" s="22"/>
      <c r="EG53" s="22"/>
      <c r="EH53" s="22"/>
      <c r="EI53" s="22"/>
      <c r="EJ53" s="22"/>
      <c r="EK53" s="22"/>
      <c r="EL53" s="22"/>
      <c r="EM53" s="22"/>
      <c r="EN53" s="22"/>
      <c r="EO53" s="22"/>
      <c r="EP53" s="22"/>
      <c r="EQ53" s="22"/>
      <c r="ER53" s="22"/>
      <c r="ES53" s="22"/>
      <c r="ET53" s="22"/>
      <c r="EU53" s="22"/>
      <c r="EV53" s="22"/>
      <c r="EW53" s="22"/>
      <c r="EX53" s="22"/>
      <c r="EY53" s="22"/>
      <c r="EZ53" s="22"/>
      <c r="FA53" s="22"/>
      <c r="FB53" s="22"/>
      <c r="FC53" s="22"/>
      <c r="FD53" s="22"/>
      <c r="FE53" s="22"/>
      <c r="FF53" s="22"/>
      <c r="FG53" s="22"/>
      <c r="FH53" s="22"/>
      <c r="FI53" s="22"/>
      <c r="FJ53" s="22"/>
      <c r="FK53" s="22"/>
      <c r="FL53" s="22"/>
      <c r="FM53" s="22"/>
      <c r="FN53" s="22"/>
      <c r="FO53" s="22"/>
      <c r="FP53" s="22"/>
      <c r="FQ53" s="22"/>
      <c r="FR53" s="22"/>
      <c r="FS53" s="22"/>
      <c r="FT53" s="22"/>
      <c r="FU53" s="22"/>
      <c r="FV53" s="22"/>
      <c r="FW53" s="22"/>
      <c r="FX53" s="22"/>
      <c r="FY53" s="22"/>
      <c r="FZ53" s="22"/>
      <c r="GA53" s="22"/>
      <c r="GB53" s="22"/>
      <c r="GC53" s="22"/>
      <c r="GD53" s="22"/>
      <c r="GE53" s="22"/>
      <c r="GF53" s="22"/>
      <c r="GG53" s="22"/>
      <c r="GH53" s="22"/>
      <c r="GI53" s="22"/>
      <c r="GJ53" s="22"/>
      <c r="GK53" s="22"/>
      <c r="GL53" s="22"/>
      <c r="GM53" s="22"/>
      <c r="GN53" s="22"/>
      <c r="GO53" s="22"/>
      <c r="GP53" s="22"/>
      <c r="GQ53" s="22"/>
      <c r="GR53" s="22"/>
      <c r="GS53" s="22"/>
      <c r="GT53" s="22"/>
      <c r="GU53" s="22"/>
      <c r="GV53" s="22"/>
      <c r="GW53" s="22"/>
      <c r="GX53" s="22"/>
      <c r="GY53" s="22"/>
      <c r="GZ53" s="22"/>
      <c r="HA53" s="22"/>
      <c r="HB53" s="22"/>
      <c r="HC53" s="22"/>
      <c r="HD53" s="22"/>
      <c r="HE53" s="22"/>
      <c r="HF53" s="22"/>
      <c r="HG53" s="22"/>
      <c r="HH53" s="22"/>
      <c r="HI53" s="22"/>
      <c r="HJ53" s="22"/>
      <c r="HK53" s="22"/>
      <c r="HL53" s="22"/>
      <c r="HM53" s="22"/>
      <c r="HN53" s="22"/>
      <c r="HO53" s="22"/>
      <c r="HP53" s="22"/>
      <c r="HQ53" s="22"/>
      <c r="HR53" s="22"/>
      <c r="HS53" s="22"/>
      <c r="HT53" s="22"/>
      <c r="HU53" s="22"/>
      <c r="HV53" s="22"/>
      <c r="HW53" s="22"/>
      <c r="HX53" s="22"/>
      <c r="HY53" s="22"/>
      <c r="HZ53" s="22"/>
      <c r="IA53" s="22"/>
      <c r="IB53" s="22"/>
      <c r="IC53" s="22"/>
      <c r="ID53" s="22"/>
      <c r="IE53" s="22"/>
      <c r="IF53" s="22"/>
      <c r="IG53" s="22"/>
      <c r="IH53" s="22"/>
      <c r="II53" s="22"/>
      <c r="IJ53" s="22"/>
      <c r="IK53" s="22"/>
      <c r="IL53" s="22"/>
      <c r="IM53" s="22"/>
      <c r="IN53" s="22"/>
      <c r="IO53" s="22"/>
      <c r="IP53" s="22"/>
      <c r="IQ53" s="22"/>
      <c r="IR53" s="22"/>
      <c r="IS53" s="22"/>
    </row>
    <row r="54" spans="2:253" s="48" customFormat="1" ht="38.25" outlineLevel="1" x14ac:dyDescent="0.2">
      <c r="B54" s="109"/>
      <c r="C54" s="172"/>
      <c r="D54" s="49" t="s">
        <v>169</v>
      </c>
      <c r="E54" s="70" t="s">
        <v>238</v>
      </c>
      <c r="F54" s="35"/>
      <c r="G54" s="74">
        <f t="shared" si="3"/>
        <v>120610</v>
      </c>
      <c r="H54" s="37"/>
      <c r="I54" s="37">
        <f t="shared" si="4"/>
        <v>120610</v>
      </c>
      <c r="J54" s="38">
        <v>120610</v>
      </c>
      <c r="K54" s="43"/>
      <c r="L54" s="26">
        <f t="shared" si="5"/>
        <v>120610</v>
      </c>
      <c r="M54" s="22"/>
      <c r="N54" s="22"/>
      <c r="O54" s="22"/>
      <c r="P54" s="22"/>
      <c r="Q54" s="176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22"/>
      <c r="BO54" s="22"/>
      <c r="BP54" s="22"/>
      <c r="BQ54" s="22"/>
      <c r="BR54" s="22"/>
      <c r="BS54" s="22"/>
      <c r="BT54" s="22"/>
      <c r="BU54" s="22"/>
      <c r="BV54" s="22"/>
      <c r="BW54" s="22"/>
      <c r="BX54" s="22"/>
      <c r="BY54" s="22"/>
      <c r="BZ54" s="22"/>
      <c r="CA54" s="22"/>
      <c r="CB54" s="22"/>
      <c r="CC54" s="22"/>
      <c r="CD54" s="22"/>
      <c r="CE54" s="22"/>
      <c r="CF54" s="22"/>
      <c r="CG54" s="22"/>
      <c r="CH54" s="22"/>
      <c r="CI54" s="22"/>
      <c r="CJ54" s="22"/>
      <c r="CK54" s="22"/>
      <c r="CL54" s="22"/>
      <c r="CM54" s="22"/>
      <c r="CN54" s="22"/>
      <c r="CO54" s="22"/>
      <c r="CP54" s="22"/>
      <c r="CQ54" s="22"/>
      <c r="CR54" s="22"/>
      <c r="CS54" s="22"/>
      <c r="CT54" s="22"/>
      <c r="CU54" s="22"/>
      <c r="CV54" s="22"/>
      <c r="CW54" s="22"/>
      <c r="CX54" s="22"/>
      <c r="CY54" s="22"/>
      <c r="CZ54" s="22"/>
      <c r="DA54" s="22"/>
      <c r="DB54" s="22"/>
      <c r="DC54" s="22"/>
      <c r="DD54" s="22"/>
      <c r="DE54" s="22"/>
      <c r="DF54" s="22"/>
      <c r="DG54" s="22"/>
      <c r="DH54" s="22"/>
      <c r="DI54" s="22"/>
      <c r="DJ54" s="22"/>
      <c r="DK54" s="22"/>
      <c r="DL54" s="22"/>
      <c r="DM54" s="22"/>
      <c r="DN54" s="22"/>
      <c r="DO54" s="22"/>
      <c r="DP54" s="22"/>
      <c r="DQ54" s="22"/>
      <c r="DR54" s="22"/>
      <c r="DS54" s="22"/>
      <c r="DT54" s="22"/>
      <c r="DU54" s="22"/>
      <c r="DV54" s="22"/>
      <c r="DW54" s="22"/>
      <c r="DX54" s="22"/>
      <c r="DY54" s="22"/>
      <c r="DZ54" s="22"/>
      <c r="EA54" s="22"/>
      <c r="EB54" s="22"/>
      <c r="EC54" s="22"/>
      <c r="ED54" s="22"/>
      <c r="EE54" s="22"/>
      <c r="EF54" s="22"/>
      <c r="EG54" s="22"/>
      <c r="EH54" s="22"/>
      <c r="EI54" s="22"/>
      <c r="EJ54" s="22"/>
      <c r="EK54" s="22"/>
      <c r="EL54" s="22"/>
      <c r="EM54" s="22"/>
      <c r="EN54" s="22"/>
      <c r="EO54" s="22"/>
      <c r="EP54" s="22"/>
      <c r="EQ54" s="22"/>
      <c r="ER54" s="22"/>
      <c r="ES54" s="22"/>
      <c r="ET54" s="22"/>
      <c r="EU54" s="22"/>
      <c r="EV54" s="22"/>
      <c r="EW54" s="22"/>
      <c r="EX54" s="22"/>
      <c r="EY54" s="22"/>
      <c r="EZ54" s="22"/>
      <c r="FA54" s="22"/>
      <c r="FB54" s="22"/>
      <c r="FC54" s="22"/>
      <c r="FD54" s="22"/>
      <c r="FE54" s="22"/>
      <c r="FF54" s="22"/>
      <c r="FG54" s="22"/>
      <c r="FH54" s="22"/>
      <c r="FI54" s="22"/>
      <c r="FJ54" s="22"/>
      <c r="FK54" s="22"/>
      <c r="FL54" s="22"/>
      <c r="FM54" s="22"/>
      <c r="FN54" s="22"/>
      <c r="FO54" s="22"/>
      <c r="FP54" s="22"/>
      <c r="FQ54" s="22"/>
      <c r="FR54" s="22"/>
      <c r="FS54" s="22"/>
      <c r="FT54" s="22"/>
      <c r="FU54" s="22"/>
      <c r="FV54" s="22"/>
      <c r="FW54" s="22"/>
      <c r="FX54" s="22"/>
      <c r="FY54" s="22"/>
      <c r="FZ54" s="22"/>
      <c r="GA54" s="22"/>
      <c r="GB54" s="22"/>
      <c r="GC54" s="22"/>
      <c r="GD54" s="22"/>
      <c r="GE54" s="22"/>
      <c r="GF54" s="22"/>
      <c r="GG54" s="22"/>
      <c r="GH54" s="22"/>
      <c r="GI54" s="22"/>
      <c r="GJ54" s="22"/>
      <c r="GK54" s="22"/>
      <c r="GL54" s="22"/>
      <c r="GM54" s="22"/>
      <c r="GN54" s="22"/>
      <c r="GO54" s="22"/>
      <c r="GP54" s="22"/>
      <c r="GQ54" s="22"/>
      <c r="GR54" s="22"/>
      <c r="GS54" s="22"/>
      <c r="GT54" s="22"/>
      <c r="GU54" s="22"/>
      <c r="GV54" s="22"/>
      <c r="GW54" s="22"/>
      <c r="GX54" s="22"/>
      <c r="GY54" s="22"/>
      <c r="GZ54" s="22"/>
      <c r="HA54" s="22"/>
      <c r="HB54" s="22"/>
      <c r="HC54" s="22"/>
      <c r="HD54" s="22"/>
      <c r="HE54" s="22"/>
      <c r="HF54" s="22"/>
      <c r="HG54" s="22"/>
      <c r="HH54" s="22"/>
      <c r="HI54" s="22"/>
      <c r="HJ54" s="22"/>
      <c r="HK54" s="22"/>
      <c r="HL54" s="22"/>
      <c r="HM54" s="22"/>
      <c r="HN54" s="22"/>
      <c r="HO54" s="22"/>
      <c r="HP54" s="22"/>
      <c r="HQ54" s="22"/>
      <c r="HR54" s="22"/>
      <c r="HS54" s="22"/>
      <c r="HT54" s="22"/>
      <c r="HU54" s="22"/>
      <c r="HV54" s="22"/>
      <c r="HW54" s="22"/>
      <c r="HX54" s="22"/>
      <c r="HY54" s="22"/>
      <c r="HZ54" s="22"/>
      <c r="IA54" s="22"/>
      <c r="IB54" s="22"/>
      <c r="IC54" s="22"/>
      <c r="ID54" s="22"/>
      <c r="IE54" s="22"/>
      <c r="IF54" s="22"/>
      <c r="IG54" s="22"/>
      <c r="IH54" s="22"/>
      <c r="II54" s="22"/>
      <c r="IJ54" s="22"/>
      <c r="IK54" s="22"/>
      <c r="IL54" s="22"/>
      <c r="IM54" s="22"/>
      <c r="IN54" s="22"/>
      <c r="IO54" s="22"/>
      <c r="IP54" s="22"/>
      <c r="IQ54" s="22"/>
      <c r="IR54" s="22"/>
      <c r="IS54" s="22"/>
    </row>
    <row r="55" spans="2:253" s="48" customFormat="1" ht="25.5" outlineLevel="1" x14ac:dyDescent="0.2">
      <c r="B55" s="109"/>
      <c r="C55" s="172"/>
      <c r="D55" s="49" t="s">
        <v>169</v>
      </c>
      <c r="E55" s="70" t="s">
        <v>239</v>
      </c>
      <c r="F55" s="35"/>
      <c r="G55" s="74">
        <f t="shared" si="3"/>
        <v>214990</v>
      </c>
      <c r="H55" s="37"/>
      <c r="I55" s="37">
        <f t="shared" si="4"/>
        <v>214990</v>
      </c>
      <c r="J55" s="38">
        <v>214990</v>
      </c>
      <c r="K55" s="43"/>
      <c r="L55" s="26">
        <f t="shared" si="5"/>
        <v>214990</v>
      </c>
      <c r="M55" s="22"/>
      <c r="N55" s="22"/>
      <c r="O55" s="22"/>
      <c r="P55" s="22"/>
      <c r="Q55" s="176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BO55" s="22"/>
      <c r="BP55" s="22"/>
      <c r="BQ55" s="22"/>
      <c r="BR55" s="22"/>
      <c r="BS55" s="22"/>
      <c r="BT55" s="22"/>
      <c r="BU55" s="22"/>
      <c r="BV55" s="22"/>
      <c r="BW55" s="22"/>
      <c r="BX55" s="22"/>
      <c r="BY55" s="22"/>
      <c r="BZ55" s="22"/>
      <c r="CA55" s="22"/>
      <c r="CB55" s="22"/>
      <c r="CC55" s="22"/>
      <c r="CD55" s="22"/>
      <c r="CE55" s="22"/>
      <c r="CF55" s="22"/>
      <c r="CG55" s="22"/>
      <c r="CH55" s="22"/>
      <c r="CI55" s="22"/>
      <c r="CJ55" s="22"/>
      <c r="CK55" s="22"/>
      <c r="CL55" s="22"/>
      <c r="CM55" s="22"/>
      <c r="CN55" s="22"/>
      <c r="CO55" s="22"/>
      <c r="CP55" s="22"/>
      <c r="CQ55" s="22"/>
      <c r="CR55" s="22"/>
      <c r="CS55" s="22"/>
      <c r="CT55" s="22"/>
      <c r="CU55" s="22"/>
      <c r="CV55" s="22"/>
      <c r="CW55" s="22"/>
      <c r="CX55" s="22"/>
      <c r="CY55" s="22"/>
      <c r="CZ55" s="22"/>
      <c r="DA55" s="22"/>
      <c r="DB55" s="22"/>
      <c r="DC55" s="22"/>
      <c r="DD55" s="22"/>
      <c r="DE55" s="22"/>
      <c r="DF55" s="22"/>
      <c r="DG55" s="22"/>
      <c r="DH55" s="22"/>
      <c r="DI55" s="22"/>
      <c r="DJ55" s="22"/>
      <c r="DK55" s="22"/>
      <c r="DL55" s="22"/>
      <c r="DM55" s="22"/>
      <c r="DN55" s="22"/>
      <c r="DO55" s="22"/>
      <c r="DP55" s="22"/>
      <c r="DQ55" s="22"/>
      <c r="DR55" s="22"/>
      <c r="DS55" s="22"/>
      <c r="DT55" s="22"/>
      <c r="DU55" s="22"/>
      <c r="DV55" s="22"/>
      <c r="DW55" s="22"/>
      <c r="DX55" s="22"/>
      <c r="DY55" s="22"/>
      <c r="DZ55" s="22"/>
      <c r="EA55" s="22"/>
      <c r="EB55" s="22"/>
      <c r="EC55" s="22"/>
      <c r="ED55" s="22"/>
      <c r="EE55" s="22"/>
      <c r="EF55" s="22"/>
      <c r="EG55" s="22"/>
      <c r="EH55" s="22"/>
      <c r="EI55" s="22"/>
      <c r="EJ55" s="22"/>
      <c r="EK55" s="22"/>
      <c r="EL55" s="22"/>
      <c r="EM55" s="22"/>
      <c r="EN55" s="22"/>
      <c r="EO55" s="22"/>
      <c r="EP55" s="22"/>
      <c r="EQ55" s="22"/>
      <c r="ER55" s="22"/>
      <c r="ES55" s="22"/>
      <c r="ET55" s="22"/>
      <c r="EU55" s="22"/>
      <c r="EV55" s="22"/>
      <c r="EW55" s="22"/>
      <c r="EX55" s="22"/>
      <c r="EY55" s="22"/>
      <c r="EZ55" s="22"/>
      <c r="FA55" s="22"/>
      <c r="FB55" s="22"/>
      <c r="FC55" s="22"/>
      <c r="FD55" s="22"/>
      <c r="FE55" s="22"/>
      <c r="FF55" s="22"/>
      <c r="FG55" s="22"/>
      <c r="FH55" s="22"/>
      <c r="FI55" s="22"/>
      <c r="FJ55" s="22"/>
      <c r="FK55" s="22"/>
      <c r="FL55" s="22"/>
      <c r="FM55" s="22"/>
      <c r="FN55" s="22"/>
      <c r="FO55" s="22"/>
      <c r="FP55" s="22"/>
      <c r="FQ55" s="22"/>
      <c r="FR55" s="22"/>
      <c r="FS55" s="22"/>
      <c r="FT55" s="22"/>
      <c r="FU55" s="22"/>
      <c r="FV55" s="22"/>
      <c r="FW55" s="22"/>
      <c r="FX55" s="22"/>
      <c r="FY55" s="22"/>
      <c r="FZ55" s="22"/>
      <c r="GA55" s="22"/>
      <c r="GB55" s="22"/>
      <c r="GC55" s="22"/>
      <c r="GD55" s="22"/>
      <c r="GE55" s="22"/>
      <c r="GF55" s="22"/>
      <c r="GG55" s="22"/>
      <c r="GH55" s="22"/>
      <c r="GI55" s="22"/>
      <c r="GJ55" s="22"/>
      <c r="GK55" s="22"/>
      <c r="GL55" s="22"/>
      <c r="GM55" s="22"/>
      <c r="GN55" s="22"/>
      <c r="GO55" s="22"/>
      <c r="GP55" s="22"/>
      <c r="GQ55" s="22"/>
      <c r="GR55" s="22"/>
      <c r="GS55" s="22"/>
      <c r="GT55" s="22"/>
      <c r="GU55" s="22"/>
      <c r="GV55" s="22"/>
      <c r="GW55" s="22"/>
      <c r="GX55" s="22"/>
      <c r="GY55" s="22"/>
      <c r="GZ55" s="22"/>
      <c r="HA55" s="22"/>
      <c r="HB55" s="22"/>
      <c r="HC55" s="22"/>
      <c r="HD55" s="22"/>
      <c r="HE55" s="22"/>
      <c r="HF55" s="22"/>
      <c r="HG55" s="22"/>
      <c r="HH55" s="22"/>
      <c r="HI55" s="22"/>
      <c r="HJ55" s="22"/>
      <c r="HK55" s="22"/>
      <c r="HL55" s="22"/>
      <c r="HM55" s="22"/>
      <c r="HN55" s="22"/>
      <c r="HO55" s="22"/>
      <c r="HP55" s="22"/>
      <c r="HQ55" s="22"/>
      <c r="HR55" s="22"/>
      <c r="HS55" s="22"/>
      <c r="HT55" s="22"/>
      <c r="HU55" s="22"/>
      <c r="HV55" s="22"/>
      <c r="HW55" s="22"/>
      <c r="HX55" s="22"/>
      <c r="HY55" s="22"/>
      <c r="HZ55" s="22"/>
      <c r="IA55" s="22"/>
      <c r="IB55" s="22"/>
      <c r="IC55" s="22"/>
      <c r="ID55" s="22"/>
      <c r="IE55" s="22"/>
      <c r="IF55" s="22"/>
      <c r="IG55" s="22"/>
      <c r="IH55" s="22"/>
      <c r="II55" s="22"/>
      <c r="IJ55" s="22"/>
      <c r="IK55" s="22"/>
      <c r="IL55" s="22"/>
      <c r="IM55" s="22"/>
      <c r="IN55" s="22"/>
      <c r="IO55" s="22"/>
      <c r="IP55" s="22"/>
      <c r="IQ55" s="22"/>
      <c r="IR55" s="22"/>
      <c r="IS55" s="22"/>
    </row>
    <row r="56" spans="2:253" s="48" customFormat="1" ht="12.75" outlineLevel="1" x14ac:dyDescent="0.2">
      <c r="B56" s="109"/>
      <c r="C56" s="172"/>
      <c r="D56" s="49" t="s">
        <v>210</v>
      </c>
      <c r="E56" s="66" t="s">
        <v>203</v>
      </c>
      <c r="F56" s="35">
        <v>102000</v>
      </c>
      <c r="G56" s="36">
        <f t="shared" si="3"/>
        <v>0</v>
      </c>
      <c r="H56" s="37"/>
      <c r="I56" s="37">
        <f t="shared" si="4"/>
        <v>0</v>
      </c>
      <c r="J56" s="38"/>
      <c r="K56" s="43"/>
      <c r="L56" s="26">
        <f t="shared" si="5"/>
        <v>102000</v>
      </c>
      <c r="M56" s="22"/>
      <c r="N56" s="22"/>
      <c r="O56" s="22"/>
      <c r="P56" s="22"/>
      <c r="Q56" s="176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BO56" s="22"/>
      <c r="BP56" s="22"/>
      <c r="BQ56" s="22"/>
      <c r="BR56" s="22"/>
      <c r="BS56" s="22"/>
      <c r="BT56" s="22"/>
      <c r="BU56" s="22"/>
      <c r="BV56" s="22"/>
      <c r="BW56" s="22"/>
      <c r="BX56" s="22"/>
      <c r="BY56" s="22"/>
      <c r="BZ56" s="22"/>
      <c r="CA56" s="22"/>
      <c r="CB56" s="22"/>
      <c r="CC56" s="22"/>
      <c r="CD56" s="22"/>
      <c r="CE56" s="22"/>
      <c r="CF56" s="22"/>
      <c r="CG56" s="22"/>
      <c r="CH56" s="22"/>
      <c r="CI56" s="22"/>
      <c r="CJ56" s="22"/>
      <c r="CK56" s="22"/>
      <c r="CL56" s="22"/>
      <c r="CM56" s="22"/>
      <c r="CN56" s="22"/>
      <c r="CO56" s="22"/>
      <c r="CP56" s="22"/>
      <c r="CQ56" s="22"/>
      <c r="CR56" s="22"/>
      <c r="CS56" s="22"/>
      <c r="CT56" s="22"/>
      <c r="CU56" s="22"/>
      <c r="CV56" s="22"/>
      <c r="CW56" s="22"/>
      <c r="CX56" s="22"/>
      <c r="CY56" s="22"/>
      <c r="CZ56" s="22"/>
      <c r="DA56" s="22"/>
      <c r="DB56" s="22"/>
      <c r="DC56" s="22"/>
      <c r="DD56" s="22"/>
      <c r="DE56" s="22"/>
      <c r="DF56" s="22"/>
      <c r="DG56" s="22"/>
      <c r="DH56" s="22"/>
      <c r="DI56" s="22"/>
      <c r="DJ56" s="22"/>
      <c r="DK56" s="22"/>
      <c r="DL56" s="22"/>
      <c r="DM56" s="22"/>
      <c r="DN56" s="22"/>
      <c r="DO56" s="22"/>
      <c r="DP56" s="22"/>
      <c r="DQ56" s="22"/>
      <c r="DR56" s="22"/>
      <c r="DS56" s="22"/>
      <c r="DT56" s="22"/>
      <c r="DU56" s="22"/>
      <c r="DV56" s="22"/>
      <c r="DW56" s="22"/>
      <c r="DX56" s="22"/>
      <c r="DY56" s="22"/>
      <c r="DZ56" s="22"/>
      <c r="EA56" s="22"/>
      <c r="EB56" s="22"/>
      <c r="EC56" s="22"/>
      <c r="ED56" s="22"/>
      <c r="EE56" s="22"/>
      <c r="EF56" s="22"/>
      <c r="EG56" s="22"/>
      <c r="EH56" s="22"/>
      <c r="EI56" s="22"/>
      <c r="EJ56" s="22"/>
      <c r="EK56" s="22"/>
      <c r="EL56" s="22"/>
      <c r="EM56" s="22"/>
      <c r="EN56" s="22"/>
      <c r="EO56" s="22"/>
      <c r="EP56" s="22"/>
      <c r="EQ56" s="22"/>
      <c r="ER56" s="22"/>
      <c r="ES56" s="22"/>
      <c r="ET56" s="22"/>
      <c r="EU56" s="22"/>
      <c r="EV56" s="22"/>
      <c r="EW56" s="22"/>
      <c r="EX56" s="22"/>
      <c r="EY56" s="22"/>
      <c r="EZ56" s="22"/>
      <c r="FA56" s="22"/>
      <c r="FB56" s="22"/>
      <c r="FC56" s="22"/>
      <c r="FD56" s="22"/>
      <c r="FE56" s="22"/>
      <c r="FF56" s="22"/>
      <c r="FG56" s="22"/>
      <c r="FH56" s="22"/>
      <c r="FI56" s="22"/>
      <c r="FJ56" s="22"/>
      <c r="FK56" s="22"/>
      <c r="FL56" s="22"/>
      <c r="FM56" s="22"/>
      <c r="FN56" s="22"/>
      <c r="FO56" s="22"/>
      <c r="FP56" s="22"/>
      <c r="FQ56" s="22"/>
      <c r="FR56" s="22"/>
      <c r="FS56" s="22"/>
      <c r="FT56" s="22"/>
      <c r="FU56" s="22"/>
      <c r="FV56" s="22"/>
      <c r="FW56" s="22"/>
      <c r="FX56" s="22"/>
      <c r="FY56" s="22"/>
      <c r="FZ56" s="22"/>
      <c r="GA56" s="22"/>
      <c r="GB56" s="22"/>
      <c r="GC56" s="22"/>
      <c r="GD56" s="22"/>
      <c r="GE56" s="22"/>
      <c r="GF56" s="22"/>
      <c r="GG56" s="22"/>
      <c r="GH56" s="22"/>
      <c r="GI56" s="22"/>
      <c r="GJ56" s="22"/>
      <c r="GK56" s="22"/>
      <c r="GL56" s="22"/>
      <c r="GM56" s="22"/>
      <c r="GN56" s="22"/>
      <c r="GO56" s="22"/>
      <c r="GP56" s="22"/>
      <c r="GQ56" s="22"/>
      <c r="GR56" s="22"/>
      <c r="GS56" s="22"/>
      <c r="GT56" s="22"/>
      <c r="GU56" s="22"/>
      <c r="GV56" s="22"/>
      <c r="GW56" s="22"/>
      <c r="GX56" s="22"/>
      <c r="GY56" s="22"/>
      <c r="GZ56" s="22"/>
      <c r="HA56" s="22"/>
      <c r="HB56" s="22"/>
      <c r="HC56" s="22"/>
      <c r="HD56" s="22"/>
      <c r="HE56" s="22"/>
      <c r="HF56" s="22"/>
      <c r="HG56" s="22"/>
      <c r="HH56" s="22"/>
      <c r="HI56" s="22"/>
      <c r="HJ56" s="22"/>
      <c r="HK56" s="22"/>
      <c r="HL56" s="22"/>
      <c r="HM56" s="22"/>
      <c r="HN56" s="22"/>
      <c r="HO56" s="22"/>
      <c r="HP56" s="22"/>
      <c r="HQ56" s="22"/>
      <c r="HR56" s="22"/>
      <c r="HS56" s="22"/>
      <c r="HT56" s="22"/>
      <c r="HU56" s="22"/>
      <c r="HV56" s="22"/>
      <c r="HW56" s="22"/>
      <c r="HX56" s="22"/>
      <c r="HY56" s="22"/>
      <c r="HZ56" s="22"/>
      <c r="IA56" s="22"/>
      <c r="IB56" s="22"/>
      <c r="IC56" s="22"/>
      <c r="ID56" s="22"/>
      <c r="IE56" s="22"/>
      <c r="IF56" s="22"/>
      <c r="IG56" s="22"/>
      <c r="IH56" s="22"/>
      <c r="II56" s="22"/>
      <c r="IJ56" s="22"/>
      <c r="IK56" s="22"/>
      <c r="IL56" s="22"/>
      <c r="IM56" s="22"/>
      <c r="IN56" s="22"/>
      <c r="IO56" s="22"/>
      <c r="IP56" s="22"/>
      <c r="IQ56" s="22"/>
      <c r="IR56" s="22"/>
      <c r="IS56" s="22"/>
    </row>
    <row r="57" spans="2:253" s="48" customFormat="1" ht="25.5" outlineLevel="1" x14ac:dyDescent="0.2">
      <c r="B57" s="109"/>
      <c r="C57" s="172"/>
      <c r="D57" s="49" t="s">
        <v>167</v>
      </c>
      <c r="E57" s="66" t="s">
        <v>208</v>
      </c>
      <c r="F57" s="35">
        <v>48400</v>
      </c>
      <c r="G57" s="36">
        <f>SUM(H57:I57)</f>
        <v>0</v>
      </c>
      <c r="H57" s="37"/>
      <c r="I57" s="37">
        <f t="shared" si="4"/>
        <v>0</v>
      </c>
      <c r="J57" s="38"/>
      <c r="K57" s="43"/>
      <c r="L57" s="26">
        <f t="shared" si="5"/>
        <v>48400</v>
      </c>
      <c r="M57" s="22"/>
      <c r="N57" s="22"/>
      <c r="O57" s="22"/>
      <c r="P57" s="22"/>
      <c r="Q57" s="176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  <c r="BQ57" s="22"/>
      <c r="BR57" s="22"/>
      <c r="BS57" s="22"/>
      <c r="BT57" s="22"/>
      <c r="BU57" s="22"/>
      <c r="BV57" s="22"/>
      <c r="BW57" s="22"/>
      <c r="BX57" s="22"/>
      <c r="BY57" s="22"/>
      <c r="BZ57" s="22"/>
      <c r="CA57" s="22"/>
      <c r="CB57" s="22"/>
      <c r="CC57" s="22"/>
      <c r="CD57" s="22"/>
      <c r="CE57" s="22"/>
      <c r="CF57" s="22"/>
      <c r="CG57" s="22"/>
      <c r="CH57" s="22"/>
      <c r="CI57" s="22"/>
      <c r="CJ57" s="22"/>
      <c r="CK57" s="22"/>
      <c r="CL57" s="22"/>
      <c r="CM57" s="22"/>
      <c r="CN57" s="22"/>
      <c r="CO57" s="22"/>
      <c r="CP57" s="22"/>
      <c r="CQ57" s="22"/>
      <c r="CR57" s="22"/>
      <c r="CS57" s="22"/>
      <c r="CT57" s="22"/>
      <c r="CU57" s="22"/>
      <c r="CV57" s="22"/>
      <c r="CW57" s="22"/>
      <c r="CX57" s="22"/>
      <c r="CY57" s="22"/>
      <c r="CZ57" s="22"/>
      <c r="DA57" s="22"/>
      <c r="DB57" s="22"/>
      <c r="DC57" s="22"/>
      <c r="DD57" s="22"/>
      <c r="DE57" s="22"/>
      <c r="DF57" s="22"/>
      <c r="DG57" s="22"/>
      <c r="DH57" s="22"/>
      <c r="DI57" s="22"/>
      <c r="DJ57" s="22"/>
      <c r="DK57" s="22"/>
      <c r="DL57" s="22"/>
      <c r="DM57" s="22"/>
      <c r="DN57" s="22"/>
      <c r="DO57" s="22"/>
      <c r="DP57" s="22"/>
      <c r="DQ57" s="22"/>
      <c r="DR57" s="22"/>
      <c r="DS57" s="22"/>
      <c r="DT57" s="22"/>
      <c r="DU57" s="22"/>
      <c r="DV57" s="22"/>
      <c r="DW57" s="22"/>
      <c r="DX57" s="22"/>
      <c r="DY57" s="22"/>
      <c r="DZ57" s="22"/>
      <c r="EA57" s="22"/>
      <c r="EB57" s="22"/>
      <c r="EC57" s="22"/>
      <c r="ED57" s="22"/>
      <c r="EE57" s="22"/>
      <c r="EF57" s="22"/>
      <c r="EG57" s="22"/>
      <c r="EH57" s="22"/>
      <c r="EI57" s="22"/>
      <c r="EJ57" s="22"/>
      <c r="EK57" s="22"/>
      <c r="EL57" s="22"/>
      <c r="EM57" s="22"/>
      <c r="EN57" s="22"/>
      <c r="EO57" s="22"/>
      <c r="EP57" s="22"/>
      <c r="EQ57" s="22"/>
      <c r="ER57" s="22"/>
      <c r="ES57" s="22"/>
      <c r="ET57" s="22"/>
      <c r="EU57" s="22"/>
      <c r="EV57" s="22"/>
      <c r="EW57" s="22"/>
      <c r="EX57" s="22"/>
      <c r="EY57" s="22"/>
      <c r="EZ57" s="22"/>
      <c r="FA57" s="22"/>
      <c r="FB57" s="22"/>
      <c r="FC57" s="22"/>
      <c r="FD57" s="22"/>
      <c r="FE57" s="22"/>
      <c r="FF57" s="22"/>
      <c r="FG57" s="22"/>
      <c r="FH57" s="22"/>
      <c r="FI57" s="22"/>
      <c r="FJ57" s="22"/>
      <c r="FK57" s="22"/>
      <c r="FL57" s="22"/>
      <c r="FM57" s="22"/>
      <c r="FN57" s="22"/>
      <c r="FO57" s="22"/>
      <c r="FP57" s="22"/>
      <c r="FQ57" s="22"/>
      <c r="FR57" s="22"/>
      <c r="FS57" s="22"/>
      <c r="FT57" s="22"/>
      <c r="FU57" s="22"/>
      <c r="FV57" s="22"/>
      <c r="FW57" s="22"/>
      <c r="FX57" s="22"/>
      <c r="FY57" s="22"/>
      <c r="FZ57" s="22"/>
      <c r="GA57" s="22"/>
      <c r="GB57" s="22"/>
      <c r="GC57" s="22"/>
      <c r="GD57" s="22"/>
      <c r="GE57" s="22"/>
      <c r="GF57" s="22"/>
      <c r="GG57" s="22"/>
      <c r="GH57" s="22"/>
      <c r="GI57" s="22"/>
      <c r="GJ57" s="22"/>
      <c r="GK57" s="22"/>
      <c r="GL57" s="22"/>
      <c r="GM57" s="22"/>
      <c r="GN57" s="22"/>
      <c r="GO57" s="22"/>
      <c r="GP57" s="22"/>
      <c r="GQ57" s="22"/>
      <c r="GR57" s="22"/>
      <c r="GS57" s="22"/>
      <c r="GT57" s="22"/>
      <c r="GU57" s="22"/>
      <c r="GV57" s="22"/>
      <c r="GW57" s="22"/>
      <c r="GX57" s="22"/>
      <c r="GY57" s="22"/>
      <c r="GZ57" s="22"/>
      <c r="HA57" s="22"/>
      <c r="HB57" s="22"/>
      <c r="HC57" s="22"/>
      <c r="HD57" s="22"/>
      <c r="HE57" s="22"/>
      <c r="HF57" s="22"/>
      <c r="HG57" s="22"/>
      <c r="HH57" s="22"/>
      <c r="HI57" s="22"/>
      <c r="HJ57" s="22"/>
      <c r="HK57" s="22"/>
      <c r="HL57" s="22"/>
      <c r="HM57" s="22"/>
      <c r="HN57" s="22"/>
      <c r="HO57" s="22"/>
      <c r="HP57" s="22"/>
      <c r="HQ57" s="22"/>
      <c r="HR57" s="22"/>
      <c r="HS57" s="22"/>
      <c r="HT57" s="22"/>
      <c r="HU57" s="22"/>
      <c r="HV57" s="22"/>
      <c r="HW57" s="22"/>
      <c r="HX57" s="22"/>
      <c r="HY57" s="22"/>
      <c r="HZ57" s="22"/>
      <c r="IA57" s="22"/>
      <c r="IB57" s="22"/>
      <c r="IC57" s="22"/>
      <c r="ID57" s="22"/>
      <c r="IE57" s="22"/>
      <c r="IF57" s="22"/>
      <c r="IG57" s="22"/>
      <c r="IH57" s="22"/>
      <c r="II57" s="22"/>
      <c r="IJ57" s="22"/>
      <c r="IK57" s="22"/>
      <c r="IL57" s="22"/>
      <c r="IM57" s="22"/>
      <c r="IN57" s="22"/>
      <c r="IO57" s="22"/>
      <c r="IP57" s="22"/>
      <c r="IQ57" s="22"/>
      <c r="IR57" s="22"/>
      <c r="IS57" s="22"/>
    </row>
    <row r="58" spans="2:253" s="48" customFormat="1" ht="25.5" outlineLevel="1" x14ac:dyDescent="0.2">
      <c r="B58" s="109"/>
      <c r="C58" s="172"/>
      <c r="D58" s="49" t="s">
        <v>214</v>
      </c>
      <c r="E58" s="66" t="s">
        <v>212</v>
      </c>
      <c r="F58" s="35"/>
      <c r="G58" s="36">
        <f t="shared" ref="G58:G97" si="6">SUM(H58:I58)</f>
        <v>74590</v>
      </c>
      <c r="H58" s="38">
        <v>74590</v>
      </c>
      <c r="I58" s="37">
        <f t="shared" si="4"/>
        <v>0</v>
      </c>
      <c r="J58" s="38"/>
      <c r="K58" s="43"/>
      <c r="L58" s="26">
        <f t="shared" si="5"/>
        <v>74590</v>
      </c>
      <c r="M58" s="22"/>
      <c r="N58" s="22"/>
      <c r="O58" s="22"/>
      <c r="P58" s="22"/>
      <c r="Q58" s="176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22"/>
      <c r="BO58" s="22"/>
      <c r="BP58" s="22"/>
      <c r="BQ58" s="22"/>
      <c r="BR58" s="22"/>
      <c r="BS58" s="22"/>
      <c r="BT58" s="22"/>
      <c r="BU58" s="22"/>
      <c r="BV58" s="22"/>
      <c r="BW58" s="22"/>
      <c r="BX58" s="22"/>
      <c r="BY58" s="22"/>
      <c r="BZ58" s="22"/>
      <c r="CA58" s="22"/>
      <c r="CB58" s="22"/>
      <c r="CC58" s="22"/>
      <c r="CD58" s="22"/>
      <c r="CE58" s="22"/>
      <c r="CF58" s="22"/>
      <c r="CG58" s="22"/>
      <c r="CH58" s="22"/>
      <c r="CI58" s="22"/>
      <c r="CJ58" s="22"/>
      <c r="CK58" s="22"/>
      <c r="CL58" s="22"/>
      <c r="CM58" s="22"/>
      <c r="CN58" s="22"/>
      <c r="CO58" s="22"/>
      <c r="CP58" s="22"/>
      <c r="CQ58" s="22"/>
      <c r="CR58" s="22"/>
      <c r="CS58" s="22"/>
      <c r="CT58" s="22"/>
      <c r="CU58" s="22"/>
      <c r="CV58" s="22"/>
      <c r="CW58" s="22"/>
      <c r="CX58" s="22"/>
      <c r="CY58" s="22"/>
      <c r="CZ58" s="22"/>
      <c r="DA58" s="22"/>
      <c r="DB58" s="22"/>
      <c r="DC58" s="22"/>
      <c r="DD58" s="22"/>
      <c r="DE58" s="22"/>
      <c r="DF58" s="22"/>
      <c r="DG58" s="22"/>
      <c r="DH58" s="22"/>
      <c r="DI58" s="22"/>
      <c r="DJ58" s="22"/>
      <c r="DK58" s="22"/>
      <c r="DL58" s="22"/>
      <c r="DM58" s="22"/>
      <c r="DN58" s="22"/>
      <c r="DO58" s="22"/>
      <c r="DP58" s="22"/>
      <c r="DQ58" s="22"/>
      <c r="DR58" s="22"/>
      <c r="DS58" s="22"/>
      <c r="DT58" s="22"/>
      <c r="DU58" s="22"/>
      <c r="DV58" s="22"/>
      <c r="DW58" s="22"/>
      <c r="DX58" s="22"/>
      <c r="DY58" s="22"/>
      <c r="DZ58" s="22"/>
      <c r="EA58" s="22"/>
      <c r="EB58" s="22"/>
      <c r="EC58" s="22"/>
      <c r="ED58" s="22"/>
      <c r="EE58" s="22"/>
      <c r="EF58" s="22"/>
      <c r="EG58" s="22"/>
      <c r="EH58" s="22"/>
      <c r="EI58" s="22"/>
      <c r="EJ58" s="22"/>
      <c r="EK58" s="22"/>
      <c r="EL58" s="22"/>
      <c r="EM58" s="22"/>
      <c r="EN58" s="22"/>
      <c r="EO58" s="22"/>
      <c r="EP58" s="22"/>
      <c r="EQ58" s="22"/>
      <c r="ER58" s="22"/>
      <c r="ES58" s="22"/>
      <c r="ET58" s="22"/>
      <c r="EU58" s="22"/>
      <c r="EV58" s="22"/>
      <c r="EW58" s="22"/>
      <c r="EX58" s="22"/>
      <c r="EY58" s="22"/>
      <c r="EZ58" s="22"/>
      <c r="FA58" s="22"/>
      <c r="FB58" s="22"/>
      <c r="FC58" s="22"/>
      <c r="FD58" s="22"/>
      <c r="FE58" s="22"/>
      <c r="FF58" s="22"/>
      <c r="FG58" s="22"/>
      <c r="FH58" s="22"/>
      <c r="FI58" s="22"/>
      <c r="FJ58" s="22"/>
      <c r="FK58" s="22"/>
      <c r="FL58" s="22"/>
      <c r="FM58" s="22"/>
      <c r="FN58" s="22"/>
      <c r="FO58" s="22"/>
      <c r="FP58" s="22"/>
      <c r="FQ58" s="22"/>
      <c r="FR58" s="22"/>
      <c r="FS58" s="22"/>
      <c r="FT58" s="22"/>
      <c r="FU58" s="22"/>
      <c r="FV58" s="22"/>
      <c r="FW58" s="22"/>
      <c r="FX58" s="22"/>
      <c r="FY58" s="22"/>
      <c r="FZ58" s="22"/>
      <c r="GA58" s="22"/>
      <c r="GB58" s="22"/>
      <c r="GC58" s="22"/>
      <c r="GD58" s="22"/>
      <c r="GE58" s="22"/>
      <c r="GF58" s="22"/>
      <c r="GG58" s="22"/>
      <c r="GH58" s="22"/>
      <c r="GI58" s="22"/>
      <c r="GJ58" s="22"/>
      <c r="GK58" s="22"/>
      <c r="GL58" s="22"/>
      <c r="GM58" s="22"/>
      <c r="GN58" s="22"/>
      <c r="GO58" s="22"/>
      <c r="GP58" s="22"/>
      <c r="GQ58" s="22"/>
      <c r="GR58" s="22"/>
      <c r="GS58" s="22"/>
      <c r="GT58" s="22"/>
      <c r="GU58" s="22"/>
      <c r="GV58" s="22"/>
      <c r="GW58" s="22"/>
      <c r="GX58" s="22"/>
      <c r="GY58" s="22"/>
      <c r="GZ58" s="22"/>
      <c r="HA58" s="22"/>
      <c r="HB58" s="22"/>
      <c r="HC58" s="22"/>
      <c r="HD58" s="22"/>
      <c r="HE58" s="22"/>
      <c r="HF58" s="22"/>
      <c r="HG58" s="22"/>
      <c r="HH58" s="22"/>
      <c r="HI58" s="22"/>
      <c r="HJ58" s="22"/>
      <c r="HK58" s="22"/>
      <c r="HL58" s="22"/>
      <c r="HM58" s="22"/>
      <c r="HN58" s="22"/>
      <c r="HO58" s="22"/>
      <c r="HP58" s="22"/>
      <c r="HQ58" s="22"/>
      <c r="HR58" s="22"/>
      <c r="HS58" s="22"/>
      <c r="HT58" s="22"/>
      <c r="HU58" s="22"/>
      <c r="HV58" s="22"/>
      <c r="HW58" s="22"/>
      <c r="HX58" s="22"/>
      <c r="HY58" s="22"/>
      <c r="HZ58" s="22"/>
      <c r="IA58" s="22"/>
      <c r="IB58" s="22"/>
      <c r="IC58" s="22"/>
      <c r="ID58" s="22"/>
      <c r="IE58" s="22"/>
      <c r="IF58" s="22"/>
      <c r="IG58" s="22"/>
      <c r="IH58" s="22"/>
      <c r="II58" s="22"/>
      <c r="IJ58" s="22"/>
      <c r="IK58" s="22"/>
      <c r="IL58" s="22"/>
      <c r="IM58" s="22"/>
      <c r="IN58" s="22"/>
      <c r="IO58" s="22"/>
      <c r="IP58" s="22"/>
      <c r="IQ58" s="22"/>
      <c r="IR58" s="22"/>
      <c r="IS58" s="22"/>
    </row>
    <row r="59" spans="2:253" s="48" customFormat="1" ht="25.5" outlineLevel="1" x14ac:dyDescent="0.2">
      <c r="B59" s="109"/>
      <c r="C59" s="172"/>
      <c r="D59" s="49" t="s">
        <v>167</v>
      </c>
      <c r="E59" s="66" t="s">
        <v>213</v>
      </c>
      <c r="F59" s="35"/>
      <c r="G59" s="36">
        <f t="shared" si="6"/>
        <v>132000</v>
      </c>
      <c r="H59" s="37"/>
      <c r="I59" s="37">
        <f t="shared" si="4"/>
        <v>132000</v>
      </c>
      <c r="J59" s="38">
        <v>132000</v>
      </c>
      <c r="K59" s="43"/>
      <c r="L59" s="26">
        <f t="shared" si="5"/>
        <v>132000</v>
      </c>
      <c r="M59" s="22"/>
      <c r="N59" s="22"/>
      <c r="O59" s="22"/>
      <c r="P59" s="22"/>
      <c r="Q59" s="176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2"/>
      <c r="BK59" s="22"/>
      <c r="BL59" s="22"/>
      <c r="BM59" s="22"/>
      <c r="BN59" s="22"/>
      <c r="BO59" s="22"/>
      <c r="BP59" s="22"/>
      <c r="BQ59" s="22"/>
      <c r="BR59" s="22"/>
      <c r="BS59" s="22"/>
      <c r="BT59" s="22"/>
      <c r="BU59" s="22"/>
      <c r="BV59" s="22"/>
      <c r="BW59" s="22"/>
      <c r="BX59" s="22"/>
      <c r="BY59" s="22"/>
      <c r="BZ59" s="22"/>
      <c r="CA59" s="22"/>
      <c r="CB59" s="22"/>
      <c r="CC59" s="22"/>
      <c r="CD59" s="22"/>
      <c r="CE59" s="22"/>
      <c r="CF59" s="22"/>
      <c r="CG59" s="22"/>
      <c r="CH59" s="22"/>
      <c r="CI59" s="22"/>
      <c r="CJ59" s="22"/>
      <c r="CK59" s="22"/>
      <c r="CL59" s="22"/>
      <c r="CM59" s="22"/>
      <c r="CN59" s="22"/>
      <c r="CO59" s="22"/>
      <c r="CP59" s="22"/>
      <c r="CQ59" s="22"/>
      <c r="CR59" s="22"/>
      <c r="CS59" s="22"/>
      <c r="CT59" s="22"/>
      <c r="CU59" s="22"/>
      <c r="CV59" s="22"/>
      <c r="CW59" s="22"/>
      <c r="CX59" s="22"/>
      <c r="CY59" s="22"/>
      <c r="CZ59" s="22"/>
      <c r="DA59" s="22"/>
      <c r="DB59" s="22"/>
      <c r="DC59" s="22"/>
      <c r="DD59" s="22"/>
      <c r="DE59" s="22"/>
      <c r="DF59" s="22"/>
      <c r="DG59" s="22"/>
      <c r="DH59" s="22"/>
      <c r="DI59" s="22"/>
      <c r="DJ59" s="22"/>
      <c r="DK59" s="22"/>
      <c r="DL59" s="22"/>
      <c r="DM59" s="22"/>
      <c r="DN59" s="22"/>
      <c r="DO59" s="22"/>
      <c r="DP59" s="22"/>
      <c r="DQ59" s="22"/>
      <c r="DR59" s="22"/>
      <c r="DS59" s="22"/>
      <c r="DT59" s="22"/>
      <c r="DU59" s="22"/>
      <c r="DV59" s="22"/>
      <c r="DW59" s="22"/>
      <c r="DX59" s="22"/>
      <c r="DY59" s="22"/>
      <c r="DZ59" s="22"/>
      <c r="EA59" s="22"/>
      <c r="EB59" s="22"/>
      <c r="EC59" s="22"/>
      <c r="ED59" s="22"/>
      <c r="EE59" s="22"/>
      <c r="EF59" s="22"/>
      <c r="EG59" s="22"/>
      <c r="EH59" s="22"/>
      <c r="EI59" s="22"/>
      <c r="EJ59" s="22"/>
      <c r="EK59" s="22"/>
      <c r="EL59" s="22"/>
      <c r="EM59" s="22"/>
      <c r="EN59" s="22"/>
      <c r="EO59" s="22"/>
      <c r="EP59" s="22"/>
      <c r="EQ59" s="22"/>
      <c r="ER59" s="22"/>
      <c r="ES59" s="22"/>
      <c r="ET59" s="22"/>
      <c r="EU59" s="22"/>
      <c r="EV59" s="22"/>
      <c r="EW59" s="22"/>
      <c r="EX59" s="22"/>
      <c r="EY59" s="22"/>
      <c r="EZ59" s="22"/>
      <c r="FA59" s="22"/>
      <c r="FB59" s="22"/>
      <c r="FC59" s="22"/>
      <c r="FD59" s="22"/>
      <c r="FE59" s="22"/>
      <c r="FF59" s="22"/>
      <c r="FG59" s="22"/>
      <c r="FH59" s="22"/>
      <c r="FI59" s="22"/>
      <c r="FJ59" s="22"/>
      <c r="FK59" s="22"/>
      <c r="FL59" s="22"/>
      <c r="FM59" s="22"/>
      <c r="FN59" s="22"/>
      <c r="FO59" s="22"/>
      <c r="FP59" s="22"/>
      <c r="FQ59" s="22"/>
      <c r="FR59" s="22"/>
      <c r="FS59" s="22"/>
      <c r="FT59" s="22"/>
      <c r="FU59" s="22"/>
      <c r="FV59" s="22"/>
      <c r="FW59" s="22"/>
      <c r="FX59" s="22"/>
      <c r="FY59" s="22"/>
      <c r="FZ59" s="22"/>
      <c r="GA59" s="22"/>
      <c r="GB59" s="22"/>
      <c r="GC59" s="22"/>
      <c r="GD59" s="22"/>
      <c r="GE59" s="22"/>
      <c r="GF59" s="22"/>
      <c r="GG59" s="22"/>
      <c r="GH59" s="22"/>
      <c r="GI59" s="22"/>
      <c r="GJ59" s="22"/>
      <c r="GK59" s="22"/>
      <c r="GL59" s="22"/>
      <c r="GM59" s="22"/>
      <c r="GN59" s="22"/>
      <c r="GO59" s="22"/>
      <c r="GP59" s="22"/>
      <c r="GQ59" s="22"/>
      <c r="GR59" s="22"/>
      <c r="GS59" s="22"/>
      <c r="GT59" s="22"/>
      <c r="GU59" s="22"/>
      <c r="GV59" s="22"/>
      <c r="GW59" s="22"/>
      <c r="GX59" s="22"/>
      <c r="GY59" s="22"/>
      <c r="GZ59" s="22"/>
      <c r="HA59" s="22"/>
      <c r="HB59" s="22"/>
      <c r="HC59" s="22"/>
      <c r="HD59" s="22"/>
      <c r="HE59" s="22"/>
      <c r="HF59" s="22"/>
      <c r="HG59" s="22"/>
      <c r="HH59" s="22"/>
      <c r="HI59" s="22"/>
      <c r="HJ59" s="22"/>
      <c r="HK59" s="22"/>
      <c r="HL59" s="22"/>
      <c r="HM59" s="22"/>
      <c r="HN59" s="22"/>
      <c r="HO59" s="22"/>
      <c r="HP59" s="22"/>
      <c r="HQ59" s="22"/>
      <c r="HR59" s="22"/>
      <c r="HS59" s="22"/>
      <c r="HT59" s="22"/>
      <c r="HU59" s="22"/>
      <c r="HV59" s="22"/>
      <c r="HW59" s="22"/>
      <c r="HX59" s="22"/>
      <c r="HY59" s="22"/>
      <c r="HZ59" s="22"/>
      <c r="IA59" s="22"/>
      <c r="IB59" s="22"/>
      <c r="IC59" s="22"/>
      <c r="ID59" s="22"/>
      <c r="IE59" s="22"/>
      <c r="IF59" s="22"/>
      <c r="IG59" s="22"/>
      <c r="IH59" s="22"/>
      <c r="II59" s="22"/>
      <c r="IJ59" s="22"/>
      <c r="IK59" s="22"/>
      <c r="IL59" s="22"/>
      <c r="IM59" s="22"/>
      <c r="IN59" s="22"/>
      <c r="IO59" s="22"/>
      <c r="IP59" s="22"/>
      <c r="IQ59" s="22"/>
      <c r="IR59" s="22"/>
      <c r="IS59" s="22"/>
    </row>
    <row r="60" spans="2:253" s="48" customFormat="1" ht="25.5" outlineLevel="1" x14ac:dyDescent="0.2">
      <c r="B60" s="109"/>
      <c r="C60" s="172"/>
      <c r="D60" s="49"/>
      <c r="E60" s="66" t="s">
        <v>223</v>
      </c>
      <c r="F60" s="35">
        <v>288790</v>
      </c>
      <c r="G60" s="36">
        <f t="shared" si="6"/>
        <v>0</v>
      </c>
      <c r="H60" s="37"/>
      <c r="I60" s="37">
        <f t="shared" si="4"/>
        <v>0</v>
      </c>
      <c r="J60" s="38"/>
      <c r="K60" s="43"/>
      <c r="L60" s="26">
        <f t="shared" si="5"/>
        <v>288790</v>
      </c>
      <c r="M60" s="22"/>
      <c r="N60" s="22"/>
      <c r="O60" s="22"/>
      <c r="P60" s="22"/>
      <c r="Q60" s="176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F60" s="22"/>
      <c r="BG60" s="22"/>
      <c r="BH60" s="22"/>
      <c r="BI60" s="22"/>
      <c r="BJ60" s="22"/>
      <c r="BK60" s="22"/>
      <c r="BL60" s="22"/>
      <c r="BM60" s="22"/>
      <c r="BN60" s="22"/>
      <c r="BO60" s="22"/>
      <c r="BP60" s="22"/>
      <c r="BQ60" s="22"/>
      <c r="BR60" s="22"/>
      <c r="BS60" s="22"/>
      <c r="BT60" s="22"/>
      <c r="BU60" s="22"/>
      <c r="BV60" s="22"/>
      <c r="BW60" s="22"/>
      <c r="BX60" s="22"/>
      <c r="BY60" s="22"/>
      <c r="BZ60" s="22"/>
      <c r="CA60" s="22"/>
      <c r="CB60" s="22"/>
      <c r="CC60" s="22"/>
      <c r="CD60" s="22"/>
      <c r="CE60" s="22"/>
      <c r="CF60" s="22"/>
      <c r="CG60" s="22"/>
      <c r="CH60" s="22"/>
      <c r="CI60" s="22"/>
      <c r="CJ60" s="22"/>
      <c r="CK60" s="22"/>
      <c r="CL60" s="22"/>
      <c r="CM60" s="22"/>
      <c r="CN60" s="22"/>
      <c r="CO60" s="22"/>
      <c r="CP60" s="22"/>
      <c r="CQ60" s="22"/>
      <c r="CR60" s="22"/>
      <c r="CS60" s="22"/>
      <c r="CT60" s="22"/>
      <c r="CU60" s="22"/>
      <c r="CV60" s="22"/>
      <c r="CW60" s="22"/>
      <c r="CX60" s="22"/>
      <c r="CY60" s="22"/>
      <c r="CZ60" s="22"/>
      <c r="DA60" s="22"/>
      <c r="DB60" s="22"/>
      <c r="DC60" s="22"/>
      <c r="DD60" s="22"/>
      <c r="DE60" s="22"/>
      <c r="DF60" s="22"/>
      <c r="DG60" s="22"/>
      <c r="DH60" s="22"/>
      <c r="DI60" s="22"/>
      <c r="DJ60" s="22"/>
      <c r="DK60" s="22"/>
      <c r="DL60" s="22"/>
      <c r="DM60" s="22"/>
      <c r="DN60" s="22"/>
      <c r="DO60" s="22"/>
      <c r="DP60" s="22"/>
      <c r="DQ60" s="22"/>
      <c r="DR60" s="22"/>
      <c r="DS60" s="22"/>
      <c r="DT60" s="22"/>
      <c r="DU60" s="22"/>
      <c r="DV60" s="22"/>
      <c r="DW60" s="22"/>
      <c r="DX60" s="22"/>
      <c r="DY60" s="22"/>
      <c r="DZ60" s="22"/>
      <c r="EA60" s="22"/>
      <c r="EB60" s="22"/>
      <c r="EC60" s="22"/>
      <c r="ED60" s="22"/>
      <c r="EE60" s="22"/>
      <c r="EF60" s="22"/>
      <c r="EG60" s="22"/>
      <c r="EH60" s="22"/>
      <c r="EI60" s="22"/>
      <c r="EJ60" s="22"/>
      <c r="EK60" s="22"/>
      <c r="EL60" s="22"/>
      <c r="EM60" s="22"/>
      <c r="EN60" s="22"/>
      <c r="EO60" s="22"/>
      <c r="EP60" s="22"/>
      <c r="EQ60" s="22"/>
      <c r="ER60" s="22"/>
      <c r="ES60" s="22"/>
      <c r="ET60" s="22"/>
      <c r="EU60" s="22"/>
      <c r="EV60" s="22"/>
      <c r="EW60" s="22"/>
      <c r="EX60" s="22"/>
      <c r="EY60" s="22"/>
      <c r="EZ60" s="22"/>
      <c r="FA60" s="22"/>
      <c r="FB60" s="22"/>
      <c r="FC60" s="22"/>
      <c r="FD60" s="22"/>
      <c r="FE60" s="22"/>
      <c r="FF60" s="22"/>
      <c r="FG60" s="22"/>
      <c r="FH60" s="22"/>
      <c r="FI60" s="22"/>
      <c r="FJ60" s="22"/>
      <c r="FK60" s="22"/>
      <c r="FL60" s="22"/>
      <c r="FM60" s="22"/>
      <c r="FN60" s="22"/>
      <c r="FO60" s="22"/>
      <c r="FP60" s="22"/>
      <c r="FQ60" s="22"/>
      <c r="FR60" s="22"/>
      <c r="FS60" s="22"/>
      <c r="FT60" s="22"/>
      <c r="FU60" s="22"/>
      <c r="FV60" s="22"/>
      <c r="FW60" s="22"/>
      <c r="FX60" s="22"/>
      <c r="FY60" s="22"/>
      <c r="FZ60" s="22"/>
      <c r="GA60" s="22"/>
      <c r="GB60" s="22"/>
      <c r="GC60" s="22"/>
      <c r="GD60" s="22"/>
      <c r="GE60" s="22"/>
      <c r="GF60" s="22"/>
      <c r="GG60" s="22"/>
      <c r="GH60" s="22"/>
      <c r="GI60" s="22"/>
      <c r="GJ60" s="22"/>
      <c r="GK60" s="22"/>
      <c r="GL60" s="22"/>
      <c r="GM60" s="22"/>
      <c r="GN60" s="22"/>
      <c r="GO60" s="22"/>
      <c r="GP60" s="22"/>
      <c r="GQ60" s="22"/>
      <c r="GR60" s="22"/>
      <c r="GS60" s="22"/>
      <c r="GT60" s="22"/>
      <c r="GU60" s="22"/>
      <c r="GV60" s="22"/>
      <c r="GW60" s="22"/>
      <c r="GX60" s="22"/>
      <c r="GY60" s="22"/>
      <c r="GZ60" s="22"/>
      <c r="HA60" s="22"/>
      <c r="HB60" s="22"/>
      <c r="HC60" s="22"/>
      <c r="HD60" s="22"/>
      <c r="HE60" s="22"/>
      <c r="HF60" s="22"/>
      <c r="HG60" s="22"/>
      <c r="HH60" s="22"/>
      <c r="HI60" s="22"/>
      <c r="HJ60" s="22"/>
      <c r="HK60" s="22"/>
      <c r="HL60" s="22"/>
      <c r="HM60" s="22"/>
      <c r="HN60" s="22"/>
      <c r="HO60" s="22"/>
      <c r="HP60" s="22"/>
      <c r="HQ60" s="22"/>
      <c r="HR60" s="22"/>
      <c r="HS60" s="22"/>
      <c r="HT60" s="22"/>
      <c r="HU60" s="22"/>
      <c r="HV60" s="22"/>
      <c r="HW60" s="22"/>
      <c r="HX60" s="22"/>
      <c r="HY60" s="22"/>
      <c r="HZ60" s="22"/>
      <c r="IA60" s="22"/>
      <c r="IB60" s="22"/>
      <c r="IC60" s="22"/>
      <c r="ID60" s="22"/>
      <c r="IE60" s="22"/>
      <c r="IF60" s="22"/>
      <c r="IG60" s="22"/>
      <c r="IH60" s="22"/>
      <c r="II60" s="22"/>
      <c r="IJ60" s="22"/>
      <c r="IK60" s="22"/>
      <c r="IL60" s="22"/>
      <c r="IM60" s="22"/>
      <c r="IN60" s="22"/>
      <c r="IO60" s="22"/>
      <c r="IP60" s="22"/>
      <c r="IQ60" s="22"/>
      <c r="IR60" s="22"/>
      <c r="IS60" s="22"/>
    </row>
    <row r="61" spans="2:253" s="48" customFormat="1" ht="38.25" outlineLevel="1" x14ac:dyDescent="0.2">
      <c r="B61" s="109"/>
      <c r="C61" s="172"/>
      <c r="D61" s="49"/>
      <c r="E61" s="66" t="s">
        <v>224</v>
      </c>
      <c r="F61" s="35">
        <v>30000</v>
      </c>
      <c r="G61" s="36">
        <f t="shared" si="6"/>
        <v>0</v>
      </c>
      <c r="H61" s="37"/>
      <c r="I61" s="37">
        <f t="shared" si="4"/>
        <v>0</v>
      </c>
      <c r="J61" s="38"/>
      <c r="K61" s="43"/>
      <c r="L61" s="26">
        <f t="shared" si="5"/>
        <v>30000</v>
      </c>
      <c r="M61" s="22"/>
      <c r="N61" s="22"/>
      <c r="O61" s="22"/>
      <c r="P61" s="22"/>
      <c r="Q61" s="176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  <c r="BH61" s="22"/>
      <c r="BI61" s="22"/>
      <c r="BJ61" s="22"/>
      <c r="BK61" s="22"/>
      <c r="BL61" s="22"/>
      <c r="BM61" s="22"/>
      <c r="BN61" s="22"/>
      <c r="BO61" s="22"/>
      <c r="BP61" s="22"/>
      <c r="BQ61" s="22"/>
      <c r="BR61" s="22"/>
      <c r="BS61" s="22"/>
      <c r="BT61" s="22"/>
      <c r="BU61" s="22"/>
      <c r="BV61" s="22"/>
      <c r="BW61" s="22"/>
      <c r="BX61" s="22"/>
      <c r="BY61" s="22"/>
      <c r="BZ61" s="22"/>
      <c r="CA61" s="22"/>
      <c r="CB61" s="22"/>
      <c r="CC61" s="22"/>
      <c r="CD61" s="22"/>
      <c r="CE61" s="22"/>
      <c r="CF61" s="22"/>
      <c r="CG61" s="22"/>
      <c r="CH61" s="22"/>
      <c r="CI61" s="22"/>
      <c r="CJ61" s="22"/>
      <c r="CK61" s="22"/>
      <c r="CL61" s="22"/>
      <c r="CM61" s="22"/>
      <c r="CN61" s="22"/>
      <c r="CO61" s="22"/>
      <c r="CP61" s="22"/>
      <c r="CQ61" s="22"/>
      <c r="CR61" s="22"/>
      <c r="CS61" s="22"/>
      <c r="CT61" s="22"/>
      <c r="CU61" s="22"/>
      <c r="CV61" s="22"/>
      <c r="CW61" s="22"/>
      <c r="CX61" s="22"/>
      <c r="CY61" s="22"/>
      <c r="CZ61" s="22"/>
      <c r="DA61" s="22"/>
      <c r="DB61" s="22"/>
      <c r="DC61" s="22"/>
      <c r="DD61" s="22"/>
      <c r="DE61" s="22"/>
      <c r="DF61" s="22"/>
      <c r="DG61" s="22"/>
      <c r="DH61" s="22"/>
      <c r="DI61" s="22"/>
      <c r="DJ61" s="22"/>
      <c r="DK61" s="22"/>
      <c r="DL61" s="22"/>
      <c r="DM61" s="22"/>
      <c r="DN61" s="22"/>
      <c r="DO61" s="22"/>
      <c r="DP61" s="22"/>
      <c r="DQ61" s="22"/>
      <c r="DR61" s="22"/>
      <c r="DS61" s="22"/>
      <c r="DT61" s="22"/>
      <c r="DU61" s="22"/>
      <c r="DV61" s="22"/>
      <c r="DW61" s="22"/>
      <c r="DX61" s="22"/>
      <c r="DY61" s="22"/>
      <c r="DZ61" s="22"/>
      <c r="EA61" s="22"/>
      <c r="EB61" s="22"/>
      <c r="EC61" s="22"/>
      <c r="ED61" s="22"/>
      <c r="EE61" s="22"/>
      <c r="EF61" s="22"/>
      <c r="EG61" s="22"/>
      <c r="EH61" s="22"/>
      <c r="EI61" s="22"/>
      <c r="EJ61" s="22"/>
      <c r="EK61" s="22"/>
      <c r="EL61" s="22"/>
      <c r="EM61" s="22"/>
      <c r="EN61" s="22"/>
      <c r="EO61" s="22"/>
      <c r="EP61" s="22"/>
      <c r="EQ61" s="22"/>
      <c r="ER61" s="22"/>
      <c r="ES61" s="22"/>
      <c r="ET61" s="22"/>
      <c r="EU61" s="22"/>
      <c r="EV61" s="22"/>
      <c r="EW61" s="22"/>
      <c r="EX61" s="22"/>
      <c r="EY61" s="22"/>
      <c r="EZ61" s="22"/>
      <c r="FA61" s="22"/>
      <c r="FB61" s="22"/>
      <c r="FC61" s="22"/>
      <c r="FD61" s="22"/>
      <c r="FE61" s="22"/>
      <c r="FF61" s="22"/>
      <c r="FG61" s="22"/>
      <c r="FH61" s="22"/>
      <c r="FI61" s="22"/>
      <c r="FJ61" s="22"/>
      <c r="FK61" s="22"/>
      <c r="FL61" s="22"/>
      <c r="FM61" s="22"/>
      <c r="FN61" s="22"/>
      <c r="FO61" s="22"/>
      <c r="FP61" s="22"/>
      <c r="FQ61" s="22"/>
      <c r="FR61" s="22"/>
      <c r="FS61" s="22"/>
      <c r="FT61" s="22"/>
      <c r="FU61" s="22"/>
      <c r="FV61" s="22"/>
      <c r="FW61" s="22"/>
      <c r="FX61" s="22"/>
      <c r="FY61" s="22"/>
      <c r="FZ61" s="22"/>
      <c r="GA61" s="22"/>
      <c r="GB61" s="22"/>
      <c r="GC61" s="22"/>
      <c r="GD61" s="22"/>
      <c r="GE61" s="22"/>
      <c r="GF61" s="22"/>
      <c r="GG61" s="22"/>
      <c r="GH61" s="22"/>
      <c r="GI61" s="22"/>
      <c r="GJ61" s="22"/>
      <c r="GK61" s="22"/>
      <c r="GL61" s="22"/>
      <c r="GM61" s="22"/>
      <c r="GN61" s="22"/>
      <c r="GO61" s="22"/>
      <c r="GP61" s="22"/>
      <c r="GQ61" s="22"/>
      <c r="GR61" s="22"/>
      <c r="GS61" s="22"/>
      <c r="GT61" s="22"/>
      <c r="GU61" s="22"/>
      <c r="GV61" s="22"/>
      <c r="GW61" s="22"/>
      <c r="GX61" s="22"/>
      <c r="GY61" s="22"/>
      <c r="GZ61" s="22"/>
      <c r="HA61" s="22"/>
      <c r="HB61" s="22"/>
      <c r="HC61" s="22"/>
      <c r="HD61" s="22"/>
      <c r="HE61" s="22"/>
      <c r="HF61" s="22"/>
      <c r="HG61" s="22"/>
      <c r="HH61" s="22"/>
      <c r="HI61" s="22"/>
      <c r="HJ61" s="22"/>
      <c r="HK61" s="22"/>
      <c r="HL61" s="22"/>
      <c r="HM61" s="22"/>
      <c r="HN61" s="22"/>
      <c r="HO61" s="22"/>
      <c r="HP61" s="22"/>
      <c r="HQ61" s="22"/>
      <c r="HR61" s="22"/>
      <c r="HS61" s="22"/>
      <c r="HT61" s="22"/>
      <c r="HU61" s="22"/>
      <c r="HV61" s="22"/>
      <c r="HW61" s="22"/>
      <c r="HX61" s="22"/>
      <c r="HY61" s="22"/>
      <c r="HZ61" s="22"/>
      <c r="IA61" s="22"/>
      <c r="IB61" s="22"/>
      <c r="IC61" s="22"/>
      <c r="ID61" s="22"/>
      <c r="IE61" s="22"/>
      <c r="IF61" s="22"/>
      <c r="IG61" s="22"/>
      <c r="IH61" s="22"/>
      <c r="II61" s="22"/>
      <c r="IJ61" s="22"/>
      <c r="IK61" s="22"/>
      <c r="IL61" s="22"/>
      <c r="IM61" s="22"/>
      <c r="IN61" s="22"/>
      <c r="IO61" s="22"/>
      <c r="IP61" s="22"/>
      <c r="IQ61" s="22"/>
      <c r="IR61" s="22"/>
      <c r="IS61" s="22"/>
    </row>
    <row r="62" spans="2:253" s="48" customFormat="1" ht="12.75" outlineLevel="1" x14ac:dyDescent="0.2">
      <c r="B62" s="109"/>
      <c r="C62" s="172"/>
      <c r="D62" s="49"/>
      <c r="E62" s="66" t="s">
        <v>226</v>
      </c>
      <c r="F62" s="35">
        <v>3098320</v>
      </c>
      <c r="G62" s="36">
        <f t="shared" si="6"/>
        <v>0</v>
      </c>
      <c r="H62" s="37"/>
      <c r="I62" s="37">
        <f t="shared" si="4"/>
        <v>0</v>
      </c>
      <c r="J62" s="38"/>
      <c r="K62" s="43"/>
      <c r="L62" s="26">
        <f t="shared" si="5"/>
        <v>3098320</v>
      </c>
      <c r="M62" s="22"/>
      <c r="N62" s="22"/>
      <c r="O62" s="22"/>
      <c r="P62" s="22"/>
      <c r="Q62" s="176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/>
      <c r="BK62" s="22"/>
      <c r="BL62" s="22"/>
      <c r="BM62" s="22"/>
      <c r="BN62" s="22"/>
      <c r="BO62" s="22"/>
      <c r="BP62" s="22"/>
      <c r="BQ62" s="22"/>
      <c r="BR62" s="22"/>
      <c r="BS62" s="22"/>
      <c r="BT62" s="22"/>
      <c r="BU62" s="22"/>
      <c r="BV62" s="22"/>
      <c r="BW62" s="22"/>
      <c r="BX62" s="22"/>
      <c r="BY62" s="22"/>
      <c r="BZ62" s="22"/>
      <c r="CA62" s="22"/>
      <c r="CB62" s="22"/>
      <c r="CC62" s="22"/>
      <c r="CD62" s="22"/>
      <c r="CE62" s="22"/>
      <c r="CF62" s="22"/>
      <c r="CG62" s="22"/>
      <c r="CH62" s="22"/>
      <c r="CI62" s="22"/>
      <c r="CJ62" s="22"/>
      <c r="CK62" s="22"/>
      <c r="CL62" s="22"/>
      <c r="CM62" s="22"/>
      <c r="CN62" s="22"/>
      <c r="CO62" s="22"/>
      <c r="CP62" s="22"/>
      <c r="CQ62" s="22"/>
      <c r="CR62" s="22"/>
      <c r="CS62" s="22"/>
      <c r="CT62" s="22"/>
      <c r="CU62" s="22"/>
      <c r="CV62" s="22"/>
      <c r="CW62" s="22"/>
      <c r="CX62" s="22"/>
      <c r="CY62" s="22"/>
      <c r="CZ62" s="22"/>
      <c r="DA62" s="22"/>
      <c r="DB62" s="22"/>
      <c r="DC62" s="22"/>
      <c r="DD62" s="22"/>
      <c r="DE62" s="22"/>
      <c r="DF62" s="22"/>
      <c r="DG62" s="22"/>
      <c r="DH62" s="22"/>
      <c r="DI62" s="22"/>
      <c r="DJ62" s="22"/>
      <c r="DK62" s="22"/>
      <c r="DL62" s="22"/>
      <c r="DM62" s="22"/>
      <c r="DN62" s="22"/>
      <c r="DO62" s="22"/>
      <c r="DP62" s="22"/>
      <c r="DQ62" s="22"/>
      <c r="DR62" s="22"/>
      <c r="DS62" s="22"/>
      <c r="DT62" s="22"/>
      <c r="DU62" s="22"/>
      <c r="DV62" s="22"/>
      <c r="DW62" s="22"/>
      <c r="DX62" s="22"/>
      <c r="DY62" s="22"/>
      <c r="DZ62" s="22"/>
      <c r="EA62" s="22"/>
      <c r="EB62" s="22"/>
      <c r="EC62" s="22"/>
      <c r="ED62" s="22"/>
      <c r="EE62" s="22"/>
      <c r="EF62" s="22"/>
      <c r="EG62" s="22"/>
      <c r="EH62" s="22"/>
      <c r="EI62" s="22"/>
      <c r="EJ62" s="22"/>
      <c r="EK62" s="22"/>
      <c r="EL62" s="22"/>
      <c r="EM62" s="22"/>
      <c r="EN62" s="22"/>
      <c r="EO62" s="22"/>
      <c r="EP62" s="22"/>
      <c r="EQ62" s="22"/>
      <c r="ER62" s="22"/>
      <c r="ES62" s="22"/>
      <c r="ET62" s="22"/>
      <c r="EU62" s="22"/>
      <c r="EV62" s="22"/>
      <c r="EW62" s="22"/>
      <c r="EX62" s="22"/>
      <c r="EY62" s="22"/>
      <c r="EZ62" s="22"/>
      <c r="FA62" s="22"/>
      <c r="FB62" s="22"/>
      <c r="FC62" s="22"/>
      <c r="FD62" s="22"/>
      <c r="FE62" s="22"/>
      <c r="FF62" s="22"/>
      <c r="FG62" s="22"/>
      <c r="FH62" s="22"/>
      <c r="FI62" s="22"/>
      <c r="FJ62" s="22"/>
      <c r="FK62" s="22"/>
      <c r="FL62" s="22"/>
      <c r="FM62" s="22"/>
      <c r="FN62" s="22"/>
      <c r="FO62" s="22"/>
      <c r="FP62" s="22"/>
      <c r="FQ62" s="22"/>
      <c r="FR62" s="22"/>
      <c r="FS62" s="22"/>
      <c r="FT62" s="22"/>
      <c r="FU62" s="22"/>
      <c r="FV62" s="22"/>
      <c r="FW62" s="22"/>
      <c r="FX62" s="22"/>
      <c r="FY62" s="22"/>
      <c r="FZ62" s="22"/>
      <c r="GA62" s="22"/>
      <c r="GB62" s="22"/>
      <c r="GC62" s="22"/>
      <c r="GD62" s="22"/>
      <c r="GE62" s="22"/>
      <c r="GF62" s="22"/>
      <c r="GG62" s="22"/>
      <c r="GH62" s="22"/>
      <c r="GI62" s="22"/>
      <c r="GJ62" s="22"/>
      <c r="GK62" s="22"/>
      <c r="GL62" s="22"/>
      <c r="GM62" s="22"/>
      <c r="GN62" s="22"/>
      <c r="GO62" s="22"/>
      <c r="GP62" s="22"/>
      <c r="GQ62" s="22"/>
      <c r="GR62" s="22"/>
      <c r="GS62" s="22"/>
      <c r="GT62" s="22"/>
      <c r="GU62" s="22"/>
      <c r="GV62" s="22"/>
      <c r="GW62" s="22"/>
      <c r="GX62" s="22"/>
      <c r="GY62" s="22"/>
      <c r="GZ62" s="22"/>
      <c r="HA62" s="22"/>
      <c r="HB62" s="22"/>
      <c r="HC62" s="22"/>
      <c r="HD62" s="22"/>
      <c r="HE62" s="22"/>
      <c r="HF62" s="22"/>
      <c r="HG62" s="22"/>
      <c r="HH62" s="22"/>
      <c r="HI62" s="22"/>
      <c r="HJ62" s="22"/>
      <c r="HK62" s="22"/>
      <c r="HL62" s="22"/>
      <c r="HM62" s="22"/>
      <c r="HN62" s="22"/>
      <c r="HO62" s="22"/>
      <c r="HP62" s="22"/>
      <c r="HQ62" s="22"/>
      <c r="HR62" s="22"/>
      <c r="HS62" s="22"/>
      <c r="HT62" s="22"/>
      <c r="HU62" s="22"/>
      <c r="HV62" s="22"/>
      <c r="HW62" s="22"/>
      <c r="HX62" s="22"/>
      <c r="HY62" s="22"/>
      <c r="HZ62" s="22"/>
      <c r="IA62" s="22"/>
      <c r="IB62" s="22"/>
      <c r="IC62" s="22"/>
      <c r="ID62" s="22"/>
      <c r="IE62" s="22"/>
      <c r="IF62" s="22"/>
      <c r="IG62" s="22"/>
      <c r="IH62" s="22"/>
      <c r="II62" s="22"/>
      <c r="IJ62" s="22"/>
      <c r="IK62" s="22"/>
      <c r="IL62" s="22"/>
      <c r="IM62" s="22"/>
      <c r="IN62" s="22"/>
      <c r="IO62" s="22"/>
      <c r="IP62" s="22"/>
      <c r="IQ62" s="22"/>
      <c r="IR62" s="22"/>
      <c r="IS62" s="22"/>
    </row>
    <row r="63" spans="2:253" s="48" customFormat="1" ht="12.75" outlineLevel="1" x14ac:dyDescent="0.2">
      <c r="B63" s="109"/>
      <c r="C63" s="172"/>
      <c r="D63" s="49"/>
      <c r="E63" s="66" t="s">
        <v>216</v>
      </c>
      <c r="F63" s="35"/>
      <c r="G63" s="36">
        <f t="shared" si="6"/>
        <v>19110</v>
      </c>
      <c r="H63" s="37">
        <v>19110</v>
      </c>
      <c r="I63" s="37">
        <f t="shared" si="4"/>
        <v>0</v>
      </c>
      <c r="J63" s="38"/>
      <c r="K63" s="43"/>
      <c r="L63" s="26">
        <f t="shared" si="5"/>
        <v>19110</v>
      </c>
      <c r="M63" s="22"/>
      <c r="N63" s="22"/>
      <c r="O63" s="22"/>
      <c r="P63" s="22"/>
      <c r="Q63" s="176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BO63" s="22"/>
      <c r="BP63" s="22"/>
      <c r="BQ63" s="22"/>
      <c r="BR63" s="22"/>
      <c r="BS63" s="22"/>
      <c r="BT63" s="22"/>
      <c r="BU63" s="22"/>
      <c r="BV63" s="22"/>
      <c r="BW63" s="22"/>
      <c r="BX63" s="22"/>
      <c r="BY63" s="22"/>
      <c r="BZ63" s="22"/>
      <c r="CA63" s="22"/>
      <c r="CB63" s="22"/>
      <c r="CC63" s="22"/>
      <c r="CD63" s="22"/>
      <c r="CE63" s="22"/>
      <c r="CF63" s="22"/>
      <c r="CG63" s="22"/>
      <c r="CH63" s="22"/>
      <c r="CI63" s="22"/>
      <c r="CJ63" s="22"/>
      <c r="CK63" s="22"/>
      <c r="CL63" s="22"/>
      <c r="CM63" s="22"/>
      <c r="CN63" s="22"/>
      <c r="CO63" s="22"/>
      <c r="CP63" s="22"/>
      <c r="CQ63" s="22"/>
      <c r="CR63" s="22"/>
      <c r="CS63" s="22"/>
      <c r="CT63" s="22"/>
      <c r="CU63" s="22"/>
      <c r="CV63" s="22"/>
      <c r="CW63" s="22"/>
      <c r="CX63" s="22"/>
      <c r="CY63" s="22"/>
      <c r="CZ63" s="22"/>
      <c r="DA63" s="22"/>
      <c r="DB63" s="22"/>
      <c r="DC63" s="22"/>
      <c r="DD63" s="22"/>
      <c r="DE63" s="22"/>
      <c r="DF63" s="22"/>
      <c r="DG63" s="22"/>
      <c r="DH63" s="22"/>
      <c r="DI63" s="22"/>
      <c r="DJ63" s="22"/>
      <c r="DK63" s="22"/>
      <c r="DL63" s="22"/>
      <c r="DM63" s="22"/>
      <c r="DN63" s="22"/>
      <c r="DO63" s="22"/>
      <c r="DP63" s="22"/>
      <c r="DQ63" s="22"/>
      <c r="DR63" s="22"/>
      <c r="DS63" s="22"/>
      <c r="DT63" s="22"/>
      <c r="DU63" s="22"/>
      <c r="DV63" s="22"/>
      <c r="DW63" s="22"/>
      <c r="DX63" s="22"/>
      <c r="DY63" s="22"/>
      <c r="DZ63" s="22"/>
      <c r="EA63" s="22"/>
      <c r="EB63" s="22"/>
      <c r="EC63" s="22"/>
      <c r="ED63" s="22"/>
      <c r="EE63" s="22"/>
      <c r="EF63" s="22"/>
      <c r="EG63" s="22"/>
      <c r="EH63" s="22"/>
      <c r="EI63" s="22"/>
      <c r="EJ63" s="22"/>
      <c r="EK63" s="22"/>
      <c r="EL63" s="22"/>
      <c r="EM63" s="22"/>
      <c r="EN63" s="22"/>
      <c r="EO63" s="22"/>
      <c r="EP63" s="22"/>
      <c r="EQ63" s="22"/>
      <c r="ER63" s="22"/>
      <c r="ES63" s="22"/>
      <c r="ET63" s="22"/>
      <c r="EU63" s="22"/>
      <c r="EV63" s="22"/>
      <c r="EW63" s="22"/>
      <c r="EX63" s="22"/>
      <c r="EY63" s="22"/>
      <c r="EZ63" s="22"/>
      <c r="FA63" s="22"/>
      <c r="FB63" s="22"/>
      <c r="FC63" s="22"/>
      <c r="FD63" s="22"/>
      <c r="FE63" s="22"/>
      <c r="FF63" s="22"/>
      <c r="FG63" s="22"/>
      <c r="FH63" s="22"/>
      <c r="FI63" s="22"/>
      <c r="FJ63" s="22"/>
      <c r="FK63" s="22"/>
      <c r="FL63" s="22"/>
      <c r="FM63" s="22"/>
      <c r="FN63" s="22"/>
      <c r="FO63" s="22"/>
      <c r="FP63" s="22"/>
      <c r="FQ63" s="22"/>
      <c r="FR63" s="22"/>
      <c r="FS63" s="22"/>
      <c r="FT63" s="22"/>
      <c r="FU63" s="22"/>
      <c r="FV63" s="22"/>
      <c r="FW63" s="22"/>
      <c r="FX63" s="22"/>
      <c r="FY63" s="22"/>
      <c r="FZ63" s="22"/>
      <c r="GA63" s="22"/>
      <c r="GB63" s="22"/>
      <c r="GC63" s="22"/>
      <c r="GD63" s="22"/>
      <c r="GE63" s="22"/>
      <c r="GF63" s="22"/>
      <c r="GG63" s="22"/>
      <c r="GH63" s="22"/>
      <c r="GI63" s="22"/>
      <c r="GJ63" s="22"/>
      <c r="GK63" s="22"/>
      <c r="GL63" s="22"/>
      <c r="GM63" s="22"/>
      <c r="GN63" s="22"/>
      <c r="GO63" s="22"/>
      <c r="GP63" s="22"/>
      <c r="GQ63" s="22"/>
      <c r="GR63" s="22"/>
      <c r="GS63" s="22"/>
      <c r="GT63" s="22"/>
      <c r="GU63" s="22"/>
      <c r="GV63" s="22"/>
      <c r="GW63" s="22"/>
      <c r="GX63" s="22"/>
      <c r="GY63" s="22"/>
      <c r="GZ63" s="22"/>
      <c r="HA63" s="22"/>
      <c r="HB63" s="22"/>
      <c r="HC63" s="22"/>
      <c r="HD63" s="22"/>
      <c r="HE63" s="22"/>
      <c r="HF63" s="22"/>
      <c r="HG63" s="22"/>
      <c r="HH63" s="22"/>
      <c r="HI63" s="22"/>
      <c r="HJ63" s="22"/>
      <c r="HK63" s="22"/>
      <c r="HL63" s="22"/>
      <c r="HM63" s="22"/>
      <c r="HN63" s="22"/>
      <c r="HO63" s="22"/>
      <c r="HP63" s="22"/>
      <c r="HQ63" s="22"/>
      <c r="HR63" s="22"/>
      <c r="HS63" s="22"/>
      <c r="HT63" s="22"/>
      <c r="HU63" s="22"/>
      <c r="HV63" s="22"/>
      <c r="HW63" s="22"/>
      <c r="HX63" s="22"/>
      <c r="HY63" s="22"/>
      <c r="HZ63" s="22"/>
      <c r="IA63" s="22"/>
      <c r="IB63" s="22"/>
      <c r="IC63" s="22"/>
      <c r="ID63" s="22"/>
      <c r="IE63" s="22"/>
      <c r="IF63" s="22"/>
      <c r="IG63" s="22"/>
      <c r="IH63" s="22"/>
      <c r="II63" s="22"/>
      <c r="IJ63" s="22"/>
      <c r="IK63" s="22"/>
      <c r="IL63" s="22"/>
      <c r="IM63" s="22"/>
      <c r="IN63" s="22"/>
      <c r="IO63" s="22"/>
      <c r="IP63" s="22"/>
      <c r="IQ63" s="22"/>
      <c r="IR63" s="22"/>
      <c r="IS63" s="22"/>
    </row>
    <row r="64" spans="2:253" s="48" customFormat="1" ht="12.75" outlineLevel="1" x14ac:dyDescent="0.2">
      <c r="B64" s="109"/>
      <c r="C64" s="172"/>
      <c r="D64" s="49"/>
      <c r="E64" s="66" t="s">
        <v>217</v>
      </c>
      <c r="F64" s="35"/>
      <c r="G64" s="36">
        <f t="shared" si="6"/>
        <v>418320</v>
      </c>
      <c r="H64" s="37">
        <v>418320</v>
      </c>
      <c r="I64" s="37">
        <f t="shared" si="4"/>
        <v>0</v>
      </c>
      <c r="J64" s="38"/>
      <c r="K64" s="43"/>
      <c r="L64" s="26">
        <f t="shared" si="5"/>
        <v>418320</v>
      </c>
      <c r="M64" s="22"/>
      <c r="N64" s="22"/>
      <c r="O64" s="22"/>
      <c r="P64" s="22"/>
      <c r="Q64" s="176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F64" s="22"/>
      <c r="BG64" s="22"/>
      <c r="BH64" s="22"/>
      <c r="BI64" s="22"/>
      <c r="BJ64" s="22"/>
      <c r="BK64" s="22"/>
      <c r="BL64" s="22"/>
      <c r="BM64" s="22"/>
      <c r="BN64" s="22"/>
      <c r="BO64" s="22"/>
      <c r="BP64" s="22"/>
      <c r="BQ64" s="22"/>
      <c r="BR64" s="22"/>
      <c r="BS64" s="22"/>
      <c r="BT64" s="22"/>
      <c r="BU64" s="22"/>
      <c r="BV64" s="22"/>
      <c r="BW64" s="22"/>
      <c r="BX64" s="22"/>
      <c r="BY64" s="22"/>
      <c r="BZ64" s="22"/>
      <c r="CA64" s="22"/>
      <c r="CB64" s="22"/>
      <c r="CC64" s="22"/>
      <c r="CD64" s="22"/>
      <c r="CE64" s="22"/>
      <c r="CF64" s="22"/>
      <c r="CG64" s="22"/>
      <c r="CH64" s="22"/>
      <c r="CI64" s="22"/>
      <c r="CJ64" s="22"/>
      <c r="CK64" s="22"/>
      <c r="CL64" s="22"/>
      <c r="CM64" s="22"/>
      <c r="CN64" s="22"/>
      <c r="CO64" s="22"/>
      <c r="CP64" s="22"/>
      <c r="CQ64" s="22"/>
      <c r="CR64" s="22"/>
      <c r="CS64" s="22"/>
      <c r="CT64" s="22"/>
      <c r="CU64" s="22"/>
      <c r="CV64" s="22"/>
      <c r="CW64" s="22"/>
      <c r="CX64" s="22"/>
      <c r="CY64" s="22"/>
      <c r="CZ64" s="22"/>
      <c r="DA64" s="22"/>
      <c r="DB64" s="22"/>
      <c r="DC64" s="22"/>
      <c r="DD64" s="22"/>
      <c r="DE64" s="22"/>
      <c r="DF64" s="22"/>
      <c r="DG64" s="22"/>
      <c r="DH64" s="22"/>
      <c r="DI64" s="22"/>
      <c r="DJ64" s="22"/>
      <c r="DK64" s="22"/>
      <c r="DL64" s="22"/>
      <c r="DM64" s="22"/>
      <c r="DN64" s="22"/>
      <c r="DO64" s="22"/>
      <c r="DP64" s="22"/>
      <c r="DQ64" s="22"/>
      <c r="DR64" s="22"/>
      <c r="DS64" s="22"/>
      <c r="DT64" s="22"/>
      <c r="DU64" s="22"/>
      <c r="DV64" s="22"/>
      <c r="DW64" s="22"/>
      <c r="DX64" s="22"/>
      <c r="DY64" s="22"/>
      <c r="DZ64" s="22"/>
      <c r="EA64" s="22"/>
      <c r="EB64" s="22"/>
      <c r="EC64" s="22"/>
      <c r="ED64" s="22"/>
      <c r="EE64" s="22"/>
      <c r="EF64" s="22"/>
      <c r="EG64" s="22"/>
      <c r="EH64" s="22"/>
      <c r="EI64" s="22"/>
      <c r="EJ64" s="22"/>
      <c r="EK64" s="22"/>
      <c r="EL64" s="22"/>
      <c r="EM64" s="22"/>
      <c r="EN64" s="22"/>
      <c r="EO64" s="22"/>
      <c r="EP64" s="22"/>
      <c r="EQ64" s="22"/>
      <c r="ER64" s="22"/>
      <c r="ES64" s="22"/>
      <c r="ET64" s="22"/>
      <c r="EU64" s="22"/>
      <c r="EV64" s="22"/>
      <c r="EW64" s="22"/>
      <c r="EX64" s="22"/>
      <c r="EY64" s="22"/>
      <c r="EZ64" s="22"/>
      <c r="FA64" s="22"/>
      <c r="FB64" s="22"/>
      <c r="FC64" s="22"/>
      <c r="FD64" s="22"/>
      <c r="FE64" s="22"/>
      <c r="FF64" s="22"/>
      <c r="FG64" s="22"/>
      <c r="FH64" s="22"/>
      <c r="FI64" s="22"/>
      <c r="FJ64" s="22"/>
      <c r="FK64" s="22"/>
      <c r="FL64" s="22"/>
      <c r="FM64" s="22"/>
      <c r="FN64" s="22"/>
      <c r="FO64" s="22"/>
      <c r="FP64" s="22"/>
      <c r="FQ64" s="22"/>
      <c r="FR64" s="22"/>
      <c r="FS64" s="22"/>
      <c r="FT64" s="22"/>
      <c r="FU64" s="22"/>
      <c r="FV64" s="22"/>
      <c r="FW64" s="22"/>
      <c r="FX64" s="22"/>
      <c r="FY64" s="22"/>
      <c r="FZ64" s="22"/>
      <c r="GA64" s="22"/>
      <c r="GB64" s="22"/>
      <c r="GC64" s="22"/>
      <c r="GD64" s="22"/>
      <c r="GE64" s="22"/>
      <c r="GF64" s="22"/>
      <c r="GG64" s="22"/>
      <c r="GH64" s="22"/>
      <c r="GI64" s="22"/>
      <c r="GJ64" s="22"/>
      <c r="GK64" s="22"/>
      <c r="GL64" s="22"/>
      <c r="GM64" s="22"/>
      <c r="GN64" s="22"/>
      <c r="GO64" s="22"/>
      <c r="GP64" s="22"/>
      <c r="GQ64" s="22"/>
      <c r="GR64" s="22"/>
      <c r="GS64" s="22"/>
      <c r="GT64" s="22"/>
      <c r="GU64" s="22"/>
      <c r="GV64" s="22"/>
      <c r="GW64" s="22"/>
      <c r="GX64" s="22"/>
      <c r="GY64" s="22"/>
      <c r="GZ64" s="22"/>
      <c r="HA64" s="22"/>
      <c r="HB64" s="22"/>
      <c r="HC64" s="22"/>
      <c r="HD64" s="22"/>
      <c r="HE64" s="22"/>
      <c r="HF64" s="22"/>
      <c r="HG64" s="22"/>
      <c r="HH64" s="22"/>
      <c r="HI64" s="22"/>
      <c r="HJ64" s="22"/>
      <c r="HK64" s="22"/>
      <c r="HL64" s="22"/>
      <c r="HM64" s="22"/>
      <c r="HN64" s="22"/>
      <c r="HO64" s="22"/>
      <c r="HP64" s="22"/>
      <c r="HQ64" s="22"/>
      <c r="HR64" s="22"/>
      <c r="HS64" s="22"/>
      <c r="HT64" s="22"/>
      <c r="HU64" s="22"/>
      <c r="HV64" s="22"/>
      <c r="HW64" s="22"/>
      <c r="HX64" s="22"/>
      <c r="HY64" s="22"/>
      <c r="HZ64" s="22"/>
      <c r="IA64" s="22"/>
      <c r="IB64" s="22"/>
      <c r="IC64" s="22"/>
      <c r="ID64" s="22"/>
      <c r="IE64" s="22"/>
      <c r="IF64" s="22"/>
      <c r="IG64" s="22"/>
      <c r="IH64" s="22"/>
      <c r="II64" s="22"/>
      <c r="IJ64" s="22"/>
      <c r="IK64" s="22"/>
      <c r="IL64" s="22"/>
      <c r="IM64" s="22"/>
      <c r="IN64" s="22"/>
      <c r="IO64" s="22"/>
      <c r="IP64" s="22"/>
      <c r="IQ64" s="22"/>
      <c r="IR64" s="22"/>
      <c r="IS64" s="22"/>
    </row>
    <row r="65" spans="2:253" s="48" customFormat="1" ht="12.75" outlineLevel="1" x14ac:dyDescent="0.2">
      <c r="B65" s="109"/>
      <c r="C65" s="172"/>
      <c r="D65" s="49"/>
      <c r="E65" s="66" t="s">
        <v>218</v>
      </c>
      <c r="F65" s="35"/>
      <c r="G65" s="36">
        <f t="shared" si="6"/>
        <v>497800</v>
      </c>
      <c r="H65" s="37">
        <v>497800</v>
      </c>
      <c r="I65" s="37">
        <f t="shared" si="4"/>
        <v>0</v>
      </c>
      <c r="J65" s="38"/>
      <c r="K65" s="43"/>
      <c r="L65" s="26">
        <f t="shared" si="5"/>
        <v>497800</v>
      </c>
      <c r="M65" s="22"/>
      <c r="N65" s="22"/>
      <c r="O65" s="22"/>
      <c r="P65" s="22"/>
      <c r="Q65" s="176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  <c r="BG65" s="22"/>
      <c r="BH65" s="22"/>
      <c r="BI65" s="22"/>
      <c r="BJ65" s="22"/>
      <c r="BK65" s="22"/>
      <c r="BL65" s="22"/>
      <c r="BM65" s="22"/>
      <c r="BN65" s="22"/>
      <c r="BO65" s="22"/>
      <c r="BP65" s="22"/>
      <c r="BQ65" s="22"/>
      <c r="BR65" s="22"/>
      <c r="BS65" s="22"/>
      <c r="BT65" s="22"/>
      <c r="BU65" s="22"/>
      <c r="BV65" s="22"/>
      <c r="BW65" s="22"/>
      <c r="BX65" s="22"/>
      <c r="BY65" s="22"/>
      <c r="BZ65" s="22"/>
      <c r="CA65" s="22"/>
      <c r="CB65" s="22"/>
      <c r="CC65" s="22"/>
      <c r="CD65" s="22"/>
      <c r="CE65" s="22"/>
      <c r="CF65" s="22"/>
      <c r="CG65" s="22"/>
      <c r="CH65" s="22"/>
      <c r="CI65" s="22"/>
      <c r="CJ65" s="22"/>
      <c r="CK65" s="22"/>
      <c r="CL65" s="22"/>
      <c r="CM65" s="22"/>
      <c r="CN65" s="22"/>
      <c r="CO65" s="22"/>
      <c r="CP65" s="22"/>
      <c r="CQ65" s="22"/>
      <c r="CR65" s="22"/>
      <c r="CS65" s="22"/>
      <c r="CT65" s="22"/>
      <c r="CU65" s="22"/>
      <c r="CV65" s="22"/>
      <c r="CW65" s="22"/>
      <c r="CX65" s="22"/>
      <c r="CY65" s="22"/>
      <c r="CZ65" s="22"/>
      <c r="DA65" s="22"/>
      <c r="DB65" s="22"/>
      <c r="DC65" s="22"/>
      <c r="DD65" s="22"/>
      <c r="DE65" s="22"/>
      <c r="DF65" s="22"/>
      <c r="DG65" s="22"/>
      <c r="DH65" s="22"/>
      <c r="DI65" s="22"/>
      <c r="DJ65" s="22"/>
      <c r="DK65" s="22"/>
      <c r="DL65" s="22"/>
      <c r="DM65" s="22"/>
      <c r="DN65" s="22"/>
      <c r="DO65" s="22"/>
      <c r="DP65" s="22"/>
      <c r="DQ65" s="22"/>
      <c r="DR65" s="22"/>
      <c r="DS65" s="22"/>
      <c r="DT65" s="22"/>
      <c r="DU65" s="22"/>
      <c r="DV65" s="22"/>
      <c r="DW65" s="22"/>
      <c r="DX65" s="22"/>
      <c r="DY65" s="22"/>
      <c r="DZ65" s="22"/>
      <c r="EA65" s="22"/>
      <c r="EB65" s="22"/>
      <c r="EC65" s="22"/>
      <c r="ED65" s="22"/>
      <c r="EE65" s="22"/>
      <c r="EF65" s="22"/>
      <c r="EG65" s="22"/>
      <c r="EH65" s="22"/>
      <c r="EI65" s="22"/>
      <c r="EJ65" s="22"/>
      <c r="EK65" s="22"/>
      <c r="EL65" s="22"/>
      <c r="EM65" s="22"/>
      <c r="EN65" s="22"/>
      <c r="EO65" s="22"/>
      <c r="EP65" s="22"/>
      <c r="EQ65" s="22"/>
      <c r="ER65" s="22"/>
      <c r="ES65" s="22"/>
      <c r="ET65" s="22"/>
      <c r="EU65" s="22"/>
      <c r="EV65" s="22"/>
      <c r="EW65" s="22"/>
      <c r="EX65" s="22"/>
      <c r="EY65" s="22"/>
      <c r="EZ65" s="22"/>
      <c r="FA65" s="22"/>
      <c r="FB65" s="22"/>
      <c r="FC65" s="22"/>
      <c r="FD65" s="22"/>
      <c r="FE65" s="22"/>
      <c r="FF65" s="22"/>
      <c r="FG65" s="22"/>
      <c r="FH65" s="22"/>
      <c r="FI65" s="22"/>
      <c r="FJ65" s="22"/>
      <c r="FK65" s="22"/>
      <c r="FL65" s="22"/>
      <c r="FM65" s="22"/>
      <c r="FN65" s="22"/>
      <c r="FO65" s="22"/>
      <c r="FP65" s="22"/>
      <c r="FQ65" s="22"/>
      <c r="FR65" s="22"/>
      <c r="FS65" s="22"/>
      <c r="FT65" s="22"/>
      <c r="FU65" s="22"/>
      <c r="FV65" s="22"/>
      <c r="FW65" s="22"/>
      <c r="FX65" s="22"/>
      <c r="FY65" s="22"/>
      <c r="FZ65" s="22"/>
      <c r="GA65" s="22"/>
      <c r="GB65" s="22"/>
      <c r="GC65" s="22"/>
      <c r="GD65" s="22"/>
      <c r="GE65" s="22"/>
      <c r="GF65" s="22"/>
      <c r="GG65" s="22"/>
      <c r="GH65" s="22"/>
      <c r="GI65" s="22"/>
      <c r="GJ65" s="22"/>
      <c r="GK65" s="22"/>
      <c r="GL65" s="22"/>
      <c r="GM65" s="22"/>
      <c r="GN65" s="22"/>
      <c r="GO65" s="22"/>
      <c r="GP65" s="22"/>
      <c r="GQ65" s="22"/>
      <c r="GR65" s="22"/>
      <c r="GS65" s="22"/>
      <c r="GT65" s="22"/>
      <c r="GU65" s="22"/>
      <c r="GV65" s="22"/>
      <c r="GW65" s="22"/>
      <c r="GX65" s="22"/>
      <c r="GY65" s="22"/>
      <c r="GZ65" s="22"/>
      <c r="HA65" s="22"/>
      <c r="HB65" s="22"/>
      <c r="HC65" s="22"/>
      <c r="HD65" s="22"/>
      <c r="HE65" s="22"/>
      <c r="HF65" s="22"/>
      <c r="HG65" s="22"/>
      <c r="HH65" s="22"/>
      <c r="HI65" s="22"/>
      <c r="HJ65" s="22"/>
      <c r="HK65" s="22"/>
      <c r="HL65" s="22"/>
      <c r="HM65" s="22"/>
      <c r="HN65" s="22"/>
      <c r="HO65" s="22"/>
      <c r="HP65" s="22"/>
      <c r="HQ65" s="22"/>
      <c r="HR65" s="22"/>
      <c r="HS65" s="22"/>
      <c r="HT65" s="22"/>
      <c r="HU65" s="22"/>
      <c r="HV65" s="22"/>
      <c r="HW65" s="22"/>
      <c r="HX65" s="22"/>
      <c r="HY65" s="22"/>
      <c r="HZ65" s="22"/>
      <c r="IA65" s="22"/>
      <c r="IB65" s="22"/>
      <c r="IC65" s="22"/>
      <c r="ID65" s="22"/>
      <c r="IE65" s="22"/>
      <c r="IF65" s="22"/>
      <c r="IG65" s="22"/>
      <c r="IH65" s="22"/>
      <c r="II65" s="22"/>
      <c r="IJ65" s="22"/>
      <c r="IK65" s="22"/>
      <c r="IL65" s="22"/>
      <c r="IM65" s="22"/>
      <c r="IN65" s="22"/>
      <c r="IO65" s="22"/>
      <c r="IP65" s="22"/>
      <c r="IQ65" s="22"/>
      <c r="IR65" s="22"/>
      <c r="IS65" s="22"/>
    </row>
    <row r="66" spans="2:253" s="48" customFormat="1" ht="12.75" outlineLevel="1" x14ac:dyDescent="0.2">
      <c r="B66" s="109"/>
      <c r="C66" s="172"/>
      <c r="D66" s="49" t="s">
        <v>148</v>
      </c>
      <c r="E66" s="70" t="s">
        <v>236</v>
      </c>
      <c r="F66" s="35"/>
      <c r="G66" s="36">
        <f t="shared" si="6"/>
        <v>780850</v>
      </c>
      <c r="H66" s="37"/>
      <c r="I66" s="37">
        <f t="shared" si="4"/>
        <v>780850</v>
      </c>
      <c r="J66" s="38">
        <v>780850</v>
      </c>
      <c r="K66" s="43"/>
      <c r="L66" s="73">
        <f t="shared" si="5"/>
        <v>780850</v>
      </c>
      <c r="M66" s="22"/>
      <c r="N66" s="22"/>
      <c r="O66" s="22"/>
      <c r="P66" s="22"/>
      <c r="Q66" s="176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F66" s="22"/>
      <c r="BG66" s="22"/>
      <c r="BH66" s="22"/>
      <c r="BI66" s="22"/>
      <c r="BJ66" s="22"/>
      <c r="BK66" s="22"/>
      <c r="BL66" s="22"/>
      <c r="BM66" s="22"/>
      <c r="BN66" s="22"/>
      <c r="BO66" s="22"/>
      <c r="BP66" s="22"/>
      <c r="BQ66" s="22"/>
      <c r="BR66" s="22"/>
      <c r="BS66" s="22"/>
      <c r="BT66" s="22"/>
      <c r="BU66" s="22"/>
      <c r="BV66" s="22"/>
      <c r="BW66" s="22"/>
      <c r="BX66" s="22"/>
      <c r="BY66" s="22"/>
      <c r="BZ66" s="22"/>
      <c r="CA66" s="22"/>
      <c r="CB66" s="22"/>
      <c r="CC66" s="22"/>
      <c r="CD66" s="22"/>
      <c r="CE66" s="22"/>
      <c r="CF66" s="22"/>
      <c r="CG66" s="22"/>
      <c r="CH66" s="22"/>
      <c r="CI66" s="22"/>
      <c r="CJ66" s="22"/>
      <c r="CK66" s="22"/>
      <c r="CL66" s="22"/>
      <c r="CM66" s="22"/>
      <c r="CN66" s="22"/>
      <c r="CO66" s="22"/>
      <c r="CP66" s="22"/>
      <c r="CQ66" s="22"/>
      <c r="CR66" s="22"/>
      <c r="CS66" s="22"/>
      <c r="CT66" s="22"/>
      <c r="CU66" s="22"/>
      <c r="CV66" s="22"/>
      <c r="CW66" s="22"/>
      <c r="CX66" s="22"/>
      <c r="CY66" s="22"/>
      <c r="CZ66" s="22"/>
      <c r="DA66" s="22"/>
      <c r="DB66" s="22"/>
      <c r="DC66" s="22"/>
      <c r="DD66" s="22"/>
      <c r="DE66" s="22"/>
      <c r="DF66" s="22"/>
      <c r="DG66" s="22"/>
      <c r="DH66" s="22"/>
      <c r="DI66" s="22"/>
      <c r="DJ66" s="22"/>
      <c r="DK66" s="22"/>
      <c r="DL66" s="22"/>
      <c r="DM66" s="22"/>
      <c r="DN66" s="22"/>
      <c r="DO66" s="22"/>
      <c r="DP66" s="22"/>
      <c r="DQ66" s="22"/>
      <c r="DR66" s="22"/>
      <c r="DS66" s="22"/>
      <c r="DT66" s="22"/>
      <c r="DU66" s="22"/>
      <c r="DV66" s="22"/>
      <c r="DW66" s="22"/>
      <c r="DX66" s="22"/>
      <c r="DY66" s="22"/>
      <c r="DZ66" s="22"/>
      <c r="EA66" s="22"/>
      <c r="EB66" s="22"/>
      <c r="EC66" s="22"/>
      <c r="ED66" s="22"/>
      <c r="EE66" s="22"/>
      <c r="EF66" s="22"/>
      <c r="EG66" s="22"/>
      <c r="EH66" s="22"/>
      <c r="EI66" s="22"/>
      <c r="EJ66" s="22"/>
      <c r="EK66" s="22"/>
      <c r="EL66" s="22"/>
      <c r="EM66" s="22"/>
      <c r="EN66" s="22"/>
      <c r="EO66" s="22"/>
      <c r="EP66" s="22"/>
      <c r="EQ66" s="22"/>
      <c r="ER66" s="22"/>
      <c r="ES66" s="22"/>
      <c r="ET66" s="22"/>
      <c r="EU66" s="22"/>
      <c r="EV66" s="22"/>
      <c r="EW66" s="22"/>
      <c r="EX66" s="22"/>
      <c r="EY66" s="22"/>
      <c r="EZ66" s="22"/>
      <c r="FA66" s="22"/>
      <c r="FB66" s="22"/>
      <c r="FC66" s="22"/>
      <c r="FD66" s="22"/>
      <c r="FE66" s="22"/>
      <c r="FF66" s="22"/>
      <c r="FG66" s="22"/>
      <c r="FH66" s="22"/>
      <c r="FI66" s="22"/>
      <c r="FJ66" s="22"/>
      <c r="FK66" s="22"/>
      <c r="FL66" s="22"/>
      <c r="FM66" s="22"/>
      <c r="FN66" s="22"/>
      <c r="FO66" s="22"/>
      <c r="FP66" s="22"/>
      <c r="FQ66" s="22"/>
      <c r="FR66" s="22"/>
      <c r="FS66" s="22"/>
      <c r="FT66" s="22"/>
      <c r="FU66" s="22"/>
      <c r="FV66" s="22"/>
      <c r="FW66" s="22"/>
      <c r="FX66" s="22"/>
      <c r="FY66" s="22"/>
      <c r="FZ66" s="22"/>
      <c r="GA66" s="22"/>
      <c r="GB66" s="22"/>
      <c r="GC66" s="22"/>
      <c r="GD66" s="22"/>
      <c r="GE66" s="22"/>
      <c r="GF66" s="22"/>
      <c r="GG66" s="22"/>
      <c r="GH66" s="22"/>
      <c r="GI66" s="22"/>
      <c r="GJ66" s="22"/>
      <c r="GK66" s="22"/>
      <c r="GL66" s="22"/>
      <c r="GM66" s="22"/>
      <c r="GN66" s="22"/>
      <c r="GO66" s="22"/>
      <c r="GP66" s="22"/>
      <c r="GQ66" s="22"/>
      <c r="GR66" s="22"/>
      <c r="GS66" s="22"/>
      <c r="GT66" s="22"/>
      <c r="GU66" s="22"/>
      <c r="GV66" s="22"/>
      <c r="GW66" s="22"/>
      <c r="GX66" s="22"/>
      <c r="GY66" s="22"/>
      <c r="GZ66" s="22"/>
      <c r="HA66" s="22"/>
      <c r="HB66" s="22"/>
      <c r="HC66" s="22"/>
      <c r="HD66" s="22"/>
      <c r="HE66" s="22"/>
      <c r="HF66" s="22"/>
      <c r="HG66" s="22"/>
      <c r="HH66" s="22"/>
      <c r="HI66" s="22"/>
      <c r="HJ66" s="22"/>
      <c r="HK66" s="22"/>
      <c r="HL66" s="22"/>
      <c r="HM66" s="22"/>
      <c r="HN66" s="22"/>
      <c r="HO66" s="22"/>
      <c r="HP66" s="22"/>
      <c r="HQ66" s="22"/>
      <c r="HR66" s="22"/>
      <c r="HS66" s="22"/>
      <c r="HT66" s="22"/>
      <c r="HU66" s="22"/>
      <c r="HV66" s="22"/>
      <c r="HW66" s="22"/>
      <c r="HX66" s="22"/>
      <c r="HY66" s="22"/>
      <c r="HZ66" s="22"/>
      <c r="IA66" s="22"/>
      <c r="IB66" s="22"/>
      <c r="IC66" s="22"/>
      <c r="ID66" s="22"/>
      <c r="IE66" s="22"/>
      <c r="IF66" s="22"/>
      <c r="IG66" s="22"/>
      <c r="IH66" s="22"/>
      <c r="II66" s="22"/>
      <c r="IJ66" s="22"/>
      <c r="IK66" s="22"/>
      <c r="IL66" s="22"/>
      <c r="IM66" s="22"/>
      <c r="IN66" s="22"/>
      <c r="IO66" s="22"/>
      <c r="IP66" s="22"/>
      <c r="IQ66" s="22"/>
      <c r="IR66" s="22"/>
      <c r="IS66" s="22"/>
    </row>
    <row r="67" spans="2:253" s="48" customFormat="1" ht="12.75" outlineLevel="1" x14ac:dyDescent="0.2">
      <c r="B67" s="109"/>
      <c r="C67" s="172"/>
      <c r="D67" s="49" t="s">
        <v>237</v>
      </c>
      <c r="E67" s="70" t="s">
        <v>235</v>
      </c>
      <c r="F67" s="35"/>
      <c r="G67" s="36">
        <f t="shared" si="6"/>
        <v>107120</v>
      </c>
      <c r="H67" s="37"/>
      <c r="I67" s="37">
        <f t="shared" si="4"/>
        <v>107120</v>
      </c>
      <c r="J67" s="38">
        <v>107120</v>
      </c>
      <c r="K67" s="43"/>
      <c r="L67" s="73">
        <f t="shared" si="5"/>
        <v>107120</v>
      </c>
      <c r="M67" s="22"/>
      <c r="N67" s="22"/>
      <c r="O67" s="22"/>
      <c r="P67" s="22"/>
      <c r="Q67" s="176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  <c r="BG67" s="22"/>
      <c r="BH67" s="22"/>
      <c r="BI67" s="22"/>
      <c r="BJ67" s="22"/>
      <c r="BK67" s="22"/>
      <c r="BL67" s="22"/>
      <c r="BM67" s="22"/>
      <c r="BN67" s="22"/>
      <c r="BO67" s="22"/>
      <c r="BP67" s="22"/>
      <c r="BQ67" s="22"/>
      <c r="BR67" s="22"/>
      <c r="BS67" s="22"/>
      <c r="BT67" s="22"/>
      <c r="BU67" s="22"/>
      <c r="BV67" s="22"/>
      <c r="BW67" s="22"/>
      <c r="BX67" s="22"/>
      <c r="BY67" s="22"/>
      <c r="BZ67" s="22"/>
      <c r="CA67" s="22"/>
      <c r="CB67" s="22"/>
      <c r="CC67" s="22"/>
      <c r="CD67" s="22"/>
      <c r="CE67" s="22"/>
      <c r="CF67" s="22"/>
      <c r="CG67" s="22"/>
      <c r="CH67" s="22"/>
      <c r="CI67" s="22"/>
      <c r="CJ67" s="22"/>
      <c r="CK67" s="22"/>
      <c r="CL67" s="22"/>
      <c r="CM67" s="22"/>
      <c r="CN67" s="22"/>
      <c r="CO67" s="22"/>
      <c r="CP67" s="22"/>
      <c r="CQ67" s="22"/>
      <c r="CR67" s="22"/>
      <c r="CS67" s="22"/>
      <c r="CT67" s="22"/>
      <c r="CU67" s="22"/>
      <c r="CV67" s="22"/>
      <c r="CW67" s="22"/>
      <c r="CX67" s="22"/>
      <c r="CY67" s="22"/>
      <c r="CZ67" s="22"/>
      <c r="DA67" s="22"/>
      <c r="DB67" s="22"/>
      <c r="DC67" s="22"/>
      <c r="DD67" s="22"/>
      <c r="DE67" s="22"/>
      <c r="DF67" s="22"/>
      <c r="DG67" s="22"/>
      <c r="DH67" s="22"/>
      <c r="DI67" s="22"/>
      <c r="DJ67" s="22"/>
      <c r="DK67" s="22"/>
      <c r="DL67" s="22"/>
      <c r="DM67" s="22"/>
      <c r="DN67" s="22"/>
      <c r="DO67" s="22"/>
      <c r="DP67" s="22"/>
      <c r="DQ67" s="22"/>
      <c r="DR67" s="22"/>
      <c r="DS67" s="22"/>
      <c r="DT67" s="22"/>
      <c r="DU67" s="22"/>
      <c r="DV67" s="22"/>
      <c r="DW67" s="22"/>
      <c r="DX67" s="22"/>
      <c r="DY67" s="22"/>
      <c r="DZ67" s="22"/>
      <c r="EA67" s="22"/>
      <c r="EB67" s="22"/>
      <c r="EC67" s="22"/>
      <c r="ED67" s="22"/>
      <c r="EE67" s="22"/>
      <c r="EF67" s="22"/>
      <c r="EG67" s="22"/>
      <c r="EH67" s="22"/>
      <c r="EI67" s="22"/>
      <c r="EJ67" s="22"/>
      <c r="EK67" s="22"/>
      <c r="EL67" s="22"/>
      <c r="EM67" s="22"/>
      <c r="EN67" s="22"/>
      <c r="EO67" s="22"/>
      <c r="EP67" s="22"/>
      <c r="EQ67" s="22"/>
      <c r="ER67" s="22"/>
      <c r="ES67" s="22"/>
      <c r="ET67" s="22"/>
      <c r="EU67" s="22"/>
      <c r="EV67" s="22"/>
      <c r="EW67" s="22"/>
      <c r="EX67" s="22"/>
      <c r="EY67" s="22"/>
      <c r="EZ67" s="22"/>
      <c r="FA67" s="22"/>
      <c r="FB67" s="22"/>
      <c r="FC67" s="22"/>
      <c r="FD67" s="22"/>
      <c r="FE67" s="22"/>
      <c r="FF67" s="22"/>
      <c r="FG67" s="22"/>
      <c r="FH67" s="22"/>
      <c r="FI67" s="22"/>
      <c r="FJ67" s="22"/>
      <c r="FK67" s="22"/>
      <c r="FL67" s="22"/>
      <c r="FM67" s="22"/>
      <c r="FN67" s="22"/>
      <c r="FO67" s="22"/>
      <c r="FP67" s="22"/>
      <c r="FQ67" s="22"/>
      <c r="FR67" s="22"/>
      <c r="FS67" s="22"/>
      <c r="FT67" s="22"/>
      <c r="FU67" s="22"/>
      <c r="FV67" s="22"/>
      <c r="FW67" s="22"/>
      <c r="FX67" s="22"/>
      <c r="FY67" s="22"/>
      <c r="FZ67" s="22"/>
      <c r="GA67" s="22"/>
      <c r="GB67" s="22"/>
      <c r="GC67" s="22"/>
      <c r="GD67" s="22"/>
      <c r="GE67" s="22"/>
      <c r="GF67" s="22"/>
      <c r="GG67" s="22"/>
      <c r="GH67" s="22"/>
      <c r="GI67" s="22"/>
      <c r="GJ67" s="22"/>
      <c r="GK67" s="22"/>
      <c r="GL67" s="22"/>
      <c r="GM67" s="22"/>
      <c r="GN67" s="22"/>
      <c r="GO67" s="22"/>
      <c r="GP67" s="22"/>
      <c r="GQ67" s="22"/>
      <c r="GR67" s="22"/>
      <c r="GS67" s="22"/>
      <c r="GT67" s="22"/>
      <c r="GU67" s="22"/>
      <c r="GV67" s="22"/>
      <c r="GW67" s="22"/>
      <c r="GX67" s="22"/>
      <c r="GY67" s="22"/>
      <c r="GZ67" s="22"/>
      <c r="HA67" s="22"/>
      <c r="HB67" s="22"/>
      <c r="HC67" s="22"/>
      <c r="HD67" s="22"/>
      <c r="HE67" s="22"/>
      <c r="HF67" s="22"/>
      <c r="HG67" s="22"/>
      <c r="HH67" s="22"/>
      <c r="HI67" s="22"/>
      <c r="HJ67" s="22"/>
      <c r="HK67" s="22"/>
      <c r="HL67" s="22"/>
      <c r="HM67" s="22"/>
      <c r="HN67" s="22"/>
      <c r="HO67" s="22"/>
      <c r="HP67" s="22"/>
      <c r="HQ67" s="22"/>
      <c r="HR67" s="22"/>
      <c r="HS67" s="22"/>
      <c r="HT67" s="22"/>
      <c r="HU67" s="22"/>
      <c r="HV67" s="22"/>
      <c r="HW67" s="22"/>
      <c r="HX67" s="22"/>
      <c r="HY67" s="22"/>
      <c r="HZ67" s="22"/>
      <c r="IA67" s="22"/>
      <c r="IB67" s="22"/>
      <c r="IC67" s="22"/>
      <c r="ID67" s="22"/>
      <c r="IE67" s="22"/>
      <c r="IF67" s="22"/>
      <c r="IG67" s="22"/>
      <c r="IH67" s="22"/>
      <c r="II67" s="22"/>
      <c r="IJ67" s="22"/>
      <c r="IK67" s="22"/>
      <c r="IL67" s="22"/>
      <c r="IM67" s="22"/>
      <c r="IN67" s="22"/>
      <c r="IO67" s="22"/>
      <c r="IP67" s="22"/>
      <c r="IQ67" s="22"/>
      <c r="IR67" s="22"/>
      <c r="IS67" s="22"/>
    </row>
    <row r="68" spans="2:253" s="48" customFormat="1" ht="25.5" outlineLevel="1" x14ac:dyDescent="0.2">
      <c r="B68" s="110"/>
      <c r="C68" s="173"/>
      <c r="D68" s="49" t="s">
        <v>169</v>
      </c>
      <c r="E68" s="70" t="s">
        <v>247</v>
      </c>
      <c r="F68" s="35">
        <v>1096820</v>
      </c>
      <c r="G68" s="36">
        <f t="shared" si="6"/>
        <v>0</v>
      </c>
      <c r="H68" s="37"/>
      <c r="I68" s="37">
        <f t="shared" si="4"/>
        <v>0</v>
      </c>
      <c r="J68" s="38"/>
      <c r="K68" s="43"/>
      <c r="L68" s="26">
        <f t="shared" si="5"/>
        <v>1096820</v>
      </c>
      <c r="M68" s="22"/>
      <c r="N68" s="22"/>
      <c r="O68" s="22"/>
      <c r="P68" s="22"/>
      <c r="Q68" s="176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F68" s="22"/>
      <c r="BG68" s="22"/>
      <c r="BH68" s="22"/>
      <c r="BI68" s="22"/>
      <c r="BJ68" s="22"/>
      <c r="BK68" s="22"/>
      <c r="BL68" s="22"/>
      <c r="BM68" s="22"/>
      <c r="BN68" s="22"/>
      <c r="BO68" s="22"/>
      <c r="BP68" s="22"/>
      <c r="BQ68" s="22"/>
      <c r="BR68" s="22"/>
      <c r="BS68" s="22"/>
      <c r="BT68" s="22"/>
      <c r="BU68" s="22"/>
      <c r="BV68" s="22"/>
      <c r="BW68" s="22"/>
      <c r="BX68" s="22"/>
      <c r="BY68" s="22"/>
      <c r="BZ68" s="22"/>
      <c r="CA68" s="22"/>
      <c r="CB68" s="22"/>
      <c r="CC68" s="22"/>
      <c r="CD68" s="22"/>
      <c r="CE68" s="22"/>
      <c r="CF68" s="22"/>
      <c r="CG68" s="22"/>
      <c r="CH68" s="22"/>
      <c r="CI68" s="22"/>
      <c r="CJ68" s="22"/>
      <c r="CK68" s="22"/>
      <c r="CL68" s="22"/>
      <c r="CM68" s="22"/>
      <c r="CN68" s="22"/>
      <c r="CO68" s="22"/>
      <c r="CP68" s="22"/>
      <c r="CQ68" s="22"/>
      <c r="CR68" s="22"/>
      <c r="CS68" s="22"/>
      <c r="CT68" s="22"/>
      <c r="CU68" s="22"/>
      <c r="CV68" s="22"/>
      <c r="CW68" s="22"/>
      <c r="CX68" s="22"/>
      <c r="CY68" s="22"/>
      <c r="CZ68" s="22"/>
      <c r="DA68" s="22"/>
      <c r="DB68" s="22"/>
      <c r="DC68" s="22"/>
      <c r="DD68" s="22"/>
      <c r="DE68" s="22"/>
      <c r="DF68" s="22"/>
      <c r="DG68" s="22"/>
      <c r="DH68" s="22"/>
      <c r="DI68" s="22"/>
      <c r="DJ68" s="22"/>
      <c r="DK68" s="22"/>
      <c r="DL68" s="22"/>
      <c r="DM68" s="22"/>
      <c r="DN68" s="22"/>
      <c r="DO68" s="22"/>
      <c r="DP68" s="22"/>
      <c r="DQ68" s="22"/>
      <c r="DR68" s="22"/>
      <c r="DS68" s="22"/>
      <c r="DT68" s="22"/>
      <c r="DU68" s="22"/>
      <c r="DV68" s="22"/>
      <c r="DW68" s="22"/>
      <c r="DX68" s="22"/>
      <c r="DY68" s="22"/>
      <c r="DZ68" s="22"/>
      <c r="EA68" s="22"/>
      <c r="EB68" s="22"/>
      <c r="EC68" s="22"/>
      <c r="ED68" s="22"/>
      <c r="EE68" s="22"/>
      <c r="EF68" s="22"/>
      <c r="EG68" s="22"/>
      <c r="EH68" s="22"/>
      <c r="EI68" s="22"/>
      <c r="EJ68" s="22"/>
      <c r="EK68" s="22"/>
      <c r="EL68" s="22"/>
      <c r="EM68" s="22"/>
      <c r="EN68" s="22"/>
      <c r="EO68" s="22"/>
      <c r="EP68" s="22"/>
      <c r="EQ68" s="22"/>
      <c r="ER68" s="22"/>
      <c r="ES68" s="22"/>
      <c r="ET68" s="22"/>
      <c r="EU68" s="22"/>
      <c r="EV68" s="22"/>
      <c r="EW68" s="22"/>
      <c r="EX68" s="22"/>
      <c r="EY68" s="22"/>
      <c r="EZ68" s="22"/>
      <c r="FA68" s="22"/>
      <c r="FB68" s="22"/>
      <c r="FC68" s="22"/>
      <c r="FD68" s="22"/>
      <c r="FE68" s="22"/>
      <c r="FF68" s="22"/>
      <c r="FG68" s="22"/>
      <c r="FH68" s="22"/>
      <c r="FI68" s="22"/>
      <c r="FJ68" s="22"/>
      <c r="FK68" s="22"/>
      <c r="FL68" s="22"/>
      <c r="FM68" s="22"/>
      <c r="FN68" s="22"/>
      <c r="FO68" s="22"/>
      <c r="FP68" s="22"/>
      <c r="FQ68" s="22"/>
      <c r="FR68" s="22"/>
      <c r="FS68" s="22"/>
      <c r="FT68" s="22"/>
      <c r="FU68" s="22"/>
      <c r="FV68" s="22"/>
      <c r="FW68" s="22"/>
      <c r="FX68" s="22"/>
      <c r="FY68" s="22"/>
      <c r="FZ68" s="22"/>
      <c r="GA68" s="22"/>
      <c r="GB68" s="22"/>
      <c r="GC68" s="22"/>
      <c r="GD68" s="22"/>
      <c r="GE68" s="22"/>
      <c r="GF68" s="22"/>
      <c r="GG68" s="22"/>
      <c r="GH68" s="22"/>
      <c r="GI68" s="22"/>
      <c r="GJ68" s="22"/>
      <c r="GK68" s="22"/>
      <c r="GL68" s="22"/>
      <c r="GM68" s="22"/>
      <c r="GN68" s="22"/>
      <c r="GO68" s="22"/>
      <c r="GP68" s="22"/>
      <c r="GQ68" s="22"/>
      <c r="GR68" s="22"/>
      <c r="GS68" s="22"/>
      <c r="GT68" s="22"/>
      <c r="GU68" s="22"/>
      <c r="GV68" s="22"/>
      <c r="GW68" s="22"/>
      <c r="GX68" s="22"/>
      <c r="GY68" s="22"/>
      <c r="GZ68" s="22"/>
      <c r="HA68" s="22"/>
      <c r="HB68" s="22"/>
      <c r="HC68" s="22"/>
      <c r="HD68" s="22"/>
      <c r="HE68" s="22"/>
      <c r="HF68" s="22"/>
      <c r="HG68" s="22"/>
      <c r="HH68" s="22"/>
      <c r="HI68" s="22"/>
      <c r="HJ68" s="22"/>
      <c r="HK68" s="22"/>
      <c r="HL68" s="22"/>
      <c r="HM68" s="22"/>
      <c r="HN68" s="22"/>
      <c r="HO68" s="22"/>
      <c r="HP68" s="22"/>
      <c r="HQ68" s="22"/>
      <c r="HR68" s="22"/>
      <c r="HS68" s="22"/>
      <c r="HT68" s="22"/>
      <c r="HU68" s="22"/>
      <c r="HV68" s="22"/>
      <c r="HW68" s="22"/>
      <c r="HX68" s="22"/>
      <c r="HY68" s="22"/>
      <c r="HZ68" s="22"/>
      <c r="IA68" s="22"/>
      <c r="IB68" s="22"/>
      <c r="IC68" s="22"/>
      <c r="ID68" s="22"/>
      <c r="IE68" s="22"/>
      <c r="IF68" s="22"/>
      <c r="IG68" s="22"/>
      <c r="IH68" s="22"/>
      <c r="II68" s="22"/>
      <c r="IJ68" s="22"/>
      <c r="IK68" s="22"/>
      <c r="IL68" s="22"/>
      <c r="IM68" s="22"/>
      <c r="IN68" s="22"/>
      <c r="IO68" s="22"/>
      <c r="IP68" s="22"/>
      <c r="IQ68" s="22"/>
      <c r="IR68" s="22"/>
      <c r="IS68" s="22"/>
    </row>
    <row r="69" spans="2:253" s="48" customFormat="1" ht="12.75" outlineLevel="1" x14ac:dyDescent="0.2">
      <c r="B69" s="59"/>
      <c r="C69" s="50" t="s">
        <v>36</v>
      </c>
      <c r="D69" s="49"/>
      <c r="E69" s="67" t="s">
        <v>186</v>
      </c>
      <c r="F69" s="35"/>
      <c r="G69" s="36">
        <f t="shared" si="6"/>
        <v>0</v>
      </c>
      <c r="H69" s="37"/>
      <c r="I69" s="37">
        <f t="shared" si="4"/>
        <v>0</v>
      </c>
      <c r="J69" s="38"/>
      <c r="K69" s="25"/>
      <c r="L69" s="26">
        <f t="shared" si="5"/>
        <v>0</v>
      </c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  <c r="BM69" s="22"/>
      <c r="BN69" s="22"/>
      <c r="BO69" s="22"/>
      <c r="BP69" s="22"/>
      <c r="BQ69" s="22"/>
      <c r="BR69" s="22"/>
      <c r="BS69" s="22"/>
      <c r="BT69" s="22"/>
      <c r="BU69" s="22"/>
      <c r="BV69" s="22"/>
      <c r="BW69" s="22"/>
      <c r="BX69" s="22"/>
      <c r="BY69" s="22"/>
      <c r="BZ69" s="22"/>
      <c r="CA69" s="22"/>
      <c r="CB69" s="22"/>
      <c r="CC69" s="22"/>
      <c r="CD69" s="22"/>
      <c r="CE69" s="22"/>
      <c r="CF69" s="22"/>
      <c r="CG69" s="22"/>
      <c r="CH69" s="22"/>
      <c r="CI69" s="22"/>
      <c r="CJ69" s="22"/>
      <c r="CK69" s="22"/>
      <c r="CL69" s="22"/>
      <c r="CM69" s="22"/>
      <c r="CN69" s="22"/>
      <c r="CO69" s="22"/>
      <c r="CP69" s="22"/>
      <c r="CQ69" s="22"/>
      <c r="CR69" s="22"/>
      <c r="CS69" s="22"/>
      <c r="CT69" s="22"/>
      <c r="CU69" s="22"/>
      <c r="CV69" s="22"/>
      <c r="CW69" s="22"/>
      <c r="CX69" s="22"/>
      <c r="CY69" s="22"/>
      <c r="CZ69" s="22"/>
      <c r="DA69" s="22"/>
      <c r="DB69" s="22"/>
      <c r="DC69" s="22"/>
      <c r="DD69" s="22"/>
      <c r="DE69" s="22"/>
      <c r="DF69" s="22"/>
      <c r="DG69" s="22"/>
      <c r="DH69" s="22"/>
      <c r="DI69" s="22"/>
      <c r="DJ69" s="22"/>
      <c r="DK69" s="22"/>
      <c r="DL69" s="22"/>
      <c r="DM69" s="22"/>
      <c r="DN69" s="22"/>
      <c r="DO69" s="22"/>
      <c r="DP69" s="22"/>
      <c r="DQ69" s="22"/>
      <c r="DR69" s="22"/>
      <c r="DS69" s="22"/>
      <c r="DT69" s="22"/>
      <c r="DU69" s="22"/>
      <c r="DV69" s="22"/>
      <c r="DW69" s="22"/>
      <c r="DX69" s="22"/>
      <c r="DY69" s="22"/>
      <c r="DZ69" s="22"/>
      <c r="EA69" s="22"/>
      <c r="EB69" s="22"/>
      <c r="EC69" s="22"/>
      <c r="ED69" s="22"/>
      <c r="EE69" s="22"/>
      <c r="EF69" s="22"/>
      <c r="EG69" s="22"/>
      <c r="EH69" s="22"/>
      <c r="EI69" s="22"/>
      <c r="EJ69" s="22"/>
      <c r="EK69" s="22"/>
      <c r="EL69" s="22"/>
      <c r="EM69" s="22"/>
      <c r="EN69" s="22"/>
      <c r="EO69" s="22"/>
      <c r="EP69" s="22"/>
      <c r="EQ69" s="22"/>
      <c r="ER69" s="22"/>
      <c r="ES69" s="22"/>
      <c r="ET69" s="22"/>
      <c r="EU69" s="22"/>
      <c r="EV69" s="22"/>
      <c r="EW69" s="22"/>
      <c r="EX69" s="22"/>
      <c r="EY69" s="22"/>
      <c r="EZ69" s="22"/>
      <c r="FA69" s="22"/>
      <c r="FB69" s="22"/>
      <c r="FC69" s="22"/>
      <c r="FD69" s="22"/>
      <c r="FE69" s="22"/>
      <c r="FF69" s="22"/>
      <c r="FG69" s="22"/>
      <c r="FH69" s="22"/>
      <c r="FI69" s="22"/>
      <c r="FJ69" s="22"/>
      <c r="FK69" s="22"/>
      <c r="FL69" s="22"/>
      <c r="FM69" s="22"/>
      <c r="FN69" s="22"/>
      <c r="FO69" s="22"/>
      <c r="FP69" s="22"/>
      <c r="FQ69" s="22"/>
      <c r="FR69" s="22"/>
      <c r="FS69" s="22"/>
      <c r="FT69" s="22"/>
      <c r="FU69" s="22"/>
      <c r="FV69" s="22"/>
      <c r="FW69" s="22"/>
      <c r="FX69" s="22"/>
      <c r="FY69" s="22"/>
      <c r="FZ69" s="22"/>
      <c r="GA69" s="22"/>
      <c r="GB69" s="22"/>
      <c r="GC69" s="22"/>
      <c r="GD69" s="22"/>
      <c r="GE69" s="22"/>
      <c r="GF69" s="22"/>
      <c r="GG69" s="22"/>
      <c r="GH69" s="22"/>
      <c r="GI69" s="22"/>
      <c r="GJ69" s="22"/>
      <c r="GK69" s="22"/>
      <c r="GL69" s="22"/>
      <c r="GM69" s="22"/>
      <c r="GN69" s="22"/>
      <c r="GO69" s="22"/>
      <c r="GP69" s="22"/>
      <c r="GQ69" s="22"/>
      <c r="GR69" s="22"/>
      <c r="GS69" s="22"/>
      <c r="GT69" s="22"/>
      <c r="GU69" s="22"/>
      <c r="GV69" s="22"/>
      <c r="GW69" s="22"/>
      <c r="GX69" s="22"/>
      <c r="GY69" s="22"/>
      <c r="GZ69" s="22"/>
      <c r="HA69" s="22"/>
      <c r="HB69" s="22"/>
      <c r="HC69" s="22"/>
      <c r="HD69" s="22"/>
      <c r="HE69" s="22"/>
      <c r="HF69" s="22"/>
      <c r="HG69" s="22"/>
      <c r="HH69" s="22"/>
      <c r="HI69" s="22"/>
      <c r="HJ69" s="22"/>
      <c r="HK69" s="22"/>
      <c r="HL69" s="22"/>
      <c r="HM69" s="22"/>
      <c r="HN69" s="22"/>
      <c r="HO69" s="22"/>
      <c r="HP69" s="22"/>
      <c r="HQ69" s="22"/>
      <c r="HR69" s="22"/>
      <c r="HS69" s="22"/>
      <c r="HT69" s="22"/>
      <c r="HU69" s="22"/>
      <c r="HV69" s="22"/>
      <c r="HW69" s="22"/>
      <c r="HX69" s="22"/>
      <c r="HY69" s="22"/>
      <c r="HZ69" s="22"/>
      <c r="IA69" s="22"/>
      <c r="IB69" s="22"/>
      <c r="IC69" s="22"/>
      <c r="ID69" s="22"/>
      <c r="IE69" s="22"/>
      <c r="IF69" s="22"/>
      <c r="IG69" s="22"/>
      <c r="IH69" s="22"/>
      <c r="II69" s="22"/>
      <c r="IJ69" s="22"/>
      <c r="IK69" s="22"/>
      <c r="IL69" s="22"/>
      <c r="IM69" s="22"/>
      <c r="IN69" s="22"/>
      <c r="IO69" s="22"/>
      <c r="IP69" s="22"/>
      <c r="IQ69" s="22"/>
      <c r="IR69" s="22"/>
      <c r="IS69" s="22"/>
    </row>
    <row r="70" spans="2:253" s="48" customFormat="1" ht="25.5" customHeight="1" outlineLevel="1" x14ac:dyDescent="0.2">
      <c r="B70" s="59"/>
      <c r="C70" s="111" t="s">
        <v>37</v>
      </c>
      <c r="D70" s="49" t="s">
        <v>151</v>
      </c>
      <c r="E70" s="68" t="s">
        <v>153</v>
      </c>
      <c r="F70" s="39"/>
      <c r="G70" s="36">
        <f t="shared" si="6"/>
        <v>93257</v>
      </c>
      <c r="H70" s="40"/>
      <c r="I70" s="37">
        <f t="shared" si="4"/>
        <v>93257</v>
      </c>
      <c r="J70" s="41">
        <v>93257</v>
      </c>
      <c r="K70" s="25"/>
      <c r="L70" s="26">
        <f t="shared" si="5"/>
        <v>93257</v>
      </c>
      <c r="M70" s="22"/>
      <c r="N70" s="22"/>
      <c r="O70" s="22"/>
      <c r="P70" s="22"/>
      <c r="Q70" s="176">
        <f>L70+L71</f>
        <v>122227</v>
      </c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  <c r="BG70" s="22"/>
      <c r="BH70" s="22"/>
      <c r="BI70" s="22"/>
      <c r="BJ70" s="22"/>
      <c r="BK70" s="22"/>
      <c r="BL70" s="22"/>
      <c r="BM70" s="22"/>
      <c r="BN70" s="22"/>
      <c r="BO70" s="22"/>
      <c r="BP70" s="22"/>
      <c r="BQ70" s="22"/>
      <c r="BR70" s="22"/>
      <c r="BS70" s="22"/>
      <c r="BT70" s="22"/>
      <c r="BU70" s="22"/>
      <c r="BV70" s="22"/>
      <c r="BW70" s="22"/>
      <c r="BX70" s="22"/>
      <c r="BY70" s="22"/>
      <c r="BZ70" s="22"/>
      <c r="CA70" s="22"/>
      <c r="CB70" s="22"/>
      <c r="CC70" s="22"/>
      <c r="CD70" s="22"/>
      <c r="CE70" s="22"/>
      <c r="CF70" s="22"/>
      <c r="CG70" s="22"/>
      <c r="CH70" s="22"/>
      <c r="CI70" s="22"/>
      <c r="CJ70" s="22"/>
      <c r="CK70" s="22"/>
      <c r="CL70" s="22"/>
      <c r="CM70" s="22"/>
      <c r="CN70" s="22"/>
      <c r="CO70" s="22"/>
      <c r="CP70" s="22"/>
      <c r="CQ70" s="22"/>
      <c r="CR70" s="22"/>
      <c r="CS70" s="22"/>
      <c r="CT70" s="22"/>
      <c r="CU70" s="22"/>
      <c r="CV70" s="22"/>
      <c r="CW70" s="22"/>
      <c r="CX70" s="22"/>
      <c r="CY70" s="22"/>
      <c r="CZ70" s="22"/>
      <c r="DA70" s="22"/>
      <c r="DB70" s="22"/>
      <c r="DC70" s="22"/>
      <c r="DD70" s="22"/>
      <c r="DE70" s="22"/>
      <c r="DF70" s="22"/>
      <c r="DG70" s="22"/>
      <c r="DH70" s="22"/>
      <c r="DI70" s="22"/>
      <c r="DJ70" s="22"/>
      <c r="DK70" s="22"/>
      <c r="DL70" s="22"/>
      <c r="DM70" s="22"/>
      <c r="DN70" s="22"/>
      <c r="DO70" s="22"/>
      <c r="DP70" s="22"/>
      <c r="DQ70" s="22"/>
      <c r="DR70" s="22"/>
      <c r="DS70" s="22"/>
      <c r="DT70" s="22"/>
      <c r="DU70" s="22"/>
      <c r="DV70" s="22"/>
      <c r="DW70" s="22"/>
      <c r="DX70" s="22"/>
      <c r="DY70" s="22"/>
      <c r="DZ70" s="22"/>
      <c r="EA70" s="22"/>
      <c r="EB70" s="22"/>
      <c r="EC70" s="22"/>
      <c r="ED70" s="22"/>
      <c r="EE70" s="22"/>
      <c r="EF70" s="22"/>
      <c r="EG70" s="22"/>
      <c r="EH70" s="22"/>
      <c r="EI70" s="22"/>
      <c r="EJ70" s="22"/>
      <c r="EK70" s="22"/>
      <c r="EL70" s="22"/>
      <c r="EM70" s="22"/>
      <c r="EN70" s="22"/>
      <c r="EO70" s="22"/>
      <c r="EP70" s="22"/>
      <c r="EQ70" s="22"/>
      <c r="ER70" s="22"/>
      <c r="ES70" s="22"/>
      <c r="ET70" s="22"/>
      <c r="EU70" s="22"/>
      <c r="EV70" s="22"/>
      <c r="EW70" s="22"/>
      <c r="EX70" s="22"/>
      <c r="EY70" s="22"/>
      <c r="EZ70" s="22"/>
      <c r="FA70" s="22"/>
      <c r="FB70" s="22"/>
      <c r="FC70" s="22"/>
      <c r="FD70" s="22"/>
      <c r="FE70" s="22"/>
      <c r="FF70" s="22"/>
      <c r="FG70" s="22"/>
      <c r="FH70" s="22"/>
      <c r="FI70" s="22"/>
      <c r="FJ70" s="22"/>
      <c r="FK70" s="22"/>
      <c r="FL70" s="22"/>
      <c r="FM70" s="22"/>
      <c r="FN70" s="22"/>
      <c r="FO70" s="22"/>
      <c r="FP70" s="22"/>
      <c r="FQ70" s="22"/>
      <c r="FR70" s="22"/>
      <c r="FS70" s="22"/>
      <c r="FT70" s="22"/>
      <c r="FU70" s="22"/>
      <c r="FV70" s="22"/>
      <c r="FW70" s="22"/>
      <c r="FX70" s="22"/>
      <c r="FY70" s="22"/>
      <c r="FZ70" s="22"/>
      <c r="GA70" s="22"/>
      <c r="GB70" s="22"/>
      <c r="GC70" s="22"/>
      <c r="GD70" s="22"/>
      <c r="GE70" s="22"/>
      <c r="GF70" s="22"/>
      <c r="GG70" s="22"/>
      <c r="GH70" s="22"/>
      <c r="GI70" s="22"/>
      <c r="GJ70" s="22"/>
      <c r="GK70" s="22"/>
      <c r="GL70" s="22"/>
      <c r="GM70" s="22"/>
      <c r="GN70" s="22"/>
      <c r="GO70" s="22"/>
      <c r="GP70" s="22"/>
      <c r="GQ70" s="22"/>
      <c r="GR70" s="22"/>
      <c r="GS70" s="22"/>
      <c r="GT70" s="22"/>
      <c r="GU70" s="22"/>
      <c r="GV70" s="22"/>
      <c r="GW70" s="22"/>
      <c r="GX70" s="22"/>
      <c r="GY70" s="22"/>
      <c r="GZ70" s="22"/>
      <c r="HA70" s="22"/>
      <c r="HB70" s="22"/>
      <c r="HC70" s="22"/>
      <c r="HD70" s="22"/>
      <c r="HE70" s="22"/>
      <c r="HF70" s="22"/>
      <c r="HG70" s="22"/>
      <c r="HH70" s="22"/>
      <c r="HI70" s="22"/>
      <c r="HJ70" s="22"/>
      <c r="HK70" s="22"/>
      <c r="HL70" s="22"/>
      <c r="HM70" s="22"/>
      <c r="HN70" s="22"/>
      <c r="HO70" s="22"/>
      <c r="HP70" s="22"/>
      <c r="HQ70" s="22"/>
      <c r="HR70" s="22"/>
      <c r="HS70" s="22"/>
      <c r="HT70" s="22"/>
      <c r="HU70" s="22"/>
      <c r="HV70" s="22"/>
      <c r="HW70" s="22"/>
      <c r="HX70" s="22"/>
      <c r="HY70" s="22"/>
      <c r="HZ70" s="22"/>
      <c r="IA70" s="22"/>
      <c r="IB70" s="22"/>
      <c r="IC70" s="22"/>
      <c r="ID70" s="22"/>
      <c r="IE70" s="22"/>
      <c r="IF70" s="22"/>
      <c r="IG70" s="22"/>
      <c r="IH70" s="22"/>
      <c r="II70" s="22"/>
      <c r="IJ70" s="22"/>
      <c r="IK70" s="22"/>
      <c r="IL70" s="22"/>
      <c r="IM70" s="22"/>
      <c r="IN70" s="22"/>
      <c r="IO70" s="22"/>
      <c r="IP70" s="22"/>
      <c r="IQ70" s="22"/>
      <c r="IR70" s="22"/>
      <c r="IS70" s="22"/>
    </row>
    <row r="71" spans="2:253" s="48" customFormat="1" ht="25.5" outlineLevel="1" x14ac:dyDescent="0.2">
      <c r="B71" s="59"/>
      <c r="C71" s="113"/>
      <c r="D71" s="49" t="s">
        <v>145</v>
      </c>
      <c r="E71" s="68" t="s">
        <v>202</v>
      </c>
      <c r="F71" s="39">
        <v>28970</v>
      </c>
      <c r="G71" s="36">
        <f t="shared" si="6"/>
        <v>0</v>
      </c>
      <c r="H71" s="40"/>
      <c r="I71" s="37">
        <f t="shared" si="4"/>
        <v>0</v>
      </c>
      <c r="J71" s="41"/>
      <c r="K71" s="25"/>
      <c r="L71" s="26">
        <f t="shared" si="5"/>
        <v>28970</v>
      </c>
      <c r="M71" s="22"/>
      <c r="N71" s="22"/>
      <c r="O71" s="22"/>
      <c r="P71" s="22"/>
      <c r="Q71" s="177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  <c r="BH71" s="22"/>
      <c r="BI71" s="22"/>
      <c r="BJ71" s="22"/>
      <c r="BK71" s="22"/>
      <c r="BL71" s="22"/>
      <c r="BM71" s="22"/>
      <c r="BN71" s="22"/>
      <c r="BO71" s="22"/>
      <c r="BP71" s="22"/>
      <c r="BQ71" s="22"/>
      <c r="BR71" s="22"/>
      <c r="BS71" s="22"/>
      <c r="BT71" s="22"/>
      <c r="BU71" s="22"/>
      <c r="BV71" s="22"/>
      <c r="BW71" s="22"/>
      <c r="BX71" s="22"/>
      <c r="BY71" s="22"/>
      <c r="BZ71" s="22"/>
      <c r="CA71" s="22"/>
      <c r="CB71" s="22"/>
      <c r="CC71" s="22"/>
      <c r="CD71" s="22"/>
      <c r="CE71" s="22"/>
      <c r="CF71" s="22"/>
      <c r="CG71" s="22"/>
      <c r="CH71" s="22"/>
      <c r="CI71" s="22"/>
      <c r="CJ71" s="22"/>
      <c r="CK71" s="22"/>
      <c r="CL71" s="22"/>
      <c r="CM71" s="22"/>
      <c r="CN71" s="22"/>
      <c r="CO71" s="22"/>
      <c r="CP71" s="22"/>
      <c r="CQ71" s="22"/>
      <c r="CR71" s="22"/>
      <c r="CS71" s="22"/>
      <c r="CT71" s="22"/>
      <c r="CU71" s="22"/>
      <c r="CV71" s="22"/>
      <c r="CW71" s="22"/>
      <c r="CX71" s="22"/>
      <c r="CY71" s="22"/>
      <c r="CZ71" s="22"/>
      <c r="DA71" s="22"/>
      <c r="DB71" s="22"/>
      <c r="DC71" s="22"/>
      <c r="DD71" s="22"/>
      <c r="DE71" s="22"/>
      <c r="DF71" s="22"/>
      <c r="DG71" s="22"/>
      <c r="DH71" s="22"/>
      <c r="DI71" s="22"/>
      <c r="DJ71" s="22"/>
      <c r="DK71" s="22"/>
      <c r="DL71" s="22"/>
      <c r="DM71" s="22"/>
      <c r="DN71" s="22"/>
      <c r="DO71" s="22"/>
      <c r="DP71" s="22"/>
      <c r="DQ71" s="22"/>
      <c r="DR71" s="22"/>
      <c r="DS71" s="22"/>
      <c r="DT71" s="22"/>
      <c r="DU71" s="22"/>
      <c r="DV71" s="22"/>
      <c r="DW71" s="22"/>
      <c r="DX71" s="22"/>
      <c r="DY71" s="22"/>
      <c r="DZ71" s="22"/>
      <c r="EA71" s="22"/>
      <c r="EB71" s="22"/>
      <c r="EC71" s="22"/>
      <c r="ED71" s="22"/>
      <c r="EE71" s="22"/>
      <c r="EF71" s="22"/>
      <c r="EG71" s="22"/>
      <c r="EH71" s="22"/>
      <c r="EI71" s="22"/>
      <c r="EJ71" s="22"/>
      <c r="EK71" s="22"/>
      <c r="EL71" s="22"/>
      <c r="EM71" s="22"/>
      <c r="EN71" s="22"/>
      <c r="EO71" s="22"/>
      <c r="EP71" s="22"/>
      <c r="EQ71" s="22"/>
      <c r="ER71" s="22"/>
      <c r="ES71" s="22"/>
      <c r="ET71" s="22"/>
      <c r="EU71" s="22"/>
      <c r="EV71" s="22"/>
      <c r="EW71" s="22"/>
      <c r="EX71" s="22"/>
      <c r="EY71" s="22"/>
      <c r="EZ71" s="22"/>
      <c r="FA71" s="22"/>
      <c r="FB71" s="22"/>
      <c r="FC71" s="22"/>
      <c r="FD71" s="22"/>
      <c r="FE71" s="22"/>
      <c r="FF71" s="22"/>
      <c r="FG71" s="22"/>
      <c r="FH71" s="22"/>
      <c r="FI71" s="22"/>
      <c r="FJ71" s="22"/>
      <c r="FK71" s="22"/>
      <c r="FL71" s="22"/>
      <c r="FM71" s="22"/>
      <c r="FN71" s="22"/>
      <c r="FO71" s="22"/>
      <c r="FP71" s="22"/>
      <c r="FQ71" s="22"/>
      <c r="FR71" s="22"/>
      <c r="FS71" s="22"/>
      <c r="FT71" s="22"/>
      <c r="FU71" s="22"/>
      <c r="FV71" s="22"/>
      <c r="FW71" s="22"/>
      <c r="FX71" s="22"/>
      <c r="FY71" s="22"/>
      <c r="FZ71" s="22"/>
      <c r="GA71" s="22"/>
      <c r="GB71" s="22"/>
      <c r="GC71" s="22"/>
      <c r="GD71" s="22"/>
      <c r="GE71" s="22"/>
      <c r="GF71" s="22"/>
      <c r="GG71" s="22"/>
      <c r="GH71" s="22"/>
      <c r="GI71" s="22"/>
      <c r="GJ71" s="22"/>
      <c r="GK71" s="22"/>
      <c r="GL71" s="22"/>
      <c r="GM71" s="22"/>
      <c r="GN71" s="22"/>
      <c r="GO71" s="22"/>
      <c r="GP71" s="22"/>
      <c r="GQ71" s="22"/>
      <c r="GR71" s="22"/>
      <c r="GS71" s="22"/>
      <c r="GT71" s="22"/>
      <c r="GU71" s="22"/>
      <c r="GV71" s="22"/>
      <c r="GW71" s="22"/>
      <c r="GX71" s="22"/>
      <c r="GY71" s="22"/>
      <c r="GZ71" s="22"/>
      <c r="HA71" s="22"/>
      <c r="HB71" s="22"/>
      <c r="HC71" s="22"/>
      <c r="HD71" s="22"/>
      <c r="HE71" s="22"/>
      <c r="HF71" s="22"/>
      <c r="HG71" s="22"/>
      <c r="HH71" s="22"/>
      <c r="HI71" s="22"/>
      <c r="HJ71" s="22"/>
      <c r="HK71" s="22"/>
      <c r="HL71" s="22"/>
      <c r="HM71" s="22"/>
      <c r="HN71" s="22"/>
      <c r="HO71" s="22"/>
      <c r="HP71" s="22"/>
      <c r="HQ71" s="22"/>
      <c r="HR71" s="22"/>
      <c r="HS71" s="22"/>
      <c r="HT71" s="22"/>
      <c r="HU71" s="22"/>
      <c r="HV71" s="22"/>
      <c r="HW71" s="22"/>
      <c r="HX71" s="22"/>
      <c r="HY71" s="22"/>
      <c r="HZ71" s="22"/>
      <c r="IA71" s="22"/>
      <c r="IB71" s="22"/>
      <c r="IC71" s="22"/>
      <c r="ID71" s="22"/>
      <c r="IE71" s="22"/>
      <c r="IF71" s="22"/>
      <c r="IG71" s="22"/>
      <c r="IH71" s="22"/>
      <c r="II71" s="22"/>
      <c r="IJ71" s="22"/>
      <c r="IK71" s="22"/>
      <c r="IL71" s="22"/>
      <c r="IM71" s="22"/>
      <c r="IN71" s="22"/>
      <c r="IO71" s="22"/>
      <c r="IP71" s="22"/>
      <c r="IQ71" s="22"/>
      <c r="IR71" s="22"/>
      <c r="IS71" s="22"/>
    </row>
    <row r="72" spans="2:253" s="48" customFormat="1" ht="25.5" outlineLevel="1" x14ac:dyDescent="0.2">
      <c r="B72" s="59"/>
      <c r="C72" s="50" t="s">
        <v>38</v>
      </c>
      <c r="D72" s="49"/>
      <c r="E72" s="67" t="s">
        <v>186</v>
      </c>
      <c r="F72" s="35"/>
      <c r="G72" s="36">
        <f t="shared" si="6"/>
        <v>0</v>
      </c>
      <c r="H72" s="37"/>
      <c r="I72" s="37">
        <f t="shared" si="4"/>
        <v>0</v>
      </c>
      <c r="J72" s="38"/>
      <c r="K72" s="25"/>
      <c r="L72" s="26">
        <f t="shared" si="5"/>
        <v>0</v>
      </c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22"/>
      <c r="BO72" s="22"/>
      <c r="BP72" s="22"/>
      <c r="BQ72" s="22"/>
      <c r="BR72" s="22"/>
      <c r="BS72" s="22"/>
      <c r="BT72" s="22"/>
      <c r="BU72" s="22"/>
      <c r="BV72" s="22"/>
      <c r="BW72" s="22"/>
      <c r="BX72" s="22"/>
      <c r="BY72" s="22"/>
      <c r="BZ72" s="22"/>
      <c r="CA72" s="22"/>
      <c r="CB72" s="22"/>
      <c r="CC72" s="22"/>
      <c r="CD72" s="22"/>
      <c r="CE72" s="22"/>
      <c r="CF72" s="22"/>
      <c r="CG72" s="22"/>
      <c r="CH72" s="22"/>
      <c r="CI72" s="22"/>
      <c r="CJ72" s="22"/>
      <c r="CK72" s="22"/>
      <c r="CL72" s="22"/>
      <c r="CM72" s="22"/>
      <c r="CN72" s="22"/>
      <c r="CO72" s="22"/>
      <c r="CP72" s="22"/>
      <c r="CQ72" s="22"/>
      <c r="CR72" s="22"/>
      <c r="CS72" s="22"/>
      <c r="CT72" s="22"/>
      <c r="CU72" s="22"/>
      <c r="CV72" s="22"/>
      <c r="CW72" s="22"/>
      <c r="CX72" s="22"/>
      <c r="CY72" s="22"/>
      <c r="CZ72" s="22"/>
      <c r="DA72" s="22"/>
      <c r="DB72" s="22"/>
      <c r="DC72" s="22"/>
      <c r="DD72" s="22"/>
      <c r="DE72" s="22"/>
      <c r="DF72" s="22"/>
      <c r="DG72" s="22"/>
      <c r="DH72" s="22"/>
      <c r="DI72" s="22"/>
      <c r="DJ72" s="22"/>
      <c r="DK72" s="22"/>
      <c r="DL72" s="22"/>
      <c r="DM72" s="22"/>
      <c r="DN72" s="22"/>
      <c r="DO72" s="22"/>
      <c r="DP72" s="22"/>
      <c r="DQ72" s="22"/>
      <c r="DR72" s="22"/>
      <c r="DS72" s="22"/>
      <c r="DT72" s="22"/>
      <c r="DU72" s="22"/>
      <c r="DV72" s="22"/>
      <c r="DW72" s="22"/>
      <c r="DX72" s="22"/>
      <c r="DY72" s="22"/>
      <c r="DZ72" s="22"/>
      <c r="EA72" s="22"/>
      <c r="EB72" s="22"/>
      <c r="EC72" s="22"/>
      <c r="ED72" s="22"/>
      <c r="EE72" s="22"/>
      <c r="EF72" s="22"/>
      <c r="EG72" s="22"/>
      <c r="EH72" s="22"/>
      <c r="EI72" s="22"/>
      <c r="EJ72" s="22"/>
      <c r="EK72" s="22"/>
      <c r="EL72" s="22"/>
      <c r="EM72" s="22"/>
      <c r="EN72" s="22"/>
      <c r="EO72" s="22"/>
      <c r="EP72" s="22"/>
      <c r="EQ72" s="22"/>
      <c r="ER72" s="22"/>
      <c r="ES72" s="22"/>
      <c r="ET72" s="22"/>
      <c r="EU72" s="22"/>
      <c r="EV72" s="22"/>
      <c r="EW72" s="22"/>
      <c r="EX72" s="22"/>
      <c r="EY72" s="22"/>
      <c r="EZ72" s="22"/>
      <c r="FA72" s="22"/>
      <c r="FB72" s="22"/>
      <c r="FC72" s="22"/>
      <c r="FD72" s="22"/>
      <c r="FE72" s="22"/>
      <c r="FF72" s="22"/>
      <c r="FG72" s="22"/>
      <c r="FH72" s="22"/>
      <c r="FI72" s="22"/>
      <c r="FJ72" s="22"/>
      <c r="FK72" s="22"/>
      <c r="FL72" s="22"/>
      <c r="FM72" s="22"/>
      <c r="FN72" s="22"/>
      <c r="FO72" s="22"/>
      <c r="FP72" s="22"/>
      <c r="FQ72" s="22"/>
      <c r="FR72" s="22"/>
      <c r="FS72" s="22"/>
      <c r="FT72" s="22"/>
      <c r="FU72" s="22"/>
      <c r="FV72" s="22"/>
      <c r="FW72" s="22"/>
      <c r="FX72" s="22"/>
      <c r="FY72" s="22"/>
      <c r="FZ72" s="22"/>
      <c r="GA72" s="22"/>
      <c r="GB72" s="22"/>
      <c r="GC72" s="22"/>
      <c r="GD72" s="22"/>
      <c r="GE72" s="22"/>
      <c r="GF72" s="22"/>
      <c r="GG72" s="22"/>
      <c r="GH72" s="22"/>
      <c r="GI72" s="22"/>
      <c r="GJ72" s="22"/>
      <c r="GK72" s="22"/>
      <c r="GL72" s="22"/>
      <c r="GM72" s="22"/>
      <c r="GN72" s="22"/>
      <c r="GO72" s="22"/>
      <c r="GP72" s="22"/>
      <c r="GQ72" s="22"/>
      <c r="GR72" s="22"/>
      <c r="GS72" s="22"/>
      <c r="GT72" s="22"/>
      <c r="GU72" s="22"/>
      <c r="GV72" s="22"/>
      <c r="GW72" s="22"/>
      <c r="GX72" s="22"/>
      <c r="GY72" s="22"/>
      <c r="GZ72" s="22"/>
      <c r="HA72" s="22"/>
      <c r="HB72" s="22"/>
      <c r="HC72" s="22"/>
      <c r="HD72" s="22"/>
      <c r="HE72" s="22"/>
      <c r="HF72" s="22"/>
      <c r="HG72" s="22"/>
      <c r="HH72" s="22"/>
      <c r="HI72" s="22"/>
      <c r="HJ72" s="22"/>
      <c r="HK72" s="22"/>
      <c r="HL72" s="22"/>
      <c r="HM72" s="22"/>
      <c r="HN72" s="22"/>
      <c r="HO72" s="22"/>
      <c r="HP72" s="22"/>
      <c r="HQ72" s="22"/>
      <c r="HR72" s="22"/>
      <c r="HS72" s="22"/>
      <c r="HT72" s="22"/>
      <c r="HU72" s="22"/>
      <c r="HV72" s="22"/>
      <c r="HW72" s="22"/>
      <c r="HX72" s="22"/>
      <c r="HY72" s="22"/>
      <c r="HZ72" s="22"/>
      <c r="IA72" s="22"/>
      <c r="IB72" s="22"/>
      <c r="IC72" s="22"/>
      <c r="ID72" s="22"/>
      <c r="IE72" s="22"/>
      <c r="IF72" s="22"/>
      <c r="IG72" s="22"/>
      <c r="IH72" s="22"/>
      <c r="II72" s="22"/>
      <c r="IJ72" s="22"/>
      <c r="IK72" s="22"/>
      <c r="IL72" s="22"/>
      <c r="IM72" s="22"/>
      <c r="IN72" s="22"/>
      <c r="IO72" s="22"/>
      <c r="IP72" s="22"/>
      <c r="IQ72" s="22"/>
      <c r="IR72" s="22"/>
      <c r="IS72" s="22"/>
    </row>
    <row r="73" spans="2:253" s="48" customFormat="1" ht="25.5" outlineLevel="1" x14ac:dyDescent="0.2">
      <c r="B73" s="108"/>
      <c r="C73" s="168" t="s">
        <v>69</v>
      </c>
      <c r="D73" s="49" t="s">
        <v>158</v>
      </c>
      <c r="E73" s="66" t="s">
        <v>225</v>
      </c>
      <c r="F73" s="35">
        <v>52570</v>
      </c>
      <c r="G73" s="36">
        <f t="shared" si="6"/>
        <v>0</v>
      </c>
      <c r="H73" s="37"/>
      <c r="I73" s="37">
        <f t="shared" si="4"/>
        <v>0</v>
      </c>
      <c r="J73" s="38"/>
      <c r="K73" s="25"/>
      <c r="L73" s="26">
        <f t="shared" si="5"/>
        <v>52570</v>
      </c>
      <c r="M73" s="22"/>
      <c r="N73" s="22"/>
      <c r="O73" s="22"/>
      <c r="P73" s="22"/>
      <c r="Q73" s="176">
        <f>L73+L74</f>
        <v>403720</v>
      </c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22"/>
      <c r="BD73" s="22"/>
      <c r="BE73" s="22"/>
      <c r="BF73" s="22"/>
      <c r="BG73" s="22"/>
      <c r="BH73" s="22"/>
      <c r="BI73" s="22"/>
      <c r="BJ73" s="22"/>
      <c r="BK73" s="22"/>
      <c r="BL73" s="22"/>
      <c r="BM73" s="22"/>
      <c r="BN73" s="22"/>
      <c r="BO73" s="22"/>
      <c r="BP73" s="22"/>
      <c r="BQ73" s="22"/>
      <c r="BR73" s="22"/>
      <c r="BS73" s="22"/>
      <c r="BT73" s="22"/>
      <c r="BU73" s="22"/>
      <c r="BV73" s="22"/>
      <c r="BW73" s="22"/>
      <c r="BX73" s="22"/>
      <c r="BY73" s="22"/>
      <c r="BZ73" s="22"/>
      <c r="CA73" s="22"/>
      <c r="CB73" s="22"/>
      <c r="CC73" s="22"/>
      <c r="CD73" s="22"/>
      <c r="CE73" s="22"/>
      <c r="CF73" s="22"/>
      <c r="CG73" s="22"/>
      <c r="CH73" s="22"/>
      <c r="CI73" s="22"/>
      <c r="CJ73" s="22"/>
      <c r="CK73" s="22"/>
      <c r="CL73" s="22"/>
      <c r="CM73" s="22"/>
      <c r="CN73" s="22"/>
      <c r="CO73" s="22"/>
      <c r="CP73" s="22"/>
      <c r="CQ73" s="22"/>
      <c r="CR73" s="22"/>
      <c r="CS73" s="22"/>
      <c r="CT73" s="22"/>
      <c r="CU73" s="22"/>
      <c r="CV73" s="22"/>
      <c r="CW73" s="22"/>
      <c r="CX73" s="22"/>
      <c r="CY73" s="22"/>
      <c r="CZ73" s="22"/>
      <c r="DA73" s="22"/>
      <c r="DB73" s="22"/>
      <c r="DC73" s="22"/>
      <c r="DD73" s="22"/>
      <c r="DE73" s="22"/>
      <c r="DF73" s="22"/>
      <c r="DG73" s="22"/>
      <c r="DH73" s="22"/>
      <c r="DI73" s="22"/>
      <c r="DJ73" s="22"/>
      <c r="DK73" s="22"/>
      <c r="DL73" s="22"/>
      <c r="DM73" s="22"/>
      <c r="DN73" s="22"/>
      <c r="DO73" s="22"/>
      <c r="DP73" s="22"/>
      <c r="DQ73" s="22"/>
      <c r="DR73" s="22"/>
      <c r="DS73" s="22"/>
      <c r="DT73" s="22"/>
      <c r="DU73" s="22"/>
      <c r="DV73" s="22"/>
      <c r="DW73" s="22"/>
      <c r="DX73" s="22"/>
      <c r="DY73" s="22"/>
      <c r="DZ73" s="22"/>
      <c r="EA73" s="22"/>
      <c r="EB73" s="22"/>
      <c r="EC73" s="22"/>
      <c r="ED73" s="22"/>
      <c r="EE73" s="22"/>
      <c r="EF73" s="22"/>
      <c r="EG73" s="22"/>
      <c r="EH73" s="22"/>
      <c r="EI73" s="22"/>
      <c r="EJ73" s="22"/>
      <c r="EK73" s="22"/>
      <c r="EL73" s="22"/>
      <c r="EM73" s="22"/>
      <c r="EN73" s="22"/>
      <c r="EO73" s="22"/>
      <c r="EP73" s="22"/>
      <c r="EQ73" s="22"/>
      <c r="ER73" s="22"/>
      <c r="ES73" s="22"/>
      <c r="ET73" s="22"/>
      <c r="EU73" s="22"/>
      <c r="EV73" s="22"/>
      <c r="EW73" s="22"/>
      <c r="EX73" s="22"/>
      <c r="EY73" s="22"/>
      <c r="EZ73" s="22"/>
      <c r="FA73" s="22"/>
      <c r="FB73" s="22"/>
      <c r="FC73" s="22"/>
      <c r="FD73" s="22"/>
      <c r="FE73" s="22"/>
      <c r="FF73" s="22"/>
      <c r="FG73" s="22"/>
      <c r="FH73" s="22"/>
      <c r="FI73" s="22"/>
      <c r="FJ73" s="22"/>
      <c r="FK73" s="22"/>
      <c r="FL73" s="22"/>
      <c r="FM73" s="22"/>
      <c r="FN73" s="22"/>
      <c r="FO73" s="22"/>
      <c r="FP73" s="22"/>
      <c r="FQ73" s="22"/>
      <c r="FR73" s="22"/>
      <c r="FS73" s="22"/>
      <c r="FT73" s="22"/>
      <c r="FU73" s="22"/>
      <c r="FV73" s="22"/>
      <c r="FW73" s="22"/>
      <c r="FX73" s="22"/>
      <c r="FY73" s="22"/>
      <c r="FZ73" s="22"/>
      <c r="GA73" s="22"/>
      <c r="GB73" s="22"/>
      <c r="GC73" s="22"/>
      <c r="GD73" s="22"/>
      <c r="GE73" s="22"/>
      <c r="GF73" s="22"/>
      <c r="GG73" s="22"/>
      <c r="GH73" s="22"/>
      <c r="GI73" s="22"/>
      <c r="GJ73" s="22"/>
      <c r="GK73" s="22"/>
      <c r="GL73" s="22"/>
      <c r="GM73" s="22"/>
      <c r="GN73" s="22"/>
      <c r="GO73" s="22"/>
      <c r="GP73" s="22"/>
      <c r="GQ73" s="22"/>
      <c r="GR73" s="22"/>
      <c r="GS73" s="22"/>
      <c r="GT73" s="22"/>
      <c r="GU73" s="22"/>
      <c r="GV73" s="22"/>
      <c r="GW73" s="22"/>
      <c r="GX73" s="22"/>
      <c r="GY73" s="22"/>
      <c r="GZ73" s="22"/>
      <c r="HA73" s="22"/>
      <c r="HB73" s="22"/>
      <c r="HC73" s="22"/>
      <c r="HD73" s="22"/>
      <c r="HE73" s="22"/>
      <c r="HF73" s="22"/>
      <c r="HG73" s="22"/>
      <c r="HH73" s="22"/>
      <c r="HI73" s="22"/>
      <c r="HJ73" s="22"/>
      <c r="HK73" s="22"/>
      <c r="HL73" s="22"/>
      <c r="HM73" s="22"/>
      <c r="HN73" s="22"/>
      <c r="HO73" s="22"/>
      <c r="HP73" s="22"/>
      <c r="HQ73" s="22"/>
      <c r="HR73" s="22"/>
      <c r="HS73" s="22"/>
      <c r="HT73" s="22"/>
      <c r="HU73" s="22"/>
      <c r="HV73" s="22"/>
      <c r="HW73" s="22"/>
      <c r="HX73" s="22"/>
      <c r="HY73" s="22"/>
      <c r="HZ73" s="22"/>
      <c r="IA73" s="22"/>
      <c r="IB73" s="22"/>
      <c r="IC73" s="22"/>
      <c r="ID73" s="22"/>
      <c r="IE73" s="22"/>
      <c r="IF73" s="22"/>
      <c r="IG73" s="22"/>
      <c r="IH73" s="22"/>
      <c r="II73" s="22"/>
      <c r="IJ73" s="22"/>
      <c r="IK73" s="22"/>
      <c r="IL73" s="22"/>
      <c r="IM73" s="22"/>
      <c r="IN73" s="22"/>
      <c r="IO73" s="22"/>
      <c r="IP73" s="22"/>
      <c r="IQ73" s="22"/>
      <c r="IR73" s="22"/>
      <c r="IS73" s="22"/>
    </row>
    <row r="74" spans="2:253" s="48" customFormat="1" ht="12.75" outlineLevel="1" x14ac:dyDescent="0.2">
      <c r="B74" s="110"/>
      <c r="C74" s="170"/>
      <c r="D74" s="49" t="s">
        <v>158</v>
      </c>
      <c r="E74" s="70" t="s">
        <v>232</v>
      </c>
      <c r="F74" s="35">
        <v>351150</v>
      </c>
      <c r="G74" s="36">
        <f t="shared" si="6"/>
        <v>0</v>
      </c>
      <c r="H74" s="37"/>
      <c r="I74" s="37">
        <f t="shared" si="4"/>
        <v>0</v>
      </c>
      <c r="J74" s="38"/>
      <c r="K74" s="25"/>
      <c r="L74" s="76">
        <f t="shared" si="5"/>
        <v>351150</v>
      </c>
      <c r="M74" s="22"/>
      <c r="N74" s="22"/>
      <c r="O74" s="22"/>
      <c r="P74" s="22"/>
      <c r="Q74" s="177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22"/>
      <c r="BO74" s="22"/>
      <c r="BP74" s="22"/>
      <c r="BQ74" s="22"/>
      <c r="BR74" s="22"/>
      <c r="BS74" s="22"/>
      <c r="BT74" s="22"/>
      <c r="BU74" s="22"/>
      <c r="BV74" s="22"/>
      <c r="BW74" s="22"/>
      <c r="BX74" s="22"/>
      <c r="BY74" s="22"/>
      <c r="BZ74" s="22"/>
      <c r="CA74" s="22"/>
      <c r="CB74" s="22"/>
      <c r="CC74" s="22"/>
      <c r="CD74" s="22"/>
      <c r="CE74" s="22"/>
      <c r="CF74" s="22"/>
      <c r="CG74" s="22"/>
      <c r="CH74" s="22"/>
      <c r="CI74" s="22"/>
      <c r="CJ74" s="22"/>
      <c r="CK74" s="22"/>
      <c r="CL74" s="22"/>
      <c r="CM74" s="22"/>
      <c r="CN74" s="22"/>
      <c r="CO74" s="22"/>
      <c r="CP74" s="22"/>
      <c r="CQ74" s="22"/>
      <c r="CR74" s="22"/>
      <c r="CS74" s="22"/>
      <c r="CT74" s="22"/>
      <c r="CU74" s="22"/>
      <c r="CV74" s="22"/>
      <c r="CW74" s="22"/>
      <c r="CX74" s="22"/>
      <c r="CY74" s="22"/>
      <c r="CZ74" s="22"/>
      <c r="DA74" s="22"/>
      <c r="DB74" s="22"/>
      <c r="DC74" s="22"/>
      <c r="DD74" s="22"/>
      <c r="DE74" s="22"/>
      <c r="DF74" s="22"/>
      <c r="DG74" s="22"/>
      <c r="DH74" s="22"/>
      <c r="DI74" s="22"/>
      <c r="DJ74" s="22"/>
      <c r="DK74" s="22"/>
      <c r="DL74" s="22"/>
      <c r="DM74" s="22"/>
      <c r="DN74" s="22"/>
      <c r="DO74" s="22"/>
      <c r="DP74" s="22"/>
      <c r="DQ74" s="22"/>
      <c r="DR74" s="22"/>
      <c r="DS74" s="22"/>
      <c r="DT74" s="22"/>
      <c r="DU74" s="22"/>
      <c r="DV74" s="22"/>
      <c r="DW74" s="22"/>
      <c r="DX74" s="22"/>
      <c r="DY74" s="22"/>
      <c r="DZ74" s="22"/>
      <c r="EA74" s="22"/>
      <c r="EB74" s="22"/>
      <c r="EC74" s="22"/>
      <c r="ED74" s="22"/>
      <c r="EE74" s="22"/>
      <c r="EF74" s="22"/>
      <c r="EG74" s="22"/>
      <c r="EH74" s="22"/>
      <c r="EI74" s="22"/>
      <c r="EJ74" s="22"/>
      <c r="EK74" s="22"/>
      <c r="EL74" s="22"/>
      <c r="EM74" s="22"/>
      <c r="EN74" s="22"/>
      <c r="EO74" s="22"/>
      <c r="EP74" s="22"/>
      <c r="EQ74" s="22"/>
      <c r="ER74" s="22"/>
      <c r="ES74" s="22"/>
      <c r="ET74" s="22"/>
      <c r="EU74" s="22"/>
      <c r="EV74" s="22"/>
      <c r="EW74" s="22"/>
      <c r="EX74" s="22"/>
      <c r="EY74" s="22"/>
      <c r="EZ74" s="22"/>
      <c r="FA74" s="22"/>
      <c r="FB74" s="22"/>
      <c r="FC74" s="22"/>
      <c r="FD74" s="22"/>
      <c r="FE74" s="22"/>
      <c r="FF74" s="22"/>
      <c r="FG74" s="22"/>
      <c r="FH74" s="22"/>
      <c r="FI74" s="22"/>
      <c r="FJ74" s="22"/>
      <c r="FK74" s="22"/>
      <c r="FL74" s="22"/>
      <c r="FM74" s="22"/>
      <c r="FN74" s="22"/>
      <c r="FO74" s="22"/>
      <c r="FP74" s="22"/>
      <c r="FQ74" s="22"/>
      <c r="FR74" s="22"/>
      <c r="FS74" s="22"/>
      <c r="FT74" s="22"/>
      <c r="FU74" s="22"/>
      <c r="FV74" s="22"/>
      <c r="FW74" s="22"/>
      <c r="FX74" s="22"/>
      <c r="FY74" s="22"/>
      <c r="FZ74" s="22"/>
      <c r="GA74" s="22"/>
      <c r="GB74" s="22"/>
      <c r="GC74" s="22"/>
      <c r="GD74" s="22"/>
      <c r="GE74" s="22"/>
      <c r="GF74" s="22"/>
      <c r="GG74" s="22"/>
      <c r="GH74" s="22"/>
      <c r="GI74" s="22"/>
      <c r="GJ74" s="22"/>
      <c r="GK74" s="22"/>
      <c r="GL74" s="22"/>
      <c r="GM74" s="22"/>
      <c r="GN74" s="22"/>
      <c r="GO74" s="22"/>
      <c r="GP74" s="22"/>
      <c r="GQ74" s="22"/>
      <c r="GR74" s="22"/>
      <c r="GS74" s="22"/>
      <c r="GT74" s="22"/>
      <c r="GU74" s="22"/>
      <c r="GV74" s="22"/>
      <c r="GW74" s="22"/>
      <c r="GX74" s="22"/>
      <c r="GY74" s="22"/>
      <c r="GZ74" s="22"/>
      <c r="HA74" s="22"/>
      <c r="HB74" s="22"/>
      <c r="HC74" s="22"/>
      <c r="HD74" s="22"/>
      <c r="HE74" s="22"/>
      <c r="HF74" s="22"/>
      <c r="HG74" s="22"/>
      <c r="HH74" s="22"/>
      <c r="HI74" s="22"/>
      <c r="HJ74" s="22"/>
      <c r="HK74" s="22"/>
      <c r="HL74" s="22"/>
      <c r="HM74" s="22"/>
      <c r="HN74" s="22"/>
      <c r="HO74" s="22"/>
      <c r="HP74" s="22"/>
      <c r="HQ74" s="22"/>
      <c r="HR74" s="22"/>
      <c r="HS74" s="22"/>
      <c r="HT74" s="22"/>
      <c r="HU74" s="22"/>
      <c r="HV74" s="22"/>
      <c r="HW74" s="22"/>
      <c r="HX74" s="22"/>
      <c r="HY74" s="22"/>
      <c r="HZ74" s="22"/>
      <c r="IA74" s="22"/>
      <c r="IB74" s="22"/>
      <c r="IC74" s="22"/>
      <c r="ID74" s="22"/>
      <c r="IE74" s="22"/>
      <c r="IF74" s="22"/>
      <c r="IG74" s="22"/>
      <c r="IH74" s="22"/>
      <c r="II74" s="22"/>
      <c r="IJ74" s="22"/>
      <c r="IK74" s="22"/>
      <c r="IL74" s="22"/>
      <c r="IM74" s="22"/>
      <c r="IN74" s="22"/>
      <c r="IO74" s="22"/>
      <c r="IP74" s="22"/>
      <c r="IQ74" s="22"/>
      <c r="IR74" s="22"/>
      <c r="IS74" s="22"/>
    </row>
    <row r="75" spans="2:253" s="48" customFormat="1" ht="12.75" outlineLevel="1" x14ac:dyDescent="0.2">
      <c r="B75" s="59"/>
      <c r="C75" s="50" t="s">
        <v>39</v>
      </c>
      <c r="D75" s="49"/>
      <c r="E75" s="67" t="s">
        <v>186</v>
      </c>
      <c r="F75" s="35"/>
      <c r="G75" s="36">
        <f t="shared" si="6"/>
        <v>0</v>
      </c>
      <c r="H75" s="37"/>
      <c r="I75" s="37">
        <f t="shared" si="4"/>
        <v>0</v>
      </c>
      <c r="J75" s="38"/>
      <c r="K75" s="25"/>
      <c r="L75" s="26">
        <f t="shared" si="5"/>
        <v>0</v>
      </c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22"/>
      <c r="BD75" s="22"/>
      <c r="BE75" s="22"/>
      <c r="BF75" s="22"/>
      <c r="BG75" s="22"/>
      <c r="BH75" s="22"/>
      <c r="BI75" s="22"/>
      <c r="BJ75" s="22"/>
      <c r="BK75" s="22"/>
      <c r="BL75" s="22"/>
      <c r="BM75" s="22"/>
      <c r="BN75" s="22"/>
      <c r="BO75" s="22"/>
      <c r="BP75" s="22"/>
      <c r="BQ75" s="22"/>
      <c r="BR75" s="22"/>
      <c r="BS75" s="22"/>
      <c r="BT75" s="22"/>
      <c r="BU75" s="22"/>
      <c r="BV75" s="22"/>
      <c r="BW75" s="22"/>
      <c r="BX75" s="22"/>
      <c r="BY75" s="22"/>
      <c r="BZ75" s="22"/>
      <c r="CA75" s="22"/>
      <c r="CB75" s="22"/>
      <c r="CC75" s="22"/>
      <c r="CD75" s="22"/>
      <c r="CE75" s="22"/>
      <c r="CF75" s="22"/>
      <c r="CG75" s="22"/>
      <c r="CH75" s="22"/>
      <c r="CI75" s="22"/>
      <c r="CJ75" s="22"/>
      <c r="CK75" s="22"/>
      <c r="CL75" s="22"/>
      <c r="CM75" s="22"/>
      <c r="CN75" s="22"/>
      <c r="CO75" s="22"/>
      <c r="CP75" s="22"/>
      <c r="CQ75" s="22"/>
      <c r="CR75" s="22"/>
      <c r="CS75" s="22"/>
      <c r="CT75" s="22"/>
      <c r="CU75" s="22"/>
      <c r="CV75" s="22"/>
      <c r="CW75" s="22"/>
      <c r="CX75" s="22"/>
      <c r="CY75" s="22"/>
      <c r="CZ75" s="22"/>
      <c r="DA75" s="22"/>
      <c r="DB75" s="22"/>
      <c r="DC75" s="22"/>
      <c r="DD75" s="22"/>
      <c r="DE75" s="22"/>
      <c r="DF75" s="22"/>
      <c r="DG75" s="22"/>
      <c r="DH75" s="22"/>
      <c r="DI75" s="22"/>
      <c r="DJ75" s="22"/>
      <c r="DK75" s="22"/>
      <c r="DL75" s="22"/>
      <c r="DM75" s="22"/>
      <c r="DN75" s="22"/>
      <c r="DO75" s="22"/>
      <c r="DP75" s="22"/>
      <c r="DQ75" s="22"/>
      <c r="DR75" s="22"/>
      <c r="DS75" s="22"/>
      <c r="DT75" s="22"/>
      <c r="DU75" s="22"/>
      <c r="DV75" s="22"/>
      <c r="DW75" s="22"/>
      <c r="DX75" s="22"/>
      <c r="DY75" s="22"/>
      <c r="DZ75" s="22"/>
      <c r="EA75" s="22"/>
      <c r="EB75" s="22"/>
      <c r="EC75" s="22"/>
      <c r="ED75" s="22"/>
      <c r="EE75" s="22"/>
      <c r="EF75" s="22"/>
      <c r="EG75" s="22"/>
      <c r="EH75" s="22"/>
      <c r="EI75" s="22"/>
      <c r="EJ75" s="22"/>
      <c r="EK75" s="22"/>
      <c r="EL75" s="22"/>
      <c r="EM75" s="22"/>
      <c r="EN75" s="22"/>
      <c r="EO75" s="22"/>
      <c r="EP75" s="22"/>
      <c r="EQ75" s="22"/>
      <c r="ER75" s="22"/>
      <c r="ES75" s="22"/>
      <c r="ET75" s="22"/>
      <c r="EU75" s="22"/>
      <c r="EV75" s="22"/>
      <c r="EW75" s="22"/>
      <c r="EX75" s="22"/>
      <c r="EY75" s="22"/>
      <c r="EZ75" s="22"/>
      <c r="FA75" s="22"/>
      <c r="FB75" s="22"/>
      <c r="FC75" s="22"/>
      <c r="FD75" s="22"/>
      <c r="FE75" s="22"/>
      <c r="FF75" s="22"/>
      <c r="FG75" s="22"/>
      <c r="FH75" s="22"/>
      <c r="FI75" s="22"/>
      <c r="FJ75" s="22"/>
      <c r="FK75" s="22"/>
      <c r="FL75" s="22"/>
      <c r="FM75" s="22"/>
      <c r="FN75" s="22"/>
      <c r="FO75" s="22"/>
      <c r="FP75" s="22"/>
      <c r="FQ75" s="22"/>
      <c r="FR75" s="22"/>
      <c r="FS75" s="22"/>
      <c r="FT75" s="22"/>
      <c r="FU75" s="22"/>
      <c r="FV75" s="22"/>
      <c r="FW75" s="22"/>
      <c r="FX75" s="22"/>
      <c r="FY75" s="22"/>
      <c r="FZ75" s="22"/>
      <c r="GA75" s="22"/>
      <c r="GB75" s="22"/>
      <c r="GC75" s="22"/>
      <c r="GD75" s="22"/>
      <c r="GE75" s="22"/>
      <c r="GF75" s="22"/>
      <c r="GG75" s="22"/>
      <c r="GH75" s="22"/>
      <c r="GI75" s="22"/>
      <c r="GJ75" s="22"/>
      <c r="GK75" s="22"/>
      <c r="GL75" s="22"/>
      <c r="GM75" s="22"/>
      <c r="GN75" s="22"/>
      <c r="GO75" s="22"/>
      <c r="GP75" s="22"/>
      <c r="GQ75" s="22"/>
      <c r="GR75" s="22"/>
      <c r="GS75" s="22"/>
      <c r="GT75" s="22"/>
      <c r="GU75" s="22"/>
      <c r="GV75" s="22"/>
      <c r="GW75" s="22"/>
      <c r="GX75" s="22"/>
      <c r="GY75" s="22"/>
      <c r="GZ75" s="22"/>
      <c r="HA75" s="22"/>
      <c r="HB75" s="22"/>
      <c r="HC75" s="22"/>
      <c r="HD75" s="22"/>
      <c r="HE75" s="22"/>
      <c r="HF75" s="22"/>
      <c r="HG75" s="22"/>
      <c r="HH75" s="22"/>
      <c r="HI75" s="22"/>
      <c r="HJ75" s="22"/>
      <c r="HK75" s="22"/>
      <c r="HL75" s="22"/>
      <c r="HM75" s="22"/>
      <c r="HN75" s="22"/>
      <c r="HO75" s="22"/>
      <c r="HP75" s="22"/>
      <c r="HQ75" s="22"/>
      <c r="HR75" s="22"/>
      <c r="HS75" s="22"/>
      <c r="HT75" s="22"/>
      <c r="HU75" s="22"/>
      <c r="HV75" s="22"/>
      <c r="HW75" s="22"/>
      <c r="HX75" s="22"/>
      <c r="HY75" s="22"/>
      <c r="HZ75" s="22"/>
      <c r="IA75" s="22"/>
      <c r="IB75" s="22"/>
      <c r="IC75" s="22"/>
      <c r="ID75" s="22"/>
      <c r="IE75" s="22"/>
      <c r="IF75" s="22"/>
      <c r="IG75" s="22"/>
      <c r="IH75" s="22"/>
      <c r="II75" s="22"/>
      <c r="IJ75" s="22"/>
      <c r="IK75" s="22"/>
      <c r="IL75" s="22"/>
      <c r="IM75" s="22"/>
      <c r="IN75" s="22"/>
      <c r="IO75" s="22"/>
      <c r="IP75" s="22"/>
      <c r="IQ75" s="22"/>
      <c r="IR75" s="22"/>
      <c r="IS75" s="22"/>
    </row>
    <row r="76" spans="2:253" s="48" customFormat="1" ht="25.5" outlineLevel="1" x14ac:dyDescent="0.2">
      <c r="B76" s="59"/>
      <c r="C76" s="50" t="s">
        <v>40</v>
      </c>
      <c r="D76" s="49" t="s">
        <v>151</v>
      </c>
      <c r="E76" s="66" t="s">
        <v>152</v>
      </c>
      <c r="F76" s="35"/>
      <c r="G76" s="36">
        <f t="shared" si="6"/>
        <v>384902</v>
      </c>
      <c r="H76" s="37"/>
      <c r="I76" s="37">
        <f t="shared" si="4"/>
        <v>384902</v>
      </c>
      <c r="J76" s="38">
        <v>384902</v>
      </c>
      <c r="K76" s="25"/>
      <c r="L76" s="26">
        <f t="shared" si="5"/>
        <v>384902</v>
      </c>
      <c r="M76" s="22"/>
      <c r="N76" s="22"/>
      <c r="O76" s="22"/>
      <c r="P76" s="22"/>
      <c r="Q76" s="54">
        <f>L76</f>
        <v>384902</v>
      </c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  <c r="BF76" s="22"/>
      <c r="BG76" s="22"/>
      <c r="BH76" s="22"/>
      <c r="BI76" s="22"/>
      <c r="BJ76" s="22"/>
      <c r="BK76" s="22"/>
      <c r="BL76" s="22"/>
      <c r="BM76" s="22"/>
      <c r="BN76" s="22"/>
      <c r="BO76" s="22"/>
      <c r="BP76" s="22"/>
      <c r="BQ76" s="22"/>
      <c r="BR76" s="22"/>
      <c r="BS76" s="22"/>
      <c r="BT76" s="22"/>
      <c r="BU76" s="22"/>
      <c r="BV76" s="22"/>
      <c r="BW76" s="22"/>
      <c r="BX76" s="22"/>
      <c r="BY76" s="22"/>
      <c r="BZ76" s="22"/>
      <c r="CA76" s="22"/>
      <c r="CB76" s="22"/>
      <c r="CC76" s="22"/>
      <c r="CD76" s="22"/>
      <c r="CE76" s="22"/>
      <c r="CF76" s="22"/>
      <c r="CG76" s="22"/>
      <c r="CH76" s="22"/>
      <c r="CI76" s="22"/>
      <c r="CJ76" s="22"/>
      <c r="CK76" s="22"/>
      <c r="CL76" s="22"/>
      <c r="CM76" s="22"/>
      <c r="CN76" s="22"/>
      <c r="CO76" s="22"/>
      <c r="CP76" s="22"/>
      <c r="CQ76" s="22"/>
      <c r="CR76" s="22"/>
      <c r="CS76" s="22"/>
      <c r="CT76" s="22"/>
      <c r="CU76" s="22"/>
      <c r="CV76" s="22"/>
      <c r="CW76" s="22"/>
      <c r="CX76" s="22"/>
      <c r="CY76" s="22"/>
      <c r="CZ76" s="22"/>
      <c r="DA76" s="22"/>
      <c r="DB76" s="22"/>
      <c r="DC76" s="22"/>
      <c r="DD76" s="22"/>
      <c r="DE76" s="22"/>
      <c r="DF76" s="22"/>
      <c r="DG76" s="22"/>
      <c r="DH76" s="22"/>
      <c r="DI76" s="22"/>
      <c r="DJ76" s="22"/>
      <c r="DK76" s="22"/>
      <c r="DL76" s="22"/>
      <c r="DM76" s="22"/>
      <c r="DN76" s="22"/>
      <c r="DO76" s="22"/>
      <c r="DP76" s="22"/>
      <c r="DQ76" s="22"/>
      <c r="DR76" s="22"/>
      <c r="DS76" s="22"/>
      <c r="DT76" s="22"/>
      <c r="DU76" s="22"/>
      <c r="DV76" s="22"/>
      <c r="DW76" s="22"/>
      <c r="DX76" s="22"/>
      <c r="DY76" s="22"/>
      <c r="DZ76" s="22"/>
      <c r="EA76" s="22"/>
      <c r="EB76" s="22"/>
      <c r="EC76" s="22"/>
      <c r="ED76" s="22"/>
      <c r="EE76" s="22"/>
      <c r="EF76" s="22"/>
      <c r="EG76" s="22"/>
      <c r="EH76" s="22"/>
      <c r="EI76" s="22"/>
      <c r="EJ76" s="22"/>
      <c r="EK76" s="22"/>
      <c r="EL76" s="22"/>
      <c r="EM76" s="22"/>
      <c r="EN76" s="22"/>
      <c r="EO76" s="22"/>
      <c r="EP76" s="22"/>
      <c r="EQ76" s="22"/>
      <c r="ER76" s="22"/>
      <c r="ES76" s="22"/>
      <c r="ET76" s="22"/>
      <c r="EU76" s="22"/>
      <c r="EV76" s="22"/>
      <c r="EW76" s="22"/>
      <c r="EX76" s="22"/>
      <c r="EY76" s="22"/>
      <c r="EZ76" s="22"/>
      <c r="FA76" s="22"/>
      <c r="FB76" s="22"/>
      <c r="FC76" s="22"/>
      <c r="FD76" s="22"/>
      <c r="FE76" s="22"/>
      <c r="FF76" s="22"/>
      <c r="FG76" s="22"/>
      <c r="FH76" s="22"/>
      <c r="FI76" s="22"/>
      <c r="FJ76" s="22"/>
      <c r="FK76" s="22"/>
      <c r="FL76" s="22"/>
      <c r="FM76" s="22"/>
      <c r="FN76" s="22"/>
      <c r="FO76" s="22"/>
      <c r="FP76" s="22"/>
      <c r="FQ76" s="22"/>
      <c r="FR76" s="22"/>
      <c r="FS76" s="22"/>
      <c r="FT76" s="22"/>
      <c r="FU76" s="22"/>
      <c r="FV76" s="22"/>
      <c r="FW76" s="22"/>
      <c r="FX76" s="22"/>
      <c r="FY76" s="22"/>
      <c r="FZ76" s="22"/>
      <c r="GA76" s="22"/>
      <c r="GB76" s="22"/>
      <c r="GC76" s="22"/>
      <c r="GD76" s="22"/>
      <c r="GE76" s="22"/>
      <c r="GF76" s="22"/>
      <c r="GG76" s="22"/>
      <c r="GH76" s="22"/>
      <c r="GI76" s="22"/>
      <c r="GJ76" s="22"/>
      <c r="GK76" s="22"/>
      <c r="GL76" s="22"/>
      <c r="GM76" s="22"/>
      <c r="GN76" s="22"/>
      <c r="GO76" s="22"/>
      <c r="GP76" s="22"/>
      <c r="GQ76" s="22"/>
      <c r="GR76" s="22"/>
      <c r="GS76" s="22"/>
      <c r="GT76" s="22"/>
      <c r="GU76" s="22"/>
      <c r="GV76" s="22"/>
      <c r="GW76" s="22"/>
      <c r="GX76" s="22"/>
      <c r="GY76" s="22"/>
      <c r="GZ76" s="22"/>
      <c r="HA76" s="22"/>
      <c r="HB76" s="22"/>
      <c r="HC76" s="22"/>
      <c r="HD76" s="22"/>
      <c r="HE76" s="22"/>
      <c r="HF76" s="22"/>
      <c r="HG76" s="22"/>
      <c r="HH76" s="22"/>
      <c r="HI76" s="22"/>
      <c r="HJ76" s="22"/>
      <c r="HK76" s="22"/>
      <c r="HL76" s="22"/>
      <c r="HM76" s="22"/>
      <c r="HN76" s="22"/>
      <c r="HO76" s="22"/>
      <c r="HP76" s="22"/>
      <c r="HQ76" s="22"/>
      <c r="HR76" s="22"/>
      <c r="HS76" s="22"/>
      <c r="HT76" s="22"/>
      <c r="HU76" s="22"/>
      <c r="HV76" s="22"/>
      <c r="HW76" s="22"/>
      <c r="HX76" s="22"/>
      <c r="HY76" s="22"/>
      <c r="HZ76" s="22"/>
      <c r="IA76" s="22"/>
      <c r="IB76" s="22"/>
      <c r="IC76" s="22"/>
      <c r="ID76" s="22"/>
      <c r="IE76" s="22"/>
      <c r="IF76" s="22"/>
      <c r="IG76" s="22"/>
      <c r="IH76" s="22"/>
      <c r="II76" s="22"/>
      <c r="IJ76" s="22"/>
      <c r="IK76" s="22"/>
      <c r="IL76" s="22"/>
      <c r="IM76" s="22"/>
      <c r="IN76" s="22"/>
      <c r="IO76" s="22"/>
      <c r="IP76" s="22"/>
      <c r="IQ76" s="22"/>
      <c r="IR76" s="22"/>
      <c r="IS76" s="22"/>
    </row>
    <row r="77" spans="2:253" s="48" customFormat="1" ht="12.75" outlineLevel="1" x14ac:dyDescent="0.2">
      <c r="B77" s="108"/>
      <c r="C77" s="168" t="s">
        <v>126</v>
      </c>
      <c r="D77" s="49" t="s">
        <v>148</v>
      </c>
      <c r="E77" s="66" t="s">
        <v>149</v>
      </c>
      <c r="F77" s="35"/>
      <c r="G77" s="36">
        <f t="shared" si="6"/>
        <v>102665.4</v>
      </c>
      <c r="H77" s="37">
        <v>102665.4</v>
      </c>
      <c r="I77" s="37">
        <f t="shared" si="4"/>
        <v>0</v>
      </c>
      <c r="J77" s="38"/>
      <c r="K77" s="25"/>
      <c r="L77" s="26">
        <f t="shared" si="5"/>
        <v>102665.4</v>
      </c>
      <c r="M77" s="22"/>
      <c r="N77" s="22"/>
      <c r="O77" s="22"/>
      <c r="P77" s="22"/>
      <c r="Q77" s="176">
        <f>L77+L78+L79</f>
        <v>147365.4</v>
      </c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  <c r="BK77" s="22"/>
      <c r="BL77" s="22"/>
      <c r="BM77" s="22"/>
      <c r="BN77" s="22"/>
      <c r="BO77" s="22"/>
      <c r="BP77" s="22"/>
      <c r="BQ77" s="22"/>
      <c r="BR77" s="22"/>
      <c r="BS77" s="22"/>
      <c r="BT77" s="22"/>
      <c r="BU77" s="22"/>
      <c r="BV77" s="22"/>
      <c r="BW77" s="22"/>
      <c r="BX77" s="22"/>
      <c r="BY77" s="22"/>
      <c r="BZ77" s="22"/>
      <c r="CA77" s="22"/>
      <c r="CB77" s="22"/>
      <c r="CC77" s="22"/>
      <c r="CD77" s="22"/>
      <c r="CE77" s="22"/>
      <c r="CF77" s="22"/>
      <c r="CG77" s="22"/>
      <c r="CH77" s="22"/>
      <c r="CI77" s="22"/>
      <c r="CJ77" s="22"/>
      <c r="CK77" s="22"/>
      <c r="CL77" s="22"/>
      <c r="CM77" s="22"/>
      <c r="CN77" s="22"/>
      <c r="CO77" s="22"/>
      <c r="CP77" s="22"/>
      <c r="CQ77" s="22"/>
      <c r="CR77" s="22"/>
      <c r="CS77" s="22"/>
      <c r="CT77" s="22"/>
      <c r="CU77" s="22"/>
      <c r="CV77" s="22"/>
      <c r="CW77" s="22"/>
      <c r="CX77" s="22"/>
      <c r="CY77" s="22"/>
      <c r="CZ77" s="22"/>
      <c r="DA77" s="22"/>
      <c r="DB77" s="22"/>
      <c r="DC77" s="22"/>
      <c r="DD77" s="22"/>
      <c r="DE77" s="22"/>
      <c r="DF77" s="22"/>
      <c r="DG77" s="22"/>
      <c r="DH77" s="22"/>
      <c r="DI77" s="22"/>
      <c r="DJ77" s="22"/>
      <c r="DK77" s="22"/>
      <c r="DL77" s="22"/>
      <c r="DM77" s="22"/>
      <c r="DN77" s="22"/>
      <c r="DO77" s="22"/>
      <c r="DP77" s="22"/>
      <c r="DQ77" s="22"/>
      <c r="DR77" s="22"/>
      <c r="DS77" s="22"/>
      <c r="DT77" s="22"/>
      <c r="DU77" s="22"/>
      <c r="DV77" s="22"/>
      <c r="DW77" s="22"/>
      <c r="DX77" s="22"/>
      <c r="DY77" s="22"/>
      <c r="DZ77" s="22"/>
      <c r="EA77" s="22"/>
      <c r="EB77" s="22"/>
      <c r="EC77" s="22"/>
      <c r="ED77" s="22"/>
      <c r="EE77" s="22"/>
      <c r="EF77" s="22"/>
      <c r="EG77" s="22"/>
      <c r="EH77" s="22"/>
      <c r="EI77" s="22"/>
      <c r="EJ77" s="22"/>
      <c r="EK77" s="22"/>
      <c r="EL77" s="22"/>
      <c r="EM77" s="22"/>
      <c r="EN77" s="22"/>
      <c r="EO77" s="22"/>
      <c r="EP77" s="22"/>
      <c r="EQ77" s="22"/>
      <c r="ER77" s="22"/>
      <c r="ES77" s="22"/>
      <c r="ET77" s="22"/>
      <c r="EU77" s="22"/>
      <c r="EV77" s="22"/>
      <c r="EW77" s="22"/>
      <c r="EX77" s="22"/>
      <c r="EY77" s="22"/>
      <c r="EZ77" s="22"/>
      <c r="FA77" s="22"/>
      <c r="FB77" s="22"/>
      <c r="FC77" s="22"/>
      <c r="FD77" s="22"/>
      <c r="FE77" s="22"/>
      <c r="FF77" s="22"/>
      <c r="FG77" s="22"/>
      <c r="FH77" s="22"/>
      <c r="FI77" s="22"/>
      <c r="FJ77" s="22"/>
      <c r="FK77" s="22"/>
      <c r="FL77" s="22"/>
      <c r="FM77" s="22"/>
      <c r="FN77" s="22"/>
      <c r="FO77" s="22"/>
      <c r="FP77" s="22"/>
      <c r="FQ77" s="22"/>
      <c r="FR77" s="22"/>
      <c r="FS77" s="22"/>
      <c r="FT77" s="22"/>
      <c r="FU77" s="22"/>
      <c r="FV77" s="22"/>
      <c r="FW77" s="22"/>
      <c r="FX77" s="22"/>
      <c r="FY77" s="22"/>
      <c r="FZ77" s="22"/>
      <c r="GA77" s="22"/>
      <c r="GB77" s="22"/>
      <c r="GC77" s="22"/>
      <c r="GD77" s="22"/>
      <c r="GE77" s="22"/>
      <c r="GF77" s="22"/>
      <c r="GG77" s="22"/>
      <c r="GH77" s="22"/>
      <c r="GI77" s="22"/>
      <c r="GJ77" s="22"/>
      <c r="GK77" s="22"/>
      <c r="GL77" s="22"/>
      <c r="GM77" s="22"/>
      <c r="GN77" s="22"/>
      <c r="GO77" s="22"/>
      <c r="GP77" s="22"/>
      <c r="GQ77" s="22"/>
      <c r="GR77" s="22"/>
      <c r="GS77" s="22"/>
      <c r="GT77" s="22"/>
      <c r="GU77" s="22"/>
      <c r="GV77" s="22"/>
      <c r="GW77" s="22"/>
      <c r="GX77" s="22"/>
      <c r="GY77" s="22"/>
      <c r="GZ77" s="22"/>
      <c r="HA77" s="22"/>
      <c r="HB77" s="22"/>
      <c r="HC77" s="22"/>
      <c r="HD77" s="22"/>
      <c r="HE77" s="22"/>
      <c r="HF77" s="22"/>
      <c r="HG77" s="22"/>
      <c r="HH77" s="22"/>
      <c r="HI77" s="22"/>
      <c r="HJ77" s="22"/>
      <c r="HK77" s="22"/>
      <c r="HL77" s="22"/>
      <c r="HM77" s="22"/>
      <c r="HN77" s="22"/>
      <c r="HO77" s="22"/>
      <c r="HP77" s="22"/>
      <c r="HQ77" s="22"/>
      <c r="HR77" s="22"/>
      <c r="HS77" s="22"/>
      <c r="HT77" s="22"/>
      <c r="HU77" s="22"/>
      <c r="HV77" s="22"/>
      <c r="HW77" s="22"/>
      <c r="HX77" s="22"/>
      <c r="HY77" s="22"/>
      <c r="HZ77" s="22"/>
      <c r="IA77" s="22"/>
      <c r="IB77" s="22"/>
      <c r="IC77" s="22"/>
      <c r="ID77" s="22"/>
      <c r="IE77" s="22"/>
      <c r="IF77" s="22"/>
      <c r="IG77" s="22"/>
      <c r="IH77" s="22"/>
      <c r="II77" s="22"/>
      <c r="IJ77" s="22"/>
      <c r="IK77" s="22"/>
      <c r="IL77" s="22"/>
      <c r="IM77" s="22"/>
      <c r="IN77" s="22"/>
      <c r="IO77" s="22"/>
      <c r="IP77" s="22"/>
      <c r="IQ77" s="22"/>
      <c r="IR77" s="22"/>
      <c r="IS77" s="22"/>
    </row>
    <row r="78" spans="2:253" s="48" customFormat="1" ht="12.75" outlineLevel="1" x14ac:dyDescent="0.2">
      <c r="B78" s="109"/>
      <c r="C78" s="169"/>
      <c r="D78" s="49" t="s">
        <v>169</v>
      </c>
      <c r="E78" s="70" t="s">
        <v>230</v>
      </c>
      <c r="F78" s="35">
        <v>29700</v>
      </c>
      <c r="G78" s="36">
        <f t="shared" si="6"/>
        <v>0</v>
      </c>
      <c r="H78" s="37"/>
      <c r="I78" s="37">
        <f t="shared" si="4"/>
        <v>0</v>
      </c>
      <c r="J78" s="38"/>
      <c r="K78" s="25"/>
      <c r="L78" s="26">
        <f t="shared" si="5"/>
        <v>29700</v>
      </c>
      <c r="M78" s="22"/>
      <c r="N78" s="22"/>
      <c r="O78" s="22"/>
      <c r="P78" s="22"/>
      <c r="Q78" s="177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/>
      <c r="AT78" s="22"/>
      <c r="AU78" s="22"/>
      <c r="AV78" s="22"/>
      <c r="AW78" s="22"/>
      <c r="AX78" s="22"/>
      <c r="AY78" s="22"/>
      <c r="AZ78" s="22"/>
      <c r="BA78" s="22"/>
      <c r="BB78" s="22"/>
      <c r="BC78" s="22"/>
      <c r="BD78" s="22"/>
      <c r="BE78" s="22"/>
      <c r="BF78" s="22"/>
      <c r="BG78" s="22"/>
      <c r="BH78" s="22"/>
      <c r="BI78" s="22"/>
      <c r="BJ78" s="22"/>
      <c r="BK78" s="22"/>
      <c r="BL78" s="22"/>
      <c r="BM78" s="22"/>
      <c r="BN78" s="22"/>
      <c r="BO78" s="22"/>
      <c r="BP78" s="22"/>
      <c r="BQ78" s="22"/>
      <c r="BR78" s="22"/>
      <c r="BS78" s="22"/>
      <c r="BT78" s="22"/>
      <c r="BU78" s="22"/>
      <c r="BV78" s="22"/>
      <c r="BW78" s="22"/>
      <c r="BX78" s="22"/>
      <c r="BY78" s="22"/>
      <c r="BZ78" s="22"/>
      <c r="CA78" s="22"/>
      <c r="CB78" s="22"/>
      <c r="CC78" s="22"/>
      <c r="CD78" s="22"/>
      <c r="CE78" s="22"/>
      <c r="CF78" s="22"/>
      <c r="CG78" s="22"/>
      <c r="CH78" s="22"/>
      <c r="CI78" s="22"/>
      <c r="CJ78" s="22"/>
      <c r="CK78" s="22"/>
      <c r="CL78" s="22"/>
      <c r="CM78" s="22"/>
      <c r="CN78" s="22"/>
      <c r="CO78" s="22"/>
      <c r="CP78" s="22"/>
      <c r="CQ78" s="22"/>
      <c r="CR78" s="22"/>
      <c r="CS78" s="22"/>
      <c r="CT78" s="22"/>
      <c r="CU78" s="22"/>
      <c r="CV78" s="22"/>
      <c r="CW78" s="22"/>
      <c r="CX78" s="22"/>
      <c r="CY78" s="22"/>
      <c r="CZ78" s="22"/>
      <c r="DA78" s="22"/>
      <c r="DB78" s="22"/>
      <c r="DC78" s="22"/>
      <c r="DD78" s="22"/>
      <c r="DE78" s="22"/>
      <c r="DF78" s="22"/>
      <c r="DG78" s="22"/>
      <c r="DH78" s="22"/>
      <c r="DI78" s="22"/>
      <c r="DJ78" s="22"/>
      <c r="DK78" s="22"/>
      <c r="DL78" s="22"/>
      <c r="DM78" s="22"/>
      <c r="DN78" s="22"/>
      <c r="DO78" s="22"/>
      <c r="DP78" s="22"/>
      <c r="DQ78" s="22"/>
      <c r="DR78" s="22"/>
      <c r="DS78" s="22"/>
      <c r="DT78" s="22"/>
      <c r="DU78" s="22"/>
      <c r="DV78" s="22"/>
      <c r="DW78" s="22"/>
      <c r="DX78" s="22"/>
      <c r="DY78" s="22"/>
      <c r="DZ78" s="22"/>
      <c r="EA78" s="22"/>
      <c r="EB78" s="22"/>
      <c r="EC78" s="22"/>
      <c r="ED78" s="22"/>
      <c r="EE78" s="22"/>
      <c r="EF78" s="22"/>
      <c r="EG78" s="22"/>
      <c r="EH78" s="22"/>
      <c r="EI78" s="22"/>
      <c r="EJ78" s="22"/>
      <c r="EK78" s="22"/>
      <c r="EL78" s="22"/>
      <c r="EM78" s="22"/>
      <c r="EN78" s="22"/>
      <c r="EO78" s="22"/>
      <c r="EP78" s="22"/>
      <c r="EQ78" s="22"/>
      <c r="ER78" s="22"/>
      <c r="ES78" s="22"/>
      <c r="ET78" s="22"/>
      <c r="EU78" s="22"/>
      <c r="EV78" s="22"/>
      <c r="EW78" s="22"/>
      <c r="EX78" s="22"/>
      <c r="EY78" s="22"/>
      <c r="EZ78" s="22"/>
      <c r="FA78" s="22"/>
      <c r="FB78" s="22"/>
      <c r="FC78" s="22"/>
      <c r="FD78" s="22"/>
      <c r="FE78" s="22"/>
      <c r="FF78" s="22"/>
      <c r="FG78" s="22"/>
      <c r="FH78" s="22"/>
      <c r="FI78" s="22"/>
      <c r="FJ78" s="22"/>
      <c r="FK78" s="22"/>
      <c r="FL78" s="22"/>
      <c r="FM78" s="22"/>
      <c r="FN78" s="22"/>
      <c r="FO78" s="22"/>
      <c r="FP78" s="22"/>
      <c r="FQ78" s="22"/>
      <c r="FR78" s="22"/>
      <c r="FS78" s="22"/>
      <c r="FT78" s="22"/>
      <c r="FU78" s="22"/>
      <c r="FV78" s="22"/>
      <c r="FW78" s="22"/>
      <c r="FX78" s="22"/>
      <c r="FY78" s="22"/>
      <c r="FZ78" s="22"/>
      <c r="GA78" s="22"/>
      <c r="GB78" s="22"/>
      <c r="GC78" s="22"/>
      <c r="GD78" s="22"/>
      <c r="GE78" s="22"/>
      <c r="GF78" s="22"/>
      <c r="GG78" s="22"/>
      <c r="GH78" s="22"/>
      <c r="GI78" s="22"/>
      <c r="GJ78" s="22"/>
      <c r="GK78" s="22"/>
      <c r="GL78" s="22"/>
      <c r="GM78" s="22"/>
      <c r="GN78" s="22"/>
      <c r="GO78" s="22"/>
      <c r="GP78" s="22"/>
      <c r="GQ78" s="22"/>
      <c r="GR78" s="22"/>
      <c r="GS78" s="22"/>
      <c r="GT78" s="22"/>
      <c r="GU78" s="22"/>
      <c r="GV78" s="22"/>
      <c r="GW78" s="22"/>
      <c r="GX78" s="22"/>
      <c r="GY78" s="22"/>
      <c r="GZ78" s="22"/>
      <c r="HA78" s="22"/>
      <c r="HB78" s="22"/>
      <c r="HC78" s="22"/>
      <c r="HD78" s="22"/>
      <c r="HE78" s="22"/>
      <c r="HF78" s="22"/>
      <c r="HG78" s="22"/>
      <c r="HH78" s="22"/>
      <c r="HI78" s="22"/>
      <c r="HJ78" s="22"/>
      <c r="HK78" s="22"/>
      <c r="HL78" s="22"/>
      <c r="HM78" s="22"/>
      <c r="HN78" s="22"/>
      <c r="HO78" s="22"/>
      <c r="HP78" s="22"/>
      <c r="HQ78" s="22"/>
      <c r="HR78" s="22"/>
      <c r="HS78" s="22"/>
      <c r="HT78" s="22"/>
      <c r="HU78" s="22"/>
      <c r="HV78" s="22"/>
      <c r="HW78" s="22"/>
      <c r="HX78" s="22"/>
      <c r="HY78" s="22"/>
      <c r="HZ78" s="22"/>
      <c r="IA78" s="22"/>
      <c r="IB78" s="22"/>
      <c r="IC78" s="22"/>
      <c r="ID78" s="22"/>
      <c r="IE78" s="22"/>
      <c r="IF78" s="22"/>
      <c r="IG78" s="22"/>
      <c r="IH78" s="22"/>
      <c r="II78" s="22"/>
      <c r="IJ78" s="22"/>
      <c r="IK78" s="22"/>
      <c r="IL78" s="22"/>
      <c r="IM78" s="22"/>
      <c r="IN78" s="22"/>
      <c r="IO78" s="22"/>
      <c r="IP78" s="22"/>
      <c r="IQ78" s="22"/>
      <c r="IR78" s="22"/>
      <c r="IS78" s="22"/>
    </row>
    <row r="79" spans="2:253" s="48" customFormat="1" ht="12.75" outlineLevel="1" x14ac:dyDescent="0.2">
      <c r="B79" s="110"/>
      <c r="C79" s="170"/>
      <c r="D79" s="49" t="s">
        <v>231</v>
      </c>
      <c r="E79" s="70" t="s">
        <v>230</v>
      </c>
      <c r="F79" s="35">
        <v>15000</v>
      </c>
      <c r="G79" s="36">
        <f t="shared" si="6"/>
        <v>0</v>
      </c>
      <c r="H79" s="37"/>
      <c r="I79" s="37">
        <f t="shared" si="4"/>
        <v>0</v>
      </c>
      <c r="J79" s="38"/>
      <c r="K79" s="25"/>
      <c r="L79" s="26">
        <f t="shared" si="5"/>
        <v>15000</v>
      </c>
      <c r="M79" s="22"/>
      <c r="N79" s="22"/>
      <c r="O79" s="22"/>
      <c r="P79" s="22"/>
      <c r="Q79" s="177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22"/>
      <c r="AW79" s="22"/>
      <c r="AX79" s="22"/>
      <c r="AY79" s="22"/>
      <c r="AZ79" s="22"/>
      <c r="BA79" s="22"/>
      <c r="BB79" s="22"/>
      <c r="BC79" s="22"/>
      <c r="BD79" s="22"/>
      <c r="BE79" s="22"/>
      <c r="BF79" s="22"/>
      <c r="BG79" s="22"/>
      <c r="BH79" s="22"/>
      <c r="BI79" s="22"/>
      <c r="BJ79" s="22"/>
      <c r="BK79" s="22"/>
      <c r="BL79" s="22"/>
      <c r="BM79" s="22"/>
      <c r="BN79" s="22"/>
      <c r="BO79" s="22"/>
      <c r="BP79" s="22"/>
      <c r="BQ79" s="22"/>
      <c r="BR79" s="22"/>
      <c r="BS79" s="22"/>
      <c r="BT79" s="22"/>
      <c r="BU79" s="22"/>
      <c r="BV79" s="22"/>
      <c r="BW79" s="22"/>
      <c r="BX79" s="22"/>
      <c r="BY79" s="22"/>
      <c r="BZ79" s="22"/>
      <c r="CA79" s="22"/>
      <c r="CB79" s="22"/>
      <c r="CC79" s="22"/>
      <c r="CD79" s="22"/>
      <c r="CE79" s="22"/>
      <c r="CF79" s="22"/>
      <c r="CG79" s="22"/>
      <c r="CH79" s="22"/>
      <c r="CI79" s="22"/>
      <c r="CJ79" s="22"/>
      <c r="CK79" s="22"/>
      <c r="CL79" s="22"/>
      <c r="CM79" s="22"/>
      <c r="CN79" s="22"/>
      <c r="CO79" s="22"/>
      <c r="CP79" s="22"/>
      <c r="CQ79" s="22"/>
      <c r="CR79" s="22"/>
      <c r="CS79" s="22"/>
      <c r="CT79" s="22"/>
      <c r="CU79" s="22"/>
      <c r="CV79" s="22"/>
      <c r="CW79" s="22"/>
      <c r="CX79" s="22"/>
      <c r="CY79" s="22"/>
      <c r="CZ79" s="22"/>
      <c r="DA79" s="22"/>
      <c r="DB79" s="22"/>
      <c r="DC79" s="22"/>
      <c r="DD79" s="22"/>
      <c r="DE79" s="22"/>
      <c r="DF79" s="22"/>
      <c r="DG79" s="22"/>
      <c r="DH79" s="22"/>
      <c r="DI79" s="22"/>
      <c r="DJ79" s="22"/>
      <c r="DK79" s="22"/>
      <c r="DL79" s="22"/>
      <c r="DM79" s="22"/>
      <c r="DN79" s="22"/>
      <c r="DO79" s="22"/>
      <c r="DP79" s="22"/>
      <c r="DQ79" s="22"/>
      <c r="DR79" s="22"/>
      <c r="DS79" s="22"/>
      <c r="DT79" s="22"/>
      <c r="DU79" s="22"/>
      <c r="DV79" s="22"/>
      <c r="DW79" s="22"/>
      <c r="DX79" s="22"/>
      <c r="DY79" s="22"/>
      <c r="DZ79" s="22"/>
      <c r="EA79" s="22"/>
      <c r="EB79" s="22"/>
      <c r="EC79" s="22"/>
      <c r="ED79" s="22"/>
      <c r="EE79" s="22"/>
      <c r="EF79" s="22"/>
      <c r="EG79" s="22"/>
      <c r="EH79" s="22"/>
      <c r="EI79" s="22"/>
      <c r="EJ79" s="22"/>
      <c r="EK79" s="22"/>
      <c r="EL79" s="22"/>
      <c r="EM79" s="22"/>
      <c r="EN79" s="22"/>
      <c r="EO79" s="22"/>
      <c r="EP79" s="22"/>
      <c r="EQ79" s="22"/>
      <c r="ER79" s="22"/>
      <c r="ES79" s="22"/>
      <c r="ET79" s="22"/>
      <c r="EU79" s="22"/>
      <c r="EV79" s="22"/>
      <c r="EW79" s="22"/>
      <c r="EX79" s="22"/>
      <c r="EY79" s="22"/>
      <c r="EZ79" s="22"/>
      <c r="FA79" s="22"/>
      <c r="FB79" s="22"/>
      <c r="FC79" s="22"/>
      <c r="FD79" s="22"/>
      <c r="FE79" s="22"/>
      <c r="FF79" s="22"/>
      <c r="FG79" s="22"/>
      <c r="FH79" s="22"/>
      <c r="FI79" s="22"/>
      <c r="FJ79" s="22"/>
      <c r="FK79" s="22"/>
      <c r="FL79" s="22"/>
      <c r="FM79" s="22"/>
      <c r="FN79" s="22"/>
      <c r="FO79" s="22"/>
      <c r="FP79" s="22"/>
      <c r="FQ79" s="22"/>
      <c r="FR79" s="22"/>
      <c r="FS79" s="22"/>
      <c r="FT79" s="22"/>
      <c r="FU79" s="22"/>
      <c r="FV79" s="22"/>
      <c r="FW79" s="22"/>
      <c r="FX79" s="22"/>
      <c r="FY79" s="22"/>
      <c r="FZ79" s="22"/>
      <c r="GA79" s="22"/>
      <c r="GB79" s="22"/>
      <c r="GC79" s="22"/>
      <c r="GD79" s="22"/>
      <c r="GE79" s="22"/>
      <c r="GF79" s="22"/>
      <c r="GG79" s="22"/>
      <c r="GH79" s="22"/>
      <c r="GI79" s="22"/>
      <c r="GJ79" s="22"/>
      <c r="GK79" s="22"/>
      <c r="GL79" s="22"/>
      <c r="GM79" s="22"/>
      <c r="GN79" s="22"/>
      <c r="GO79" s="22"/>
      <c r="GP79" s="22"/>
      <c r="GQ79" s="22"/>
      <c r="GR79" s="22"/>
      <c r="GS79" s="22"/>
      <c r="GT79" s="22"/>
      <c r="GU79" s="22"/>
      <c r="GV79" s="22"/>
      <c r="GW79" s="22"/>
      <c r="GX79" s="22"/>
      <c r="GY79" s="22"/>
      <c r="GZ79" s="22"/>
      <c r="HA79" s="22"/>
      <c r="HB79" s="22"/>
      <c r="HC79" s="22"/>
      <c r="HD79" s="22"/>
      <c r="HE79" s="22"/>
      <c r="HF79" s="22"/>
      <c r="HG79" s="22"/>
      <c r="HH79" s="22"/>
      <c r="HI79" s="22"/>
      <c r="HJ79" s="22"/>
      <c r="HK79" s="22"/>
      <c r="HL79" s="22"/>
      <c r="HM79" s="22"/>
      <c r="HN79" s="22"/>
      <c r="HO79" s="22"/>
      <c r="HP79" s="22"/>
      <c r="HQ79" s="22"/>
      <c r="HR79" s="22"/>
      <c r="HS79" s="22"/>
      <c r="HT79" s="22"/>
      <c r="HU79" s="22"/>
      <c r="HV79" s="22"/>
      <c r="HW79" s="22"/>
      <c r="HX79" s="22"/>
      <c r="HY79" s="22"/>
      <c r="HZ79" s="22"/>
      <c r="IA79" s="22"/>
      <c r="IB79" s="22"/>
      <c r="IC79" s="22"/>
      <c r="ID79" s="22"/>
      <c r="IE79" s="22"/>
      <c r="IF79" s="22"/>
      <c r="IG79" s="22"/>
      <c r="IH79" s="22"/>
      <c r="II79" s="22"/>
      <c r="IJ79" s="22"/>
      <c r="IK79" s="22"/>
      <c r="IL79" s="22"/>
      <c r="IM79" s="22"/>
      <c r="IN79" s="22"/>
      <c r="IO79" s="22"/>
      <c r="IP79" s="22"/>
      <c r="IQ79" s="22"/>
      <c r="IR79" s="22"/>
      <c r="IS79" s="22"/>
    </row>
    <row r="80" spans="2:253" s="48" customFormat="1" ht="12.75" outlineLevel="1" x14ac:dyDescent="0.2">
      <c r="B80" s="108"/>
      <c r="C80" s="111" t="s">
        <v>127</v>
      </c>
      <c r="D80" s="49" t="s">
        <v>158</v>
      </c>
      <c r="E80" s="66" t="s">
        <v>183</v>
      </c>
      <c r="F80" s="35">
        <f>67735-67735</f>
        <v>0</v>
      </c>
      <c r="G80" s="36">
        <f t="shared" si="6"/>
        <v>0</v>
      </c>
      <c r="H80" s="37"/>
      <c r="I80" s="37">
        <f t="shared" si="4"/>
        <v>0</v>
      </c>
      <c r="J80" s="41"/>
      <c r="K80" s="42"/>
      <c r="L80" s="26">
        <f t="shared" si="5"/>
        <v>0</v>
      </c>
      <c r="M80" s="22"/>
      <c r="N80" s="22"/>
      <c r="O80" s="22"/>
      <c r="P80" s="22"/>
      <c r="Q80" s="176">
        <f>L80+L81+L82+L83+L84+L85+L86</f>
        <v>5503560</v>
      </c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  <c r="AV80" s="22"/>
      <c r="AW80" s="22"/>
      <c r="AX80" s="22"/>
      <c r="AY80" s="22"/>
      <c r="AZ80" s="22"/>
      <c r="BA80" s="22"/>
      <c r="BB80" s="22"/>
      <c r="BC80" s="22"/>
      <c r="BD80" s="22"/>
      <c r="BE80" s="22"/>
      <c r="BF80" s="22"/>
      <c r="BG80" s="22"/>
      <c r="BH80" s="22"/>
      <c r="BI80" s="22"/>
      <c r="BJ80" s="22"/>
      <c r="BK80" s="22"/>
      <c r="BL80" s="22"/>
      <c r="BM80" s="22"/>
      <c r="BN80" s="22"/>
      <c r="BO80" s="22"/>
      <c r="BP80" s="22"/>
      <c r="BQ80" s="22"/>
      <c r="BR80" s="22"/>
      <c r="BS80" s="22"/>
      <c r="BT80" s="22"/>
      <c r="BU80" s="22"/>
      <c r="BV80" s="22"/>
      <c r="BW80" s="22"/>
      <c r="BX80" s="22"/>
      <c r="BY80" s="22"/>
      <c r="BZ80" s="22"/>
      <c r="CA80" s="22"/>
      <c r="CB80" s="22"/>
      <c r="CC80" s="22"/>
      <c r="CD80" s="22"/>
      <c r="CE80" s="22"/>
      <c r="CF80" s="22"/>
      <c r="CG80" s="22"/>
      <c r="CH80" s="22"/>
      <c r="CI80" s="22"/>
      <c r="CJ80" s="22"/>
      <c r="CK80" s="22"/>
      <c r="CL80" s="22"/>
      <c r="CM80" s="22"/>
      <c r="CN80" s="22"/>
      <c r="CO80" s="22"/>
      <c r="CP80" s="22"/>
      <c r="CQ80" s="22"/>
      <c r="CR80" s="22"/>
      <c r="CS80" s="22"/>
      <c r="CT80" s="22"/>
      <c r="CU80" s="22"/>
      <c r="CV80" s="22"/>
      <c r="CW80" s="22"/>
      <c r="CX80" s="22"/>
      <c r="CY80" s="22"/>
      <c r="CZ80" s="22"/>
      <c r="DA80" s="22"/>
      <c r="DB80" s="22"/>
      <c r="DC80" s="22"/>
      <c r="DD80" s="22"/>
      <c r="DE80" s="22"/>
      <c r="DF80" s="22"/>
      <c r="DG80" s="22"/>
      <c r="DH80" s="22"/>
      <c r="DI80" s="22"/>
      <c r="DJ80" s="22"/>
      <c r="DK80" s="22"/>
      <c r="DL80" s="22"/>
      <c r="DM80" s="22"/>
      <c r="DN80" s="22"/>
      <c r="DO80" s="22"/>
      <c r="DP80" s="22"/>
      <c r="DQ80" s="22"/>
      <c r="DR80" s="22"/>
      <c r="DS80" s="22"/>
      <c r="DT80" s="22"/>
      <c r="DU80" s="22"/>
      <c r="DV80" s="22"/>
      <c r="DW80" s="22"/>
      <c r="DX80" s="22"/>
      <c r="DY80" s="22"/>
      <c r="DZ80" s="22"/>
      <c r="EA80" s="22"/>
      <c r="EB80" s="22"/>
      <c r="EC80" s="22"/>
      <c r="ED80" s="22"/>
      <c r="EE80" s="22"/>
      <c r="EF80" s="22"/>
      <c r="EG80" s="22"/>
      <c r="EH80" s="22"/>
      <c r="EI80" s="22"/>
      <c r="EJ80" s="22"/>
      <c r="EK80" s="22"/>
      <c r="EL80" s="22"/>
      <c r="EM80" s="22"/>
      <c r="EN80" s="22"/>
      <c r="EO80" s="22"/>
      <c r="EP80" s="22"/>
      <c r="EQ80" s="22"/>
      <c r="ER80" s="22"/>
      <c r="ES80" s="22"/>
      <c r="ET80" s="22"/>
      <c r="EU80" s="22"/>
      <c r="EV80" s="22"/>
      <c r="EW80" s="22"/>
      <c r="EX80" s="22"/>
      <c r="EY80" s="22"/>
      <c r="EZ80" s="22"/>
      <c r="FA80" s="22"/>
      <c r="FB80" s="22"/>
      <c r="FC80" s="22"/>
      <c r="FD80" s="22"/>
      <c r="FE80" s="22"/>
      <c r="FF80" s="22"/>
      <c r="FG80" s="22"/>
      <c r="FH80" s="22"/>
      <c r="FI80" s="22"/>
      <c r="FJ80" s="22"/>
      <c r="FK80" s="22"/>
      <c r="FL80" s="22"/>
      <c r="FM80" s="22"/>
      <c r="FN80" s="22"/>
      <c r="FO80" s="22"/>
      <c r="FP80" s="22"/>
      <c r="FQ80" s="22"/>
      <c r="FR80" s="22"/>
      <c r="FS80" s="22"/>
      <c r="FT80" s="22"/>
      <c r="FU80" s="22"/>
      <c r="FV80" s="22"/>
      <c r="FW80" s="22"/>
      <c r="FX80" s="22"/>
      <c r="FY80" s="22"/>
      <c r="FZ80" s="22"/>
      <c r="GA80" s="22"/>
      <c r="GB80" s="22"/>
      <c r="GC80" s="22"/>
      <c r="GD80" s="22"/>
      <c r="GE80" s="22"/>
      <c r="GF80" s="22"/>
      <c r="GG80" s="22"/>
      <c r="GH80" s="22"/>
      <c r="GI80" s="22"/>
      <c r="GJ80" s="22"/>
      <c r="GK80" s="22"/>
      <c r="GL80" s="22"/>
      <c r="GM80" s="22"/>
      <c r="GN80" s="22"/>
      <c r="GO80" s="22"/>
      <c r="GP80" s="22"/>
      <c r="GQ80" s="22"/>
      <c r="GR80" s="22"/>
      <c r="GS80" s="22"/>
      <c r="GT80" s="22"/>
      <c r="GU80" s="22"/>
      <c r="GV80" s="22"/>
      <c r="GW80" s="22"/>
      <c r="GX80" s="22"/>
      <c r="GY80" s="22"/>
      <c r="GZ80" s="22"/>
      <c r="HA80" s="22"/>
      <c r="HB80" s="22"/>
      <c r="HC80" s="22"/>
      <c r="HD80" s="22"/>
      <c r="HE80" s="22"/>
      <c r="HF80" s="22"/>
      <c r="HG80" s="22"/>
      <c r="HH80" s="22"/>
      <c r="HI80" s="22"/>
      <c r="HJ80" s="22"/>
      <c r="HK80" s="22"/>
      <c r="HL80" s="22"/>
      <c r="HM80" s="22"/>
      <c r="HN80" s="22"/>
      <c r="HO80" s="22"/>
      <c r="HP80" s="22"/>
      <c r="HQ80" s="22"/>
      <c r="HR80" s="22"/>
      <c r="HS80" s="22"/>
      <c r="HT80" s="22"/>
      <c r="HU80" s="22"/>
      <c r="HV80" s="22"/>
      <c r="HW80" s="22"/>
      <c r="HX80" s="22"/>
      <c r="HY80" s="22"/>
      <c r="HZ80" s="22"/>
      <c r="IA80" s="22"/>
      <c r="IB80" s="22"/>
      <c r="IC80" s="22"/>
      <c r="ID80" s="22"/>
      <c r="IE80" s="22"/>
      <c r="IF80" s="22"/>
      <c r="IG80" s="22"/>
      <c r="IH80" s="22"/>
      <c r="II80" s="22"/>
      <c r="IJ80" s="22"/>
      <c r="IK80" s="22"/>
      <c r="IL80" s="22"/>
      <c r="IM80" s="22"/>
      <c r="IN80" s="22"/>
      <c r="IO80" s="22"/>
      <c r="IP80" s="22"/>
      <c r="IQ80" s="22"/>
      <c r="IR80" s="22"/>
      <c r="IS80" s="22"/>
    </row>
    <row r="81" spans="2:253" s="48" customFormat="1" ht="25.5" outlineLevel="1" x14ac:dyDescent="0.2">
      <c r="B81" s="109"/>
      <c r="C81" s="112"/>
      <c r="D81" s="49" t="s">
        <v>158</v>
      </c>
      <c r="E81" s="66" t="s">
        <v>184</v>
      </c>
      <c r="F81" s="35">
        <v>125000</v>
      </c>
      <c r="G81" s="36">
        <f t="shared" si="6"/>
        <v>0</v>
      </c>
      <c r="H81" s="37"/>
      <c r="I81" s="37">
        <f t="shared" si="4"/>
        <v>0</v>
      </c>
      <c r="J81" s="41"/>
      <c r="K81" s="43"/>
      <c r="L81" s="26">
        <f t="shared" si="5"/>
        <v>125000</v>
      </c>
      <c r="M81" s="22"/>
      <c r="N81" s="22"/>
      <c r="O81" s="22"/>
      <c r="P81" s="22"/>
      <c r="Q81" s="177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  <c r="BD81" s="22"/>
      <c r="BE81" s="22"/>
      <c r="BF81" s="22"/>
      <c r="BG81" s="22"/>
      <c r="BH81" s="22"/>
      <c r="BI81" s="22"/>
      <c r="BJ81" s="22"/>
      <c r="BK81" s="22"/>
      <c r="BL81" s="22"/>
      <c r="BM81" s="22"/>
      <c r="BN81" s="22"/>
      <c r="BO81" s="22"/>
      <c r="BP81" s="22"/>
      <c r="BQ81" s="22"/>
      <c r="BR81" s="22"/>
      <c r="BS81" s="22"/>
      <c r="BT81" s="22"/>
      <c r="BU81" s="22"/>
      <c r="BV81" s="22"/>
      <c r="BW81" s="22"/>
      <c r="BX81" s="22"/>
      <c r="BY81" s="22"/>
      <c r="BZ81" s="22"/>
      <c r="CA81" s="22"/>
      <c r="CB81" s="22"/>
      <c r="CC81" s="22"/>
      <c r="CD81" s="22"/>
      <c r="CE81" s="22"/>
      <c r="CF81" s="22"/>
      <c r="CG81" s="22"/>
      <c r="CH81" s="22"/>
      <c r="CI81" s="22"/>
      <c r="CJ81" s="22"/>
      <c r="CK81" s="22"/>
      <c r="CL81" s="22"/>
      <c r="CM81" s="22"/>
      <c r="CN81" s="22"/>
      <c r="CO81" s="22"/>
      <c r="CP81" s="22"/>
      <c r="CQ81" s="22"/>
      <c r="CR81" s="22"/>
      <c r="CS81" s="22"/>
      <c r="CT81" s="22"/>
      <c r="CU81" s="22"/>
      <c r="CV81" s="22"/>
      <c r="CW81" s="22"/>
      <c r="CX81" s="22"/>
      <c r="CY81" s="22"/>
      <c r="CZ81" s="22"/>
      <c r="DA81" s="22"/>
      <c r="DB81" s="22"/>
      <c r="DC81" s="22"/>
      <c r="DD81" s="22"/>
      <c r="DE81" s="22"/>
      <c r="DF81" s="22"/>
      <c r="DG81" s="22"/>
      <c r="DH81" s="22"/>
      <c r="DI81" s="22"/>
      <c r="DJ81" s="22"/>
      <c r="DK81" s="22"/>
      <c r="DL81" s="22"/>
      <c r="DM81" s="22"/>
      <c r="DN81" s="22"/>
      <c r="DO81" s="22"/>
      <c r="DP81" s="22"/>
      <c r="DQ81" s="22"/>
      <c r="DR81" s="22"/>
      <c r="DS81" s="22"/>
      <c r="DT81" s="22"/>
      <c r="DU81" s="22"/>
      <c r="DV81" s="22"/>
      <c r="DW81" s="22"/>
      <c r="DX81" s="22"/>
      <c r="DY81" s="22"/>
      <c r="DZ81" s="22"/>
      <c r="EA81" s="22"/>
      <c r="EB81" s="22"/>
      <c r="EC81" s="22"/>
      <c r="ED81" s="22"/>
      <c r="EE81" s="22"/>
      <c r="EF81" s="22"/>
      <c r="EG81" s="22"/>
      <c r="EH81" s="22"/>
      <c r="EI81" s="22"/>
      <c r="EJ81" s="22"/>
      <c r="EK81" s="22"/>
      <c r="EL81" s="22"/>
      <c r="EM81" s="22"/>
      <c r="EN81" s="22"/>
      <c r="EO81" s="22"/>
      <c r="EP81" s="22"/>
      <c r="EQ81" s="22"/>
      <c r="ER81" s="22"/>
      <c r="ES81" s="22"/>
      <c r="ET81" s="22"/>
      <c r="EU81" s="22"/>
      <c r="EV81" s="22"/>
      <c r="EW81" s="22"/>
      <c r="EX81" s="22"/>
      <c r="EY81" s="22"/>
      <c r="EZ81" s="22"/>
      <c r="FA81" s="22"/>
      <c r="FB81" s="22"/>
      <c r="FC81" s="22"/>
      <c r="FD81" s="22"/>
      <c r="FE81" s="22"/>
      <c r="FF81" s="22"/>
      <c r="FG81" s="22"/>
      <c r="FH81" s="22"/>
      <c r="FI81" s="22"/>
      <c r="FJ81" s="22"/>
      <c r="FK81" s="22"/>
      <c r="FL81" s="22"/>
      <c r="FM81" s="22"/>
      <c r="FN81" s="22"/>
      <c r="FO81" s="22"/>
      <c r="FP81" s="22"/>
      <c r="FQ81" s="22"/>
      <c r="FR81" s="22"/>
      <c r="FS81" s="22"/>
      <c r="FT81" s="22"/>
      <c r="FU81" s="22"/>
      <c r="FV81" s="22"/>
      <c r="FW81" s="22"/>
      <c r="FX81" s="22"/>
      <c r="FY81" s="22"/>
      <c r="FZ81" s="22"/>
      <c r="GA81" s="22"/>
      <c r="GB81" s="22"/>
      <c r="GC81" s="22"/>
      <c r="GD81" s="22"/>
      <c r="GE81" s="22"/>
      <c r="GF81" s="22"/>
      <c r="GG81" s="22"/>
      <c r="GH81" s="22"/>
      <c r="GI81" s="22"/>
      <c r="GJ81" s="22"/>
      <c r="GK81" s="22"/>
      <c r="GL81" s="22"/>
      <c r="GM81" s="22"/>
      <c r="GN81" s="22"/>
      <c r="GO81" s="22"/>
      <c r="GP81" s="22"/>
      <c r="GQ81" s="22"/>
      <c r="GR81" s="22"/>
      <c r="GS81" s="22"/>
      <c r="GT81" s="22"/>
      <c r="GU81" s="22"/>
      <c r="GV81" s="22"/>
      <c r="GW81" s="22"/>
      <c r="GX81" s="22"/>
      <c r="GY81" s="22"/>
      <c r="GZ81" s="22"/>
      <c r="HA81" s="22"/>
      <c r="HB81" s="22"/>
      <c r="HC81" s="22"/>
      <c r="HD81" s="22"/>
      <c r="HE81" s="22"/>
      <c r="HF81" s="22"/>
      <c r="HG81" s="22"/>
      <c r="HH81" s="22"/>
      <c r="HI81" s="22"/>
      <c r="HJ81" s="22"/>
      <c r="HK81" s="22"/>
      <c r="HL81" s="22"/>
      <c r="HM81" s="22"/>
      <c r="HN81" s="22"/>
      <c r="HO81" s="22"/>
      <c r="HP81" s="22"/>
      <c r="HQ81" s="22"/>
      <c r="HR81" s="22"/>
      <c r="HS81" s="22"/>
      <c r="HT81" s="22"/>
      <c r="HU81" s="22"/>
      <c r="HV81" s="22"/>
      <c r="HW81" s="22"/>
      <c r="HX81" s="22"/>
      <c r="HY81" s="22"/>
      <c r="HZ81" s="22"/>
      <c r="IA81" s="22"/>
      <c r="IB81" s="22"/>
      <c r="IC81" s="22"/>
      <c r="ID81" s="22"/>
      <c r="IE81" s="22"/>
      <c r="IF81" s="22"/>
      <c r="IG81" s="22"/>
      <c r="IH81" s="22"/>
      <c r="II81" s="22"/>
      <c r="IJ81" s="22"/>
      <c r="IK81" s="22"/>
      <c r="IL81" s="22"/>
      <c r="IM81" s="22"/>
      <c r="IN81" s="22"/>
      <c r="IO81" s="22"/>
      <c r="IP81" s="22"/>
      <c r="IQ81" s="22"/>
      <c r="IR81" s="22"/>
      <c r="IS81" s="22"/>
    </row>
    <row r="82" spans="2:253" s="48" customFormat="1" ht="25.5" outlineLevel="1" x14ac:dyDescent="0.2">
      <c r="B82" s="109"/>
      <c r="C82" s="112"/>
      <c r="D82" s="49" t="s">
        <v>167</v>
      </c>
      <c r="E82" s="66" t="s">
        <v>185</v>
      </c>
      <c r="F82" s="35">
        <v>97600</v>
      </c>
      <c r="G82" s="36">
        <f t="shared" si="6"/>
        <v>0</v>
      </c>
      <c r="H82" s="37"/>
      <c r="I82" s="37">
        <f t="shared" si="4"/>
        <v>0</v>
      </c>
      <c r="J82" s="41"/>
      <c r="K82" s="43"/>
      <c r="L82" s="26">
        <f t="shared" si="5"/>
        <v>97600</v>
      </c>
      <c r="M82" s="22"/>
      <c r="N82" s="22"/>
      <c r="O82" s="22"/>
      <c r="P82" s="22"/>
      <c r="Q82" s="177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2"/>
      <c r="BK82" s="22"/>
      <c r="BL82" s="22"/>
      <c r="BM82" s="22"/>
      <c r="BN82" s="22"/>
      <c r="BO82" s="22"/>
      <c r="BP82" s="22"/>
      <c r="BQ82" s="22"/>
      <c r="BR82" s="22"/>
      <c r="BS82" s="22"/>
      <c r="BT82" s="22"/>
      <c r="BU82" s="22"/>
      <c r="BV82" s="22"/>
      <c r="BW82" s="22"/>
      <c r="BX82" s="22"/>
      <c r="BY82" s="22"/>
      <c r="BZ82" s="22"/>
      <c r="CA82" s="22"/>
      <c r="CB82" s="22"/>
      <c r="CC82" s="22"/>
      <c r="CD82" s="22"/>
      <c r="CE82" s="22"/>
      <c r="CF82" s="22"/>
      <c r="CG82" s="22"/>
      <c r="CH82" s="22"/>
      <c r="CI82" s="22"/>
      <c r="CJ82" s="22"/>
      <c r="CK82" s="22"/>
      <c r="CL82" s="22"/>
      <c r="CM82" s="22"/>
      <c r="CN82" s="22"/>
      <c r="CO82" s="22"/>
      <c r="CP82" s="22"/>
      <c r="CQ82" s="22"/>
      <c r="CR82" s="22"/>
      <c r="CS82" s="22"/>
      <c r="CT82" s="22"/>
      <c r="CU82" s="22"/>
      <c r="CV82" s="22"/>
      <c r="CW82" s="22"/>
      <c r="CX82" s="22"/>
      <c r="CY82" s="22"/>
      <c r="CZ82" s="22"/>
      <c r="DA82" s="22"/>
      <c r="DB82" s="22"/>
      <c r="DC82" s="22"/>
      <c r="DD82" s="22"/>
      <c r="DE82" s="22"/>
      <c r="DF82" s="22"/>
      <c r="DG82" s="22"/>
      <c r="DH82" s="22"/>
      <c r="DI82" s="22"/>
      <c r="DJ82" s="22"/>
      <c r="DK82" s="22"/>
      <c r="DL82" s="22"/>
      <c r="DM82" s="22"/>
      <c r="DN82" s="22"/>
      <c r="DO82" s="22"/>
      <c r="DP82" s="22"/>
      <c r="DQ82" s="22"/>
      <c r="DR82" s="22"/>
      <c r="DS82" s="22"/>
      <c r="DT82" s="22"/>
      <c r="DU82" s="22"/>
      <c r="DV82" s="22"/>
      <c r="DW82" s="22"/>
      <c r="DX82" s="22"/>
      <c r="DY82" s="22"/>
      <c r="DZ82" s="22"/>
      <c r="EA82" s="22"/>
      <c r="EB82" s="22"/>
      <c r="EC82" s="22"/>
      <c r="ED82" s="22"/>
      <c r="EE82" s="22"/>
      <c r="EF82" s="22"/>
      <c r="EG82" s="22"/>
      <c r="EH82" s="22"/>
      <c r="EI82" s="22"/>
      <c r="EJ82" s="22"/>
      <c r="EK82" s="22"/>
      <c r="EL82" s="22"/>
      <c r="EM82" s="22"/>
      <c r="EN82" s="22"/>
      <c r="EO82" s="22"/>
      <c r="EP82" s="22"/>
      <c r="EQ82" s="22"/>
      <c r="ER82" s="22"/>
      <c r="ES82" s="22"/>
      <c r="ET82" s="22"/>
      <c r="EU82" s="22"/>
      <c r="EV82" s="22"/>
      <c r="EW82" s="22"/>
      <c r="EX82" s="22"/>
      <c r="EY82" s="22"/>
      <c r="EZ82" s="22"/>
      <c r="FA82" s="22"/>
      <c r="FB82" s="22"/>
      <c r="FC82" s="22"/>
      <c r="FD82" s="22"/>
      <c r="FE82" s="22"/>
      <c r="FF82" s="22"/>
      <c r="FG82" s="22"/>
      <c r="FH82" s="22"/>
      <c r="FI82" s="22"/>
      <c r="FJ82" s="22"/>
      <c r="FK82" s="22"/>
      <c r="FL82" s="22"/>
      <c r="FM82" s="22"/>
      <c r="FN82" s="22"/>
      <c r="FO82" s="22"/>
      <c r="FP82" s="22"/>
      <c r="FQ82" s="22"/>
      <c r="FR82" s="22"/>
      <c r="FS82" s="22"/>
      <c r="FT82" s="22"/>
      <c r="FU82" s="22"/>
      <c r="FV82" s="22"/>
      <c r="FW82" s="22"/>
      <c r="FX82" s="22"/>
      <c r="FY82" s="22"/>
      <c r="FZ82" s="22"/>
      <c r="GA82" s="22"/>
      <c r="GB82" s="22"/>
      <c r="GC82" s="22"/>
      <c r="GD82" s="22"/>
      <c r="GE82" s="22"/>
      <c r="GF82" s="22"/>
      <c r="GG82" s="22"/>
      <c r="GH82" s="22"/>
      <c r="GI82" s="22"/>
      <c r="GJ82" s="22"/>
      <c r="GK82" s="22"/>
      <c r="GL82" s="22"/>
      <c r="GM82" s="22"/>
      <c r="GN82" s="22"/>
      <c r="GO82" s="22"/>
      <c r="GP82" s="22"/>
      <c r="GQ82" s="22"/>
      <c r="GR82" s="22"/>
      <c r="GS82" s="22"/>
      <c r="GT82" s="22"/>
      <c r="GU82" s="22"/>
      <c r="GV82" s="22"/>
      <c r="GW82" s="22"/>
      <c r="GX82" s="22"/>
      <c r="GY82" s="22"/>
      <c r="GZ82" s="22"/>
      <c r="HA82" s="22"/>
      <c r="HB82" s="22"/>
      <c r="HC82" s="22"/>
      <c r="HD82" s="22"/>
      <c r="HE82" s="22"/>
      <c r="HF82" s="22"/>
      <c r="HG82" s="22"/>
      <c r="HH82" s="22"/>
      <c r="HI82" s="22"/>
      <c r="HJ82" s="22"/>
      <c r="HK82" s="22"/>
      <c r="HL82" s="22"/>
      <c r="HM82" s="22"/>
      <c r="HN82" s="22"/>
      <c r="HO82" s="22"/>
      <c r="HP82" s="22"/>
      <c r="HQ82" s="22"/>
      <c r="HR82" s="22"/>
      <c r="HS82" s="22"/>
      <c r="HT82" s="22"/>
      <c r="HU82" s="22"/>
      <c r="HV82" s="22"/>
      <c r="HW82" s="22"/>
      <c r="HX82" s="22"/>
      <c r="HY82" s="22"/>
      <c r="HZ82" s="22"/>
      <c r="IA82" s="22"/>
      <c r="IB82" s="22"/>
      <c r="IC82" s="22"/>
      <c r="ID82" s="22"/>
      <c r="IE82" s="22"/>
      <c r="IF82" s="22"/>
      <c r="IG82" s="22"/>
      <c r="IH82" s="22"/>
      <c r="II82" s="22"/>
      <c r="IJ82" s="22"/>
      <c r="IK82" s="22"/>
      <c r="IL82" s="22"/>
      <c r="IM82" s="22"/>
      <c r="IN82" s="22"/>
      <c r="IO82" s="22"/>
      <c r="IP82" s="22"/>
      <c r="IQ82" s="22"/>
      <c r="IR82" s="22"/>
      <c r="IS82" s="22"/>
    </row>
    <row r="83" spans="2:253" s="48" customFormat="1" ht="25.5" outlineLevel="1" x14ac:dyDescent="0.2">
      <c r="B83" s="109"/>
      <c r="C83" s="112"/>
      <c r="D83" s="49" t="s">
        <v>167</v>
      </c>
      <c r="E83" s="66" t="s">
        <v>207</v>
      </c>
      <c r="F83" s="35">
        <v>219000</v>
      </c>
      <c r="G83" s="36">
        <f t="shared" si="6"/>
        <v>0</v>
      </c>
      <c r="H83" s="37"/>
      <c r="I83" s="37">
        <f t="shared" si="4"/>
        <v>0</v>
      </c>
      <c r="J83" s="41"/>
      <c r="K83" s="43"/>
      <c r="L83" s="26">
        <f t="shared" si="5"/>
        <v>219000</v>
      </c>
      <c r="M83" s="22"/>
      <c r="N83" s="22"/>
      <c r="O83" s="22"/>
      <c r="P83" s="22"/>
      <c r="Q83" s="177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  <c r="AW83" s="22"/>
      <c r="AX83" s="22"/>
      <c r="AY83" s="22"/>
      <c r="AZ83" s="22"/>
      <c r="BA83" s="22"/>
      <c r="BB83" s="22"/>
      <c r="BC83" s="22"/>
      <c r="BD83" s="22"/>
      <c r="BE83" s="22"/>
      <c r="BF83" s="22"/>
      <c r="BG83" s="22"/>
      <c r="BH83" s="22"/>
      <c r="BI83" s="22"/>
      <c r="BJ83" s="22"/>
      <c r="BK83" s="22"/>
      <c r="BL83" s="22"/>
      <c r="BM83" s="22"/>
      <c r="BN83" s="22"/>
      <c r="BO83" s="22"/>
      <c r="BP83" s="22"/>
      <c r="BQ83" s="22"/>
      <c r="BR83" s="22"/>
      <c r="BS83" s="22"/>
      <c r="BT83" s="22"/>
      <c r="BU83" s="22"/>
      <c r="BV83" s="22"/>
      <c r="BW83" s="22"/>
      <c r="BX83" s="22"/>
      <c r="BY83" s="22"/>
      <c r="BZ83" s="22"/>
      <c r="CA83" s="22"/>
      <c r="CB83" s="22"/>
      <c r="CC83" s="22"/>
      <c r="CD83" s="22"/>
      <c r="CE83" s="22"/>
      <c r="CF83" s="22"/>
      <c r="CG83" s="22"/>
      <c r="CH83" s="22"/>
      <c r="CI83" s="22"/>
      <c r="CJ83" s="22"/>
      <c r="CK83" s="22"/>
      <c r="CL83" s="22"/>
      <c r="CM83" s="22"/>
      <c r="CN83" s="22"/>
      <c r="CO83" s="22"/>
      <c r="CP83" s="22"/>
      <c r="CQ83" s="22"/>
      <c r="CR83" s="22"/>
      <c r="CS83" s="22"/>
      <c r="CT83" s="22"/>
      <c r="CU83" s="22"/>
      <c r="CV83" s="22"/>
      <c r="CW83" s="22"/>
      <c r="CX83" s="22"/>
      <c r="CY83" s="22"/>
      <c r="CZ83" s="22"/>
      <c r="DA83" s="22"/>
      <c r="DB83" s="22"/>
      <c r="DC83" s="22"/>
      <c r="DD83" s="22"/>
      <c r="DE83" s="22"/>
      <c r="DF83" s="22"/>
      <c r="DG83" s="22"/>
      <c r="DH83" s="22"/>
      <c r="DI83" s="22"/>
      <c r="DJ83" s="22"/>
      <c r="DK83" s="22"/>
      <c r="DL83" s="22"/>
      <c r="DM83" s="22"/>
      <c r="DN83" s="22"/>
      <c r="DO83" s="22"/>
      <c r="DP83" s="22"/>
      <c r="DQ83" s="22"/>
      <c r="DR83" s="22"/>
      <c r="DS83" s="22"/>
      <c r="DT83" s="22"/>
      <c r="DU83" s="22"/>
      <c r="DV83" s="22"/>
      <c r="DW83" s="22"/>
      <c r="DX83" s="22"/>
      <c r="DY83" s="22"/>
      <c r="DZ83" s="22"/>
      <c r="EA83" s="22"/>
      <c r="EB83" s="22"/>
      <c r="EC83" s="22"/>
      <c r="ED83" s="22"/>
      <c r="EE83" s="22"/>
      <c r="EF83" s="22"/>
      <c r="EG83" s="22"/>
      <c r="EH83" s="22"/>
      <c r="EI83" s="22"/>
      <c r="EJ83" s="22"/>
      <c r="EK83" s="22"/>
      <c r="EL83" s="22"/>
      <c r="EM83" s="22"/>
      <c r="EN83" s="22"/>
      <c r="EO83" s="22"/>
      <c r="EP83" s="22"/>
      <c r="EQ83" s="22"/>
      <c r="ER83" s="22"/>
      <c r="ES83" s="22"/>
      <c r="ET83" s="22"/>
      <c r="EU83" s="22"/>
      <c r="EV83" s="22"/>
      <c r="EW83" s="22"/>
      <c r="EX83" s="22"/>
      <c r="EY83" s="22"/>
      <c r="EZ83" s="22"/>
      <c r="FA83" s="22"/>
      <c r="FB83" s="22"/>
      <c r="FC83" s="22"/>
      <c r="FD83" s="22"/>
      <c r="FE83" s="22"/>
      <c r="FF83" s="22"/>
      <c r="FG83" s="22"/>
      <c r="FH83" s="22"/>
      <c r="FI83" s="22"/>
      <c r="FJ83" s="22"/>
      <c r="FK83" s="22"/>
      <c r="FL83" s="22"/>
      <c r="FM83" s="22"/>
      <c r="FN83" s="22"/>
      <c r="FO83" s="22"/>
      <c r="FP83" s="22"/>
      <c r="FQ83" s="22"/>
      <c r="FR83" s="22"/>
      <c r="FS83" s="22"/>
      <c r="FT83" s="22"/>
      <c r="FU83" s="22"/>
      <c r="FV83" s="22"/>
      <c r="FW83" s="22"/>
      <c r="FX83" s="22"/>
      <c r="FY83" s="22"/>
      <c r="FZ83" s="22"/>
      <c r="GA83" s="22"/>
      <c r="GB83" s="22"/>
      <c r="GC83" s="22"/>
      <c r="GD83" s="22"/>
      <c r="GE83" s="22"/>
      <c r="GF83" s="22"/>
      <c r="GG83" s="22"/>
      <c r="GH83" s="22"/>
      <c r="GI83" s="22"/>
      <c r="GJ83" s="22"/>
      <c r="GK83" s="22"/>
      <c r="GL83" s="22"/>
      <c r="GM83" s="22"/>
      <c r="GN83" s="22"/>
      <c r="GO83" s="22"/>
      <c r="GP83" s="22"/>
      <c r="GQ83" s="22"/>
      <c r="GR83" s="22"/>
      <c r="GS83" s="22"/>
      <c r="GT83" s="22"/>
      <c r="GU83" s="22"/>
      <c r="GV83" s="22"/>
      <c r="GW83" s="22"/>
      <c r="GX83" s="22"/>
      <c r="GY83" s="22"/>
      <c r="GZ83" s="22"/>
      <c r="HA83" s="22"/>
      <c r="HB83" s="22"/>
      <c r="HC83" s="22"/>
      <c r="HD83" s="22"/>
      <c r="HE83" s="22"/>
      <c r="HF83" s="22"/>
      <c r="HG83" s="22"/>
      <c r="HH83" s="22"/>
      <c r="HI83" s="22"/>
      <c r="HJ83" s="22"/>
      <c r="HK83" s="22"/>
      <c r="HL83" s="22"/>
      <c r="HM83" s="22"/>
      <c r="HN83" s="22"/>
      <c r="HO83" s="22"/>
      <c r="HP83" s="22"/>
      <c r="HQ83" s="22"/>
      <c r="HR83" s="22"/>
      <c r="HS83" s="22"/>
      <c r="HT83" s="22"/>
      <c r="HU83" s="22"/>
      <c r="HV83" s="22"/>
      <c r="HW83" s="22"/>
      <c r="HX83" s="22"/>
      <c r="HY83" s="22"/>
      <c r="HZ83" s="22"/>
      <c r="IA83" s="22"/>
      <c r="IB83" s="22"/>
      <c r="IC83" s="22"/>
      <c r="ID83" s="22"/>
      <c r="IE83" s="22"/>
      <c r="IF83" s="22"/>
      <c r="IG83" s="22"/>
      <c r="IH83" s="22"/>
      <c r="II83" s="22"/>
      <c r="IJ83" s="22"/>
      <c r="IK83" s="22"/>
      <c r="IL83" s="22"/>
      <c r="IM83" s="22"/>
      <c r="IN83" s="22"/>
      <c r="IO83" s="22"/>
      <c r="IP83" s="22"/>
      <c r="IQ83" s="22"/>
      <c r="IR83" s="22"/>
      <c r="IS83" s="22"/>
    </row>
    <row r="84" spans="2:253" s="48" customFormat="1" ht="25.5" outlineLevel="1" x14ac:dyDescent="0.2">
      <c r="B84" s="109"/>
      <c r="C84" s="112"/>
      <c r="D84" s="49" t="s">
        <v>158</v>
      </c>
      <c r="E84" s="66" t="s">
        <v>206</v>
      </c>
      <c r="F84" s="35">
        <v>409070</v>
      </c>
      <c r="G84" s="36">
        <f>SUM(H84:I84)</f>
        <v>0</v>
      </c>
      <c r="H84" s="37"/>
      <c r="I84" s="37">
        <f>SUM(J84:K84)</f>
        <v>0</v>
      </c>
      <c r="J84" s="41"/>
      <c r="K84" s="43"/>
      <c r="L84" s="26">
        <f>SUM(F84:G84)</f>
        <v>409070</v>
      </c>
      <c r="M84" s="22"/>
      <c r="N84" s="22"/>
      <c r="O84" s="22"/>
      <c r="P84" s="22"/>
      <c r="Q84" s="177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  <c r="AT84" s="22"/>
      <c r="AU84" s="22"/>
      <c r="AV84" s="22"/>
      <c r="AW84" s="22"/>
      <c r="AX84" s="22"/>
      <c r="AY84" s="22"/>
      <c r="AZ84" s="22"/>
      <c r="BA84" s="22"/>
      <c r="BB84" s="22"/>
      <c r="BC84" s="22"/>
      <c r="BD84" s="22"/>
      <c r="BE84" s="22"/>
      <c r="BF84" s="22"/>
      <c r="BG84" s="22"/>
      <c r="BH84" s="22"/>
      <c r="BI84" s="22"/>
      <c r="BJ84" s="22"/>
      <c r="BK84" s="22"/>
      <c r="BL84" s="22"/>
      <c r="BM84" s="22"/>
      <c r="BN84" s="22"/>
      <c r="BO84" s="22"/>
      <c r="BP84" s="22"/>
      <c r="BQ84" s="22"/>
      <c r="BR84" s="22"/>
      <c r="BS84" s="22"/>
      <c r="BT84" s="22"/>
      <c r="BU84" s="22"/>
      <c r="BV84" s="22"/>
      <c r="BW84" s="22"/>
      <c r="BX84" s="22"/>
      <c r="BY84" s="22"/>
      <c r="BZ84" s="22"/>
      <c r="CA84" s="22"/>
      <c r="CB84" s="22"/>
      <c r="CC84" s="22"/>
      <c r="CD84" s="22"/>
      <c r="CE84" s="22"/>
      <c r="CF84" s="22"/>
      <c r="CG84" s="22"/>
      <c r="CH84" s="22"/>
      <c r="CI84" s="22"/>
      <c r="CJ84" s="22"/>
      <c r="CK84" s="22"/>
      <c r="CL84" s="22"/>
      <c r="CM84" s="22"/>
      <c r="CN84" s="22"/>
      <c r="CO84" s="22"/>
      <c r="CP84" s="22"/>
      <c r="CQ84" s="22"/>
      <c r="CR84" s="22"/>
      <c r="CS84" s="22"/>
      <c r="CT84" s="22"/>
      <c r="CU84" s="22"/>
      <c r="CV84" s="22"/>
      <c r="CW84" s="22"/>
      <c r="CX84" s="22"/>
      <c r="CY84" s="22"/>
      <c r="CZ84" s="22"/>
      <c r="DA84" s="22"/>
      <c r="DB84" s="22"/>
      <c r="DC84" s="22"/>
      <c r="DD84" s="22"/>
      <c r="DE84" s="22"/>
      <c r="DF84" s="22"/>
      <c r="DG84" s="22"/>
      <c r="DH84" s="22"/>
      <c r="DI84" s="22"/>
      <c r="DJ84" s="22"/>
      <c r="DK84" s="22"/>
      <c r="DL84" s="22"/>
      <c r="DM84" s="22"/>
      <c r="DN84" s="22"/>
      <c r="DO84" s="22"/>
      <c r="DP84" s="22"/>
      <c r="DQ84" s="22"/>
      <c r="DR84" s="22"/>
      <c r="DS84" s="22"/>
      <c r="DT84" s="22"/>
      <c r="DU84" s="22"/>
      <c r="DV84" s="22"/>
      <c r="DW84" s="22"/>
      <c r="DX84" s="22"/>
      <c r="DY84" s="22"/>
      <c r="DZ84" s="22"/>
      <c r="EA84" s="22"/>
      <c r="EB84" s="22"/>
      <c r="EC84" s="22"/>
      <c r="ED84" s="22"/>
      <c r="EE84" s="22"/>
      <c r="EF84" s="22"/>
      <c r="EG84" s="22"/>
      <c r="EH84" s="22"/>
      <c r="EI84" s="22"/>
      <c r="EJ84" s="22"/>
      <c r="EK84" s="22"/>
      <c r="EL84" s="22"/>
      <c r="EM84" s="22"/>
      <c r="EN84" s="22"/>
      <c r="EO84" s="22"/>
      <c r="EP84" s="22"/>
      <c r="EQ84" s="22"/>
      <c r="ER84" s="22"/>
      <c r="ES84" s="22"/>
      <c r="ET84" s="22"/>
      <c r="EU84" s="22"/>
      <c r="EV84" s="22"/>
      <c r="EW84" s="22"/>
      <c r="EX84" s="22"/>
      <c r="EY84" s="22"/>
      <c r="EZ84" s="22"/>
      <c r="FA84" s="22"/>
      <c r="FB84" s="22"/>
      <c r="FC84" s="22"/>
      <c r="FD84" s="22"/>
      <c r="FE84" s="22"/>
      <c r="FF84" s="22"/>
      <c r="FG84" s="22"/>
      <c r="FH84" s="22"/>
      <c r="FI84" s="22"/>
      <c r="FJ84" s="22"/>
      <c r="FK84" s="22"/>
      <c r="FL84" s="22"/>
      <c r="FM84" s="22"/>
      <c r="FN84" s="22"/>
      <c r="FO84" s="22"/>
      <c r="FP84" s="22"/>
      <c r="FQ84" s="22"/>
      <c r="FR84" s="22"/>
      <c r="FS84" s="22"/>
      <c r="FT84" s="22"/>
      <c r="FU84" s="22"/>
      <c r="FV84" s="22"/>
      <c r="FW84" s="22"/>
      <c r="FX84" s="22"/>
      <c r="FY84" s="22"/>
      <c r="FZ84" s="22"/>
      <c r="GA84" s="22"/>
      <c r="GB84" s="22"/>
      <c r="GC84" s="22"/>
      <c r="GD84" s="22"/>
      <c r="GE84" s="22"/>
      <c r="GF84" s="22"/>
      <c r="GG84" s="22"/>
      <c r="GH84" s="22"/>
      <c r="GI84" s="22"/>
      <c r="GJ84" s="22"/>
      <c r="GK84" s="22"/>
      <c r="GL84" s="22"/>
      <c r="GM84" s="22"/>
      <c r="GN84" s="22"/>
      <c r="GO84" s="22"/>
      <c r="GP84" s="22"/>
      <c r="GQ84" s="22"/>
      <c r="GR84" s="22"/>
      <c r="GS84" s="22"/>
      <c r="GT84" s="22"/>
      <c r="GU84" s="22"/>
      <c r="GV84" s="22"/>
      <c r="GW84" s="22"/>
      <c r="GX84" s="22"/>
      <c r="GY84" s="22"/>
      <c r="GZ84" s="22"/>
      <c r="HA84" s="22"/>
      <c r="HB84" s="22"/>
      <c r="HC84" s="22"/>
      <c r="HD84" s="22"/>
      <c r="HE84" s="22"/>
      <c r="HF84" s="22"/>
      <c r="HG84" s="22"/>
      <c r="HH84" s="22"/>
      <c r="HI84" s="22"/>
      <c r="HJ84" s="22"/>
      <c r="HK84" s="22"/>
      <c r="HL84" s="22"/>
      <c r="HM84" s="22"/>
      <c r="HN84" s="22"/>
      <c r="HO84" s="22"/>
      <c r="HP84" s="22"/>
      <c r="HQ84" s="22"/>
      <c r="HR84" s="22"/>
      <c r="HS84" s="22"/>
      <c r="HT84" s="22"/>
      <c r="HU84" s="22"/>
      <c r="HV84" s="22"/>
      <c r="HW84" s="22"/>
      <c r="HX84" s="22"/>
      <c r="HY84" s="22"/>
      <c r="HZ84" s="22"/>
      <c r="IA84" s="22"/>
      <c r="IB84" s="22"/>
      <c r="IC84" s="22"/>
      <c r="ID84" s="22"/>
      <c r="IE84" s="22"/>
      <c r="IF84" s="22"/>
      <c r="IG84" s="22"/>
      <c r="IH84" s="22"/>
      <c r="II84" s="22"/>
      <c r="IJ84" s="22"/>
      <c r="IK84" s="22"/>
      <c r="IL84" s="22"/>
      <c r="IM84" s="22"/>
      <c r="IN84" s="22"/>
      <c r="IO84" s="22"/>
      <c r="IP84" s="22"/>
      <c r="IQ84" s="22"/>
      <c r="IR84" s="22"/>
      <c r="IS84" s="22"/>
    </row>
    <row r="85" spans="2:253" s="48" customFormat="1" ht="38.25" outlineLevel="1" x14ac:dyDescent="0.2">
      <c r="B85" s="109"/>
      <c r="C85" s="112"/>
      <c r="D85" s="49"/>
      <c r="E85" s="70" t="s">
        <v>221</v>
      </c>
      <c r="F85" s="35">
        <f>622640+95440+67470+34300</f>
        <v>819850</v>
      </c>
      <c r="G85" s="36">
        <f>SUM(H85:I85)</f>
        <v>0</v>
      </c>
      <c r="H85" s="37"/>
      <c r="I85" s="37">
        <f>SUM(J85:K85)</f>
        <v>0</v>
      </c>
      <c r="J85" s="41"/>
      <c r="K85" s="43"/>
      <c r="L85" s="26">
        <f>SUM(F85:G85)</f>
        <v>819850</v>
      </c>
      <c r="M85" s="22"/>
      <c r="N85" s="22"/>
      <c r="O85" s="22"/>
      <c r="P85" s="22"/>
      <c r="Q85" s="177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2"/>
      <c r="BA85" s="22"/>
      <c r="BB85" s="22"/>
      <c r="BC85" s="22"/>
      <c r="BD85" s="22"/>
      <c r="BE85" s="22"/>
      <c r="BF85" s="22"/>
      <c r="BG85" s="22"/>
      <c r="BH85" s="22"/>
      <c r="BI85" s="22"/>
      <c r="BJ85" s="22"/>
      <c r="BK85" s="22"/>
      <c r="BL85" s="22"/>
      <c r="BM85" s="22"/>
      <c r="BN85" s="22"/>
      <c r="BO85" s="22"/>
      <c r="BP85" s="22"/>
      <c r="BQ85" s="22"/>
      <c r="BR85" s="22"/>
      <c r="BS85" s="22"/>
      <c r="BT85" s="22"/>
      <c r="BU85" s="22"/>
      <c r="BV85" s="22"/>
      <c r="BW85" s="22"/>
      <c r="BX85" s="22"/>
      <c r="BY85" s="22"/>
      <c r="BZ85" s="22"/>
      <c r="CA85" s="22"/>
      <c r="CB85" s="22"/>
      <c r="CC85" s="22"/>
      <c r="CD85" s="22"/>
      <c r="CE85" s="22"/>
      <c r="CF85" s="22"/>
      <c r="CG85" s="22"/>
      <c r="CH85" s="22"/>
      <c r="CI85" s="22"/>
      <c r="CJ85" s="22"/>
      <c r="CK85" s="22"/>
      <c r="CL85" s="22"/>
      <c r="CM85" s="22"/>
      <c r="CN85" s="22"/>
      <c r="CO85" s="22"/>
      <c r="CP85" s="22"/>
      <c r="CQ85" s="22"/>
      <c r="CR85" s="22"/>
      <c r="CS85" s="22"/>
      <c r="CT85" s="22"/>
      <c r="CU85" s="22"/>
      <c r="CV85" s="22"/>
      <c r="CW85" s="22"/>
      <c r="CX85" s="22"/>
      <c r="CY85" s="22"/>
      <c r="CZ85" s="22"/>
      <c r="DA85" s="22"/>
      <c r="DB85" s="22"/>
      <c r="DC85" s="22"/>
      <c r="DD85" s="22"/>
      <c r="DE85" s="22"/>
      <c r="DF85" s="22"/>
      <c r="DG85" s="22"/>
      <c r="DH85" s="22"/>
      <c r="DI85" s="22"/>
      <c r="DJ85" s="22"/>
      <c r="DK85" s="22"/>
      <c r="DL85" s="22"/>
      <c r="DM85" s="22"/>
      <c r="DN85" s="22"/>
      <c r="DO85" s="22"/>
      <c r="DP85" s="22"/>
      <c r="DQ85" s="22"/>
      <c r="DR85" s="22"/>
      <c r="DS85" s="22"/>
      <c r="DT85" s="22"/>
      <c r="DU85" s="22"/>
      <c r="DV85" s="22"/>
      <c r="DW85" s="22"/>
      <c r="DX85" s="22"/>
      <c r="DY85" s="22"/>
      <c r="DZ85" s="22"/>
      <c r="EA85" s="22"/>
      <c r="EB85" s="22"/>
      <c r="EC85" s="22"/>
      <c r="ED85" s="22"/>
      <c r="EE85" s="22"/>
      <c r="EF85" s="22"/>
      <c r="EG85" s="22"/>
      <c r="EH85" s="22"/>
      <c r="EI85" s="22"/>
      <c r="EJ85" s="22"/>
      <c r="EK85" s="22"/>
      <c r="EL85" s="22"/>
      <c r="EM85" s="22"/>
      <c r="EN85" s="22"/>
      <c r="EO85" s="22"/>
      <c r="EP85" s="22"/>
      <c r="EQ85" s="22"/>
      <c r="ER85" s="22"/>
      <c r="ES85" s="22"/>
      <c r="ET85" s="22"/>
      <c r="EU85" s="22"/>
      <c r="EV85" s="22"/>
      <c r="EW85" s="22"/>
      <c r="EX85" s="22"/>
      <c r="EY85" s="22"/>
      <c r="EZ85" s="22"/>
      <c r="FA85" s="22"/>
      <c r="FB85" s="22"/>
      <c r="FC85" s="22"/>
      <c r="FD85" s="22"/>
      <c r="FE85" s="22"/>
      <c r="FF85" s="22"/>
      <c r="FG85" s="22"/>
      <c r="FH85" s="22"/>
      <c r="FI85" s="22"/>
      <c r="FJ85" s="22"/>
      <c r="FK85" s="22"/>
      <c r="FL85" s="22"/>
      <c r="FM85" s="22"/>
      <c r="FN85" s="22"/>
      <c r="FO85" s="22"/>
      <c r="FP85" s="22"/>
      <c r="FQ85" s="22"/>
      <c r="FR85" s="22"/>
      <c r="FS85" s="22"/>
      <c r="FT85" s="22"/>
      <c r="FU85" s="22"/>
      <c r="FV85" s="22"/>
      <c r="FW85" s="22"/>
      <c r="FX85" s="22"/>
      <c r="FY85" s="22"/>
      <c r="FZ85" s="22"/>
      <c r="GA85" s="22"/>
      <c r="GB85" s="22"/>
      <c r="GC85" s="22"/>
      <c r="GD85" s="22"/>
      <c r="GE85" s="22"/>
      <c r="GF85" s="22"/>
      <c r="GG85" s="22"/>
      <c r="GH85" s="22"/>
      <c r="GI85" s="22"/>
      <c r="GJ85" s="22"/>
      <c r="GK85" s="22"/>
      <c r="GL85" s="22"/>
      <c r="GM85" s="22"/>
      <c r="GN85" s="22"/>
      <c r="GO85" s="22"/>
      <c r="GP85" s="22"/>
      <c r="GQ85" s="22"/>
      <c r="GR85" s="22"/>
      <c r="GS85" s="22"/>
      <c r="GT85" s="22"/>
      <c r="GU85" s="22"/>
      <c r="GV85" s="22"/>
      <c r="GW85" s="22"/>
      <c r="GX85" s="22"/>
      <c r="GY85" s="22"/>
      <c r="GZ85" s="22"/>
      <c r="HA85" s="22"/>
      <c r="HB85" s="22"/>
      <c r="HC85" s="22"/>
      <c r="HD85" s="22"/>
      <c r="HE85" s="22"/>
      <c r="HF85" s="22"/>
      <c r="HG85" s="22"/>
      <c r="HH85" s="22"/>
      <c r="HI85" s="22"/>
      <c r="HJ85" s="22"/>
      <c r="HK85" s="22"/>
      <c r="HL85" s="22"/>
      <c r="HM85" s="22"/>
      <c r="HN85" s="22"/>
      <c r="HO85" s="22"/>
      <c r="HP85" s="22"/>
      <c r="HQ85" s="22"/>
      <c r="HR85" s="22"/>
      <c r="HS85" s="22"/>
      <c r="HT85" s="22"/>
      <c r="HU85" s="22"/>
      <c r="HV85" s="22"/>
      <c r="HW85" s="22"/>
      <c r="HX85" s="22"/>
      <c r="HY85" s="22"/>
      <c r="HZ85" s="22"/>
      <c r="IA85" s="22"/>
      <c r="IB85" s="22"/>
      <c r="IC85" s="22"/>
      <c r="ID85" s="22"/>
      <c r="IE85" s="22"/>
      <c r="IF85" s="22"/>
      <c r="IG85" s="22"/>
      <c r="IH85" s="22"/>
      <c r="II85" s="22"/>
      <c r="IJ85" s="22"/>
      <c r="IK85" s="22"/>
      <c r="IL85" s="22"/>
      <c r="IM85" s="22"/>
      <c r="IN85" s="22"/>
      <c r="IO85" s="22"/>
      <c r="IP85" s="22"/>
      <c r="IQ85" s="22"/>
      <c r="IR85" s="22"/>
      <c r="IS85" s="22"/>
    </row>
    <row r="86" spans="2:253" s="48" customFormat="1" ht="48.75" customHeight="1" outlineLevel="1" x14ac:dyDescent="0.2">
      <c r="B86" s="109"/>
      <c r="C86" s="112"/>
      <c r="D86" s="49"/>
      <c r="E86" s="70" t="s">
        <v>222</v>
      </c>
      <c r="F86" s="35">
        <f>1964500+773690+1094850</f>
        <v>3833040</v>
      </c>
      <c r="G86" s="36">
        <f>SUM(H86:I86)</f>
        <v>0</v>
      </c>
      <c r="H86" s="37"/>
      <c r="I86" s="37">
        <f>SUM(J86:K86)</f>
        <v>0</v>
      </c>
      <c r="J86" s="41"/>
      <c r="K86" s="43"/>
      <c r="L86" s="26">
        <f>SUM(F86:G86)</f>
        <v>3833040</v>
      </c>
      <c r="M86" s="22"/>
      <c r="N86" s="22"/>
      <c r="O86" s="22"/>
      <c r="P86" s="22"/>
      <c r="Q86" s="177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  <c r="AT86" s="22"/>
      <c r="AU86" s="22"/>
      <c r="AV86" s="22"/>
      <c r="AW86" s="22"/>
      <c r="AX86" s="22"/>
      <c r="AY86" s="22"/>
      <c r="AZ86" s="22"/>
      <c r="BA86" s="22"/>
      <c r="BB86" s="22"/>
      <c r="BC86" s="22"/>
      <c r="BD86" s="22"/>
      <c r="BE86" s="22"/>
      <c r="BF86" s="22"/>
      <c r="BG86" s="22"/>
      <c r="BH86" s="22"/>
      <c r="BI86" s="22"/>
      <c r="BJ86" s="22"/>
      <c r="BK86" s="22"/>
      <c r="BL86" s="22"/>
      <c r="BM86" s="22"/>
      <c r="BN86" s="22"/>
      <c r="BO86" s="22"/>
      <c r="BP86" s="22"/>
      <c r="BQ86" s="22"/>
      <c r="BR86" s="22"/>
      <c r="BS86" s="22"/>
      <c r="BT86" s="22"/>
      <c r="BU86" s="22"/>
      <c r="BV86" s="22"/>
      <c r="BW86" s="22"/>
      <c r="BX86" s="22"/>
      <c r="BY86" s="22"/>
      <c r="BZ86" s="22"/>
      <c r="CA86" s="22"/>
      <c r="CB86" s="22"/>
      <c r="CC86" s="22"/>
      <c r="CD86" s="22"/>
      <c r="CE86" s="22"/>
      <c r="CF86" s="22"/>
      <c r="CG86" s="22"/>
      <c r="CH86" s="22"/>
      <c r="CI86" s="22"/>
      <c r="CJ86" s="22"/>
      <c r="CK86" s="22"/>
      <c r="CL86" s="22"/>
      <c r="CM86" s="22"/>
      <c r="CN86" s="22"/>
      <c r="CO86" s="22"/>
      <c r="CP86" s="22"/>
      <c r="CQ86" s="22"/>
      <c r="CR86" s="22"/>
      <c r="CS86" s="22"/>
      <c r="CT86" s="22"/>
      <c r="CU86" s="22"/>
      <c r="CV86" s="22"/>
      <c r="CW86" s="22"/>
      <c r="CX86" s="22"/>
      <c r="CY86" s="22"/>
      <c r="CZ86" s="22"/>
      <c r="DA86" s="22"/>
      <c r="DB86" s="22"/>
      <c r="DC86" s="22"/>
      <c r="DD86" s="22"/>
      <c r="DE86" s="22"/>
      <c r="DF86" s="22"/>
      <c r="DG86" s="22"/>
      <c r="DH86" s="22"/>
      <c r="DI86" s="22"/>
      <c r="DJ86" s="22"/>
      <c r="DK86" s="22"/>
      <c r="DL86" s="22"/>
      <c r="DM86" s="22"/>
      <c r="DN86" s="22"/>
      <c r="DO86" s="22"/>
      <c r="DP86" s="22"/>
      <c r="DQ86" s="22"/>
      <c r="DR86" s="22"/>
      <c r="DS86" s="22"/>
      <c r="DT86" s="22"/>
      <c r="DU86" s="22"/>
      <c r="DV86" s="22"/>
      <c r="DW86" s="22"/>
      <c r="DX86" s="22"/>
      <c r="DY86" s="22"/>
      <c r="DZ86" s="22"/>
      <c r="EA86" s="22"/>
      <c r="EB86" s="22"/>
      <c r="EC86" s="22"/>
      <c r="ED86" s="22"/>
      <c r="EE86" s="22"/>
      <c r="EF86" s="22"/>
      <c r="EG86" s="22"/>
      <c r="EH86" s="22"/>
      <c r="EI86" s="22"/>
      <c r="EJ86" s="22"/>
      <c r="EK86" s="22"/>
      <c r="EL86" s="22"/>
      <c r="EM86" s="22"/>
      <c r="EN86" s="22"/>
      <c r="EO86" s="22"/>
      <c r="EP86" s="22"/>
      <c r="EQ86" s="22"/>
      <c r="ER86" s="22"/>
      <c r="ES86" s="22"/>
      <c r="ET86" s="22"/>
      <c r="EU86" s="22"/>
      <c r="EV86" s="22"/>
      <c r="EW86" s="22"/>
      <c r="EX86" s="22"/>
      <c r="EY86" s="22"/>
      <c r="EZ86" s="22"/>
      <c r="FA86" s="22"/>
      <c r="FB86" s="22"/>
      <c r="FC86" s="22"/>
      <c r="FD86" s="22"/>
      <c r="FE86" s="22"/>
      <c r="FF86" s="22"/>
      <c r="FG86" s="22"/>
      <c r="FH86" s="22"/>
      <c r="FI86" s="22"/>
      <c r="FJ86" s="22"/>
      <c r="FK86" s="22"/>
      <c r="FL86" s="22"/>
      <c r="FM86" s="22"/>
      <c r="FN86" s="22"/>
      <c r="FO86" s="22"/>
      <c r="FP86" s="22"/>
      <c r="FQ86" s="22"/>
      <c r="FR86" s="22"/>
      <c r="FS86" s="22"/>
      <c r="FT86" s="22"/>
      <c r="FU86" s="22"/>
      <c r="FV86" s="22"/>
      <c r="FW86" s="22"/>
      <c r="FX86" s="22"/>
      <c r="FY86" s="22"/>
      <c r="FZ86" s="22"/>
      <c r="GA86" s="22"/>
      <c r="GB86" s="22"/>
      <c r="GC86" s="22"/>
      <c r="GD86" s="22"/>
      <c r="GE86" s="22"/>
      <c r="GF86" s="22"/>
      <c r="GG86" s="22"/>
      <c r="GH86" s="22"/>
      <c r="GI86" s="22"/>
      <c r="GJ86" s="22"/>
      <c r="GK86" s="22"/>
      <c r="GL86" s="22"/>
      <c r="GM86" s="22"/>
      <c r="GN86" s="22"/>
      <c r="GO86" s="22"/>
      <c r="GP86" s="22"/>
      <c r="GQ86" s="22"/>
      <c r="GR86" s="22"/>
      <c r="GS86" s="22"/>
      <c r="GT86" s="22"/>
      <c r="GU86" s="22"/>
      <c r="GV86" s="22"/>
      <c r="GW86" s="22"/>
      <c r="GX86" s="22"/>
      <c r="GY86" s="22"/>
      <c r="GZ86" s="22"/>
      <c r="HA86" s="22"/>
      <c r="HB86" s="22"/>
      <c r="HC86" s="22"/>
      <c r="HD86" s="22"/>
      <c r="HE86" s="22"/>
      <c r="HF86" s="22"/>
      <c r="HG86" s="22"/>
      <c r="HH86" s="22"/>
      <c r="HI86" s="22"/>
      <c r="HJ86" s="22"/>
      <c r="HK86" s="22"/>
      <c r="HL86" s="22"/>
      <c r="HM86" s="22"/>
      <c r="HN86" s="22"/>
      <c r="HO86" s="22"/>
      <c r="HP86" s="22"/>
      <c r="HQ86" s="22"/>
      <c r="HR86" s="22"/>
      <c r="HS86" s="22"/>
      <c r="HT86" s="22"/>
      <c r="HU86" s="22"/>
      <c r="HV86" s="22"/>
      <c r="HW86" s="22"/>
      <c r="HX86" s="22"/>
      <c r="HY86" s="22"/>
      <c r="HZ86" s="22"/>
      <c r="IA86" s="22"/>
      <c r="IB86" s="22"/>
      <c r="IC86" s="22"/>
      <c r="ID86" s="22"/>
      <c r="IE86" s="22"/>
      <c r="IF86" s="22"/>
      <c r="IG86" s="22"/>
      <c r="IH86" s="22"/>
      <c r="II86" s="22"/>
      <c r="IJ86" s="22"/>
      <c r="IK86" s="22"/>
      <c r="IL86" s="22"/>
      <c r="IM86" s="22"/>
      <c r="IN86" s="22"/>
      <c r="IO86" s="22"/>
      <c r="IP86" s="22"/>
      <c r="IQ86" s="22"/>
      <c r="IR86" s="22"/>
      <c r="IS86" s="22"/>
    </row>
    <row r="87" spans="2:253" s="48" customFormat="1" ht="12.75" outlineLevel="1" x14ac:dyDescent="0.2">
      <c r="B87" s="59"/>
      <c r="C87" s="50" t="s">
        <v>70</v>
      </c>
      <c r="D87" s="49"/>
      <c r="E87" s="67" t="s">
        <v>186</v>
      </c>
      <c r="F87" s="35"/>
      <c r="G87" s="36">
        <f t="shared" si="6"/>
        <v>0</v>
      </c>
      <c r="H87" s="37"/>
      <c r="I87" s="37">
        <f t="shared" si="4"/>
        <v>0</v>
      </c>
      <c r="J87" s="38"/>
      <c r="K87" s="25"/>
      <c r="L87" s="26">
        <f t="shared" si="5"/>
        <v>0</v>
      </c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  <c r="BE87" s="22"/>
      <c r="BF87" s="22"/>
      <c r="BG87" s="22"/>
      <c r="BH87" s="22"/>
      <c r="BI87" s="22"/>
      <c r="BJ87" s="22"/>
      <c r="BK87" s="22"/>
      <c r="BL87" s="22"/>
      <c r="BM87" s="22"/>
      <c r="BN87" s="22"/>
      <c r="BO87" s="22"/>
      <c r="BP87" s="22"/>
      <c r="BQ87" s="22"/>
      <c r="BR87" s="22"/>
      <c r="BS87" s="22"/>
      <c r="BT87" s="22"/>
      <c r="BU87" s="22"/>
      <c r="BV87" s="22"/>
      <c r="BW87" s="22"/>
      <c r="BX87" s="22"/>
      <c r="BY87" s="22"/>
      <c r="BZ87" s="22"/>
      <c r="CA87" s="22"/>
      <c r="CB87" s="22"/>
      <c r="CC87" s="22"/>
      <c r="CD87" s="22"/>
      <c r="CE87" s="22"/>
      <c r="CF87" s="22"/>
      <c r="CG87" s="22"/>
      <c r="CH87" s="22"/>
      <c r="CI87" s="22"/>
      <c r="CJ87" s="22"/>
      <c r="CK87" s="22"/>
      <c r="CL87" s="22"/>
      <c r="CM87" s="22"/>
      <c r="CN87" s="22"/>
      <c r="CO87" s="22"/>
      <c r="CP87" s="22"/>
      <c r="CQ87" s="22"/>
      <c r="CR87" s="22"/>
      <c r="CS87" s="22"/>
      <c r="CT87" s="22"/>
      <c r="CU87" s="22"/>
      <c r="CV87" s="22"/>
      <c r="CW87" s="22"/>
      <c r="CX87" s="22"/>
      <c r="CY87" s="22"/>
      <c r="CZ87" s="22"/>
      <c r="DA87" s="22"/>
      <c r="DB87" s="22"/>
      <c r="DC87" s="22"/>
      <c r="DD87" s="22"/>
      <c r="DE87" s="22"/>
      <c r="DF87" s="22"/>
      <c r="DG87" s="22"/>
      <c r="DH87" s="22"/>
      <c r="DI87" s="22"/>
      <c r="DJ87" s="22"/>
      <c r="DK87" s="22"/>
      <c r="DL87" s="22"/>
      <c r="DM87" s="22"/>
      <c r="DN87" s="22"/>
      <c r="DO87" s="22"/>
      <c r="DP87" s="22"/>
      <c r="DQ87" s="22"/>
      <c r="DR87" s="22"/>
      <c r="DS87" s="22"/>
      <c r="DT87" s="22"/>
      <c r="DU87" s="22"/>
      <c r="DV87" s="22"/>
      <c r="DW87" s="22"/>
      <c r="DX87" s="22"/>
      <c r="DY87" s="22"/>
      <c r="DZ87" s="22"/>
      <c r="EA87" s="22"/>
      <c r="EB87" s="22"/>
      <c r="EC87" s="22"/>
      <c r="ED87" s="22"/>
      <c r="EE87" s="22"/>
      <c r="EF87" s="22"/>
      <c r="EG87" s="22"/>
      <c r="EH87" s="22"/>
      <c r="EI87" s="22"/>
      <c r="EJ87" s="22"/>
      <c r="EK87" s="22"/>
      <c r="EL87" s="22"/>
      <c r="EM87" s="22"/>
      <c r="EN87" s="22"/>
      <c r="EO87" s="22"/>
      <c r="EP87" s="22"/>
      <c r="EQ87" s="22"/>
      <c r="ER87" s="22"/>
      <c r="ES87" s="22"/>
      <c r="ET87" s="22"/>
      <c r="EU87" s="22"/>
      <c r="EV87" s="22"/>
      <c r="EW87" s="22"/>
      <c r="EX87" s="22"/>
      <c r="EY87" s="22"/>
      <c r="EZ87" s="22"/>
      <c r="FA87" s="22"/>
      <c r="FB87" s="22"/>
      <c r="FC87" s="22"/>
      <c r="FD87" s="22"/>
      <c r="FE87" s="22"/>
      <c r="FF87" s="22"/>
      <c r="FG87" s="22"/>
      <c r="FH87" s="22"/>
      <c r="FI87" s="22"/>
      <c r="FJ87" s="22"/>
      <c r="FK87" s="22"/>
      <c r="FL87" s="22"/>
      <c r="FM87" s="22"/>
      <c r="FN87" s="22"/>
      <c r="FO87" s="22"/>
      <c r="FP87" s="22"/>
      <c r="FQ87" s="22"/>
      <c r="FR87" s="22"/>
      <c r="FS87" s="22"/>
      <c r="FT87" s="22"/>
      <c r="FU87" s="22"/>
      <c r="FV87" s="22"/>
      <c r="FW87" s="22"/>
      <c r="FX87" s="22"/>
      <c r="FY87" s="22"/>
      <c r="FZ87" s="22"/>
      <c r="GA87" s="22"/>
      <c r="GB87" s="22"/>
      <c r="GC87" s="22"/>
      <c r="GD87" s="22"/>
      <c r="GE87" s="22"/>
      <c r="GF87" s="22"/>
      <c r="GG87" s="22"/>
      <c r="GH87" s="22"/>
      <c r="GI87" s="22"/>
      <c r="GJ87" s="22"/>
      <c r="GK87" s="22"/>
      <c r="GL87" s="22"/>
      <c r="GM87" s="22"/>
      <c r="GN87" s="22"/>
      <c r="GO87" s="22"/>
      <c r="GP87" s="22"/>
      <c r="GQ87" s="22"/>
      <c r="GR87" s="22"/>
      <c r="GS87" s="22"/>
      <c r="GT87" s="22"/>
      <c r="GU87" s="22"/>
      <c r="GV87" s="22"/>
      <c r="GW87" s="22"/>
      <c r="GX87" s="22"/>
      <c r="GY87" s="22"/>
      <c r="GZ87" s="22"/>
      <c r="HA87" s="22"/>
      <c r="HB87" s="22"/>
      <c r="HC87" s="22"/>
      <c r="HD87" s="22"/>
      <c r="HE87" s="22"/>
      <c r="HF87" s="22"/>
      <c r="HG87" s="22"/>
      <c r="HH87" s="22"/>
      <c r="HI87" s="22"/>
      <c r="HJ87" s="22"/>
      <c r="HK87" s="22"/>
      <c r="HL87" s="22"/>
      <c r="HM87" s="22"/>
      <c r="HN87" s="22"/>
      <c r="HO87" s="22"/>
      <c r="HP87" s="22"/>
      <c r="HQ87" s="22"/>
      <c r="HR87" s="22"/>
      <c r="HS87" s="22"/>
      <c r="HT87" s="22"/>
      <c r="HU87" s="22"/>
      <c r="HV87" s="22"/>
      <c r="HW87" s="22"/>
      <c r="HX87" s="22"/>
      <c r="HY87" s="22"/>
      <c r="HZ87" s="22"/>
      <c r="IA87" s="22"/>
      <c r="IB87" s="22"/>
      <c r="IC87" s="22"/>
      <c r="ID87" s="22"/>
      <c r="IE87" s="22"/>
      <c r="IF87" s="22"/>
      <c r="IG87" s="22"/>
      <c r="IH87" s="22"/>
      <c r="II87" s="22"/>
      <c r="IJ87" s="22"/>
      <c r="IK87" s="22"/>
      <c r="IL87" s="22"/>
      <c r="IM87" s="22"/>
      <c r="IN87" s="22"/>
      <c r="IO87" s="22"/>
      <c r="IP87" s="22"/>
      <c r="IQ87" s="22"/>
      <c r="IR87" s="22"/>
      <c r="IS87" s="22"/>
    </row>
    <row r="88" spans="2:253" s="48" customFormat="1" ht="12.75" outlineLevel="1" x14ac:dyDescent="0.2">
      <c r="B88" s="59"/>
      <c r="C88" s="50" t="s">
        <v>41</v>
      </c>
      <c r="D88" s="49"/>
      <c r="E88" s="67" t="s">
        <v>186</v>
      </c>
      <c r="F88" s="35"/>
      <c r="G88" s="36">
        <f t="shared" si="6"/>
        <v>0</v>
      </c>
      <c r="H88" s="37"/>
      <c r="I88" s="37">
        <f t="shared" si="4"/>
        <v>0</v>
      </c>
      <c r="J88" s="38"/>
      <c r="K88" s="25"/>
      <c r="L88" s="26">
        <f t="shared" si="5"/>
        <v>0</v>
      </c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  <c r="AT88" s="22"/>
      <c r="AU88" s="22"/>
      <c r="AV88" s="22"/>
      <c r="AW88" s="22"/>
      <c r="AX88" s="22"/>
      <c r="AY88" s="22"/>
      <c r="AZ88" s="22"/>
      <c r="BA88" s="22"/>
      <c r="BB88" s="22"/>
      <c r="BC88" s="22"/>
      <c r="BD88" s="22"/>
      <c r="BE88" s="22"/>
      <c r="BF88" s="22"/>
      <c r="BG88" s="22"/>
      <c r="BH88" s="22"/>
      <c r="BI88" s="22"/>
      <c r="BJ88" s="22"/>
      <c r="BK88" s="22"/>
      <c r="BL88" s="22"/>
      <c r="BM88" s="22"/>
      <c r="BN88" s="22"/>
      <c r="BO88" s="22"/>
      <c r="BP88" s="22"/>
      <c r="BQ88" s="22"/>
      <c r="BR88" s="22"/>
      <c r="BS88" s="22"/>
      <c r="BT88" s="22"/>
      <c r="BU88" s="22"/>
      <c r="BV88" s="22"/>
      <c r="BW88" s="22"/>
      <c r="BX88" s="22"/>
      <c r="BY88" s="22"/>
      <c r="BZ88" s="22"/>
      <c r="CA88" s="22"/>
      <c r="CB88" s="22"/>
      <c r="CC88" s="22"/>
      <c r="CD88" s="22"/>
      <c r="CE88" s="22"/>
      <c r="CF88" s="22"/>
      <c r="CG88" s="22"/>
      <c r="CH88" s="22"/>
      <c r="CI88" s="22"/>
      <c r="CJ88" s="22"/>
      <c r="CK88" s="22"/>
      <c r="CL88" s="22"/>
      <c r="CM88" s="22"/>
      <c r="CN88" s="22"/>
      <c r="CO88" s="22"/>
      <c r="CP88" s="22"/>
      <c r="CQ88" s="22"/>
      <c r="CR88" s="22"/>
      <c r="CS88" s="22"/>
      <c r="CT88" s="22"/>
      <c r="CU88" s="22"/>
      <c r="CV88" s="22"/>
      <c r="CW88" s="22"/>
      <c r="CX88" s="22"/>
      <c r="CY88" s="22"/>
      <c r="CZ88" s="22"/>
      <c r="DA88" s="22"/>
      <c r="DB88" s="22"/>
      <c r="DC88" s="22"/>
      <c r="DD88" s="22"/>
      <c r="DE88" s="22"/>
      <c r="DF88" s="22"/>
      <c r="DG88" s="22"/>
      <c r="DH88" s="22"/>
      <c r="DI88" s="22"/>
      <c r="DJ88" s="22"/>
      <c r="DK88" s="22"/>
      <c r="DL88" s="22"/>
      <c r="DM88" s="22"/>
      <c r="DN88" s="22"/>
      <c r="DO88" s="22"/>
      <c r="DP88" s="22"/>
      <c r="DQ88" s="22"/>
      <c r="DR88" s="22"/>
      <c r="DS88" s="22"/>
      <c r="DT88" s="22"/>
      <c r="DU88" s="22"/>
      <c r="DV88" s="22"/>
      <c r="DW88" s="22"/>
      <c r="DX88" s="22"/>
      <c r="DY88" s="22"/>
      <c r="DZ88" s="22"/>
      <c r="EA88" s="22"/>
      <c r="EB88" s="22"/>
      <c r="EC88" s="22"/>
      <c r="ED88" s="22"/>
      <c r="EE88" s="22"/>
      <c r="EF88" s="22"/>
      <c r="EG88" s="22"/>
      <c r="EH88" s="22"/>
      <c r="EI88" s="22"/>
      <c r="EJ88" s="22"/>
      <c r="EK88" s="22"/>
      <c r="EL88" s="22"/>
      <c r="EM88" s="22"/>
      <c r="EN88" s="22"/>
      <c r="EO88" s="22"/>
      <c r="EP88" s="22"/>
      <c r="EQ88" s="22"/>
      <c r="ER88" s="22"/>
      <c r="ES88" s="22"/>
      <c r="ET88" s="22"/>
      <c r="EU88" s="22"/>
      <c r="EV88" s="22"/>
      <c r="EW88" s="22"/>
      <c r="EX88" s="22"/>
      <c r="EY88" s="22"/>
      <c r="EZ88" s="22"/>
      <c r="FA88" s="22"/>
      <c r="FB88" s="22"/>
      <c r="FC88" s="22"/>
      <c r="FD88" s="22"/>
      <c r="FE88" s="22"/>
      <c r="FF88" s="22"/>
      <c r="FG88" s="22"/>
      <c r="FH88" s="22"/>
      <c r="FI88" s="22"/>
      <c r="FJ88" s="22"/>
      <c r="FK88" s="22"/>
      <c r="FL88" s="22"/>
      <c r="FM88" s="22"/>
      <c r="FN88" s="22"/>
      <c r="FO88" s="22"/>
      <c r="FP88" s="22"/>
      <c r="FQ88" s="22"/>
      <c r="FR88" s="22"/>
      <c r="FS88" s="22"/>
      <c r="FT88" s="22"/>
      <c r="FU88" s="22"/>
      <c r="FV88" s="22"/>
      <c r="FW88" s="22"/>
      <c r="FX88" s="22"/>
      <c r="FY88" s="22"/>
      <c r="FZ88" s="22"/>
      <c r="GA88" s="22"/>
      <c r="GB88" s="22"/>
      <c r="GC88" s="22"/>
      <c r="GD88" s="22"/>
      <c r="GE88" s="22"/>
      <c r="GF88" s="22"/>
      <c r="GG88" s="22"/>
      <c r="GH88" s="22"/>
      <c r="GI88" s="22"/>
      <c r="GJ88" s="22"/>
      <c r="GK88" s="22"/>
      <c r="GL88" s="22"/>
      <c r="GM88" s="22"/>
      <c r="GN88" s="22"/>
      <c r="GO88" s="22"/>
      <c r="GP88" s="22"/>
      <c r="GQ88" s="22"/>
      <c r="GR88" s="22"/>
      <c r="GS88" s="22"/>
      <c r="GT88" s="22"/>
      <c r="GU88" s="22"/>
      <c r="GV88" s="22"/>
      <c r="GW88" s="22"/>
      <c r="GX88" s="22"/>
      <c r="GY88" s="22"/>
      <c r="GZ88" s="22"/>
      <c r="HA88" s="22"/>
      <c r="HB88" s="22"/>
      <c r="HC88" s="22"/>
      <c r="HD88" s="22"/>
      <c r="HE88" s="22"/>
      <c r="HF88" s="22"/>
      <c r="HG88" s="22"/>
      <c r="HH88" s="22"/>
      <c r="HI88" s="22"/>
      <c r="HJ88" s="22"/>
      <c r="HK88" s="22"/>
      <c r="HL88" s="22"/>
      <c r="HM88" s="22"/>
      <c r="HN88" s="22"/>
      <c r="HO88" s="22"/>
      <c r="HP88" s="22"/>
      <c r="HQ88" s="22"/>
      <c r="HR88" s="22"/>
      <c r="HS88" s="22"/>
      <c r="HT88" s="22"/>
      <c r="HU88" s="22"/>
      <c r="HV88" s="22"/>
      <c r="HW88" s="22"/>
      <c r="HX88" s="22"/>
      <c r="HY88" s="22"/>
      <c r="HZ88" s="22"/>
      <c r="IA88" s="22"/>
      <c r="IB88" s="22"/>
      <c r="IC88" s="22"/>
      <c r="ID88" s="22"/>
      <c r="IE88" s="22"/>
      <c r="IF88" s="22"/>
      <c r="IG88" s="22"/>
      <c r="IH88" s="22"/>
      <c r="II88" s="22"/>
      <c r="IJ88" s="22"/>
      <c r="IK88" s="22"/>
      <c r="IL88" s="22"/>
      <c r="IM88" s="22"/>
      <c r="IN88" s="22"/>
      <c r="IO88" s="22"/>
      <c r="IP88" s="22"/>
      <c r="IQ88" s="22"/>
      <c r="IR88" s="22"/>
      <c r="IS88" s="22"/>
    </row>
    <row r="89" spans="2:253" s="48" customFormat="1" ht="25.5" outlineLevel="1" x14ac:dyDescent="0.2">
      <c r="B89" s="108"/>
      <c r="C89" s="168" t="s">
        <v>42</v>
      </c>
      <c r="D89" s="49" t="s">
        <v>145</v>
      </c>
      <c r="E89" s="66" t="s">
        <v>146</v>
      </c>
      <c r="F89" s="35"/>
      <c r="G89" s="36">
        <f>SUM(H89:I89)</f>
        <v>0</v>
      </c>
      <c r="H89" s="37">
        <f>28973.12-28973.12</f>
        <v>0</v>
      </c>
      <c r="I89" s="37">
        <f t="shared" si="4"/>
        <v>0</v>
      </c>
      <c r="J89" s="41"/>
      <c r="K89" s="25"/>
      <c r="L89" s="26">
        <f t="shared" si="5"/>
        <v>0</v>
      </c>
      <c r="M89" s="22"/>
      <c r="N89" s="22"/>
      <c r="O89" s="22"/>
      <c r="P89" s="22"/>
      <c r="Q89" s="176">
        <f>L89+L90+L91+L93+L92</f>
        <v>3986016.36</v>
      </c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22"/>
      <c r="AT89" s="22"/>
      <c r="AU89" s="22"/>
      <c r="AV89" s="22"/>
      <c r="AW89" s="22"/>
      <c r="AX89" s="22"/>
      <c r="AY89" s="22"/>
      <c r="AZ89" s="22"/>
      <c r="BA89" s="22"/>
      <c r="BB89" s="22"/>
      <c r="BC89" s="22"/>
      <c r="BD89" s="22"/>
      <c r="BE89" s="22"/>
      <c r="BF89" s="22"/>
      <c r="BG89" s="22"/>
      <c r="BH89" s="22"/>
      <c r="BI89" s="22"/>
      <c r="BJ89" s="22"/>
      <c r="BK89" s="22"/>
      <c r="BL89" s="22"/>
      <c r="BM89" s="22"/>
      <c r="BN89" s="22"/>
      <c r="BO89" s="22"/>
      <c r="BP89" s="22"/>
      <c r="BQ89" s="22"/>
      <c r="BR89" s="22"/>
      <c r="BS89" s="22"/>
      <c r="BT89" s="22"/>
      <c r="BU89" s="22"/>
      <c r="BV89" s="22"/>
      <c r="BW89" s="22"/>
      <c r="BX89" s="22"/>
      <c r="BY89" s="22"/>
      <c r="BZ89" s="22"/>
      <c r="CA89" s="22"/>
      <c r="CB89" s="22"/>
      <c r="CC89" s="22"/>
      <c r="CD89" s="22"/>
      <c r="CE89" s="22"/>
      <c r="CF89" s="22"/>
      <c r="CG89" s="22"/>
      <c r="CH89" s="22"/>
      <c r="CI89" s="22"/>
      <c r="CJ89" s="22"/>
      <c r="CK89" s="22"/>
      <c r="CL89" s="22"/>
      <c r="CM89" s="22"/>
      <c r="CN89" s="22"/>
      <c r="CO89" s="22"/>
      <c r="CP89" s="22"/>
      <c r="CQ89" s="22"/>
      <c r="CR89" s="22"/>
      <c r="CS89" s="22"/>
      <c r="CT89" s="22"/>
      <c r="CU89" s="22"/>
      <c r="CV89" s="22"/>
      <c r="CW89" s="22"/>
      <c r="CX89" s="22"/>
      <c r="CY89" s="22"/>
      <c r="CZ89" s="22"/>
      <c r="DA89" s="22"/>
      <c r="DB89" s="22"/>
      <c r="DC89" s="22"/>
      <c r="DD89" s="22"/>
      <c r="DE89" s="22"/>
      <c r="DF89" s="22"/>
      <c r="DG89" s="22"/>
      <c r="DH89" s="22"/>
      <c r="DI89" s="22"/>
      <c r="DJ89" s="22"/>
      <c r="DK89" s="22"/>
      <c r="DL89" s="22"/>
      <c r="DM89" s="22"/>
      <c r="DN89" s="22"/>
      <c r="DO89" s="22"/>
      <c r="DP89" s="22"/>
      <c r="DQ89" s="22"/>
      <c r="DR89" s="22"/>
      <c r="DS89" s="22"/>
      <c r="DT89" s="22"/>
      <c r="DU89" s="22"/>
      <c r="DV89" s="22"/>
      <c r="DW89" s="22"/>
      <c r="DX89" s="22"/>
      <c r="DY89" s="22"/>
      <c r="DZ89" s="22"/>
      <c r="EA89" s="22"/>
      <c r="EB89" s="22"/>
      <c r="EC89" s="22"/>
      <c r="ED89" s="22"/>
      <c r="EE89" s="22"/>
      <c r="EF89" s="22"/>
      <c r="EG89" s="22"/>
      <c r="EH89" s="22"/>
      <c r="EI89" s="22"/>
      <c r="EJ89" s="22"/>
      <c r="EK89" s="22"/>
      <c r="EL89" s="22"/>
      <c r="EM89" s="22"/>
      <c r="EN89" s="22"/>
      <c r="EO89" s="22"/>
      <c r="EP89" s="22"/>
      <c r="EQ89" s="22"/>
      <c r="ER89" s="22"/>
      <c r="ES89" s="22"/>
      <c r="ET89" s="22"/>
      <c r="EU89" s="22"/>
      <c r="EV89" s="22"/>
      <c r="EW89" s="22"/>
      <c r="EX89" s="22"/>
      <c r="EY89" s="22"/>
      <c r="EZ89" s="22"/>
      <c r="FA89" s="22"/>
      <c r="FB89" s="22"/>
      <c r="FC89" s="22"/>
      <c r="FD89" s="22"/>
      <c r="FE89" s="22"/>
      <c r="FF89" s="22"/>
      <c r="FG89" s="22"/>
      <c r="FH89" s="22"/>
      <c r="FI89" s="22"/>
      <c r="FJ89" s="22"/>
      <c r="FK89" s="22"/>
      <c r="FL89" s="22"/>
      <c r="FM89" s="22"/>
      <c r="FN89" s="22"/>
      <c r="FO89" s="22"/>
      <c r="FP89" s="22"/>
      <c r="FQ89" s="22"/>
      <c r="FR89" s="22"/>
      <c r="FS89" s="22"/>
      <c r="FT89" s="22"/>
      <c r="FU89" s="22"/>
      <c r="FV89" s="22"/>
      <c r="FW89" s="22"/>
      <c r="FX89" s="22"/>
      <c r="FY89" s="22"/>
      <c r="FZ89" s="22"/>
      <c r="GA89" s="22"/>
      <c r="GB89" s="22"/>
      <c r="GC89" s="22"/>
      <c r="GD89" s="22"/>
      <c r="GE89" s="22"/>
      <c r="GF89" s="22"/>
      <c r="GG89" s="22"/>
      <c r="GH89" s="22"/>
      <c r="GI89" s="22"/>
      <c r="GJ89" s="22"/>
      <c r="GK89" s="22"/>
      <c r="GL89" s="22"/>
      <c r="GM89" s="22"/>
      <c r="GN89" s="22"/>
      <c r="GO89" s="22"/>
      <c r="GP89" s="22"/>
      <c r="GQ89" s="22"/>
      <c r="GR89" s="22"/>
      <c r="GS89" s="22"/>
      <c r="GT89" s="22"/>
      <c r="GU89" s="22"/>
      <c r="GV89" s="22"/>
      <c r="GW89" s="22"/>
      <c r="GX89" s="22"/>
      <c r="GY89" s="22"/>
      <c r="GZ89" s="22"/>
      <c r="HA89" s="22"/>
      <c r="HB89" s="22"/>
      <c r="HC89" s="22"/>
      <c r="HD89" s="22"/>
      <c r="HE89" s="22"/>
      <c r="HF89" s="22"/>
      <c r="HG89" s="22"/>
      <c r="HH89" s="22"/>
      <c r="HI89" s="22"/>
      <c r="HJ89" s="22"/>
      <c r="HK89" s="22"/>
      <c r="HL89" s="22"/>
      <c r="HM89" s="22"/>
      <c r="HN89" s="22"/>
      <c r="HO89" s="22"/>
      <c r="HP89" s="22"/>
      <c r="HQ89" s="22"/>
      <c r="HR89" s="22"/>
      <c r="HS89" s="22"/>
      <c r="HT89" s="22"/>
      <c r="HU89" s="22"/>
      <c r="HV89" s="22"/>
      <c r="HW89" s="22"/>
      <c r="HX89" s="22"/>
      <c r="HY89" s="22"/>
      <c r="HZ89" s="22"/>
      <c r="IA89" s="22"/>
      <c r="IB89" s="22"/>
      <c r="IC89" s="22"/>
      <c r="ID89" s="22"/>
      <c r="IE89" s="22"/>
      <c r="IF89" s="22"/>
      <c r="IG89" s="22"/>
      <c r="IH89" s="22"/>
      <c r="II89" s="22"/>
      <c r="IJ89" s="22"/>
      <c r="IK89" s="22"/>
      <c r="IL89" s="22"/>
      <c r="IM89" s="22"/>
      <c r="IN89" s="22"/>
      <c r="IO89" s="22"/>
      <c r="IP89" s="22"/>
      <c r="IQ89" s="22"/>
      <c r="IR89" s="22"/>
      <c r="IS89" s="22"/>
    </row>
    <row r="90" spans="2:253" s="48" customFormat="1" ht="12.75" outlineLevel="1" x14ac:dyDescent="0.2">
      <c r="B90" s="109"/>
      <c r="C90" s="169"/>
      <c r="D90" s="49" t="s">
        <v>158</v>
      </c>
      <c r="E90" s="66" t="s">
        <v>159</v>
      </c>
      <c r="F90" s="35"/>
      <c r="G90" s="36">
        <f t="shared" si="6"/>
        <v>385817</v>
      </c>
      <c r="H90" s="37">
        <v>385817</v>
      </c>
      <c r="I90" s="37">
        <f t="shared" si="4"/>
        <v>0</v>
      </c>
      <c r="J90" s="41"/>
      <c r="K90" s="25"/>
      <c r="L90" s="26">
        <f t="shared" si="5"/>
        <v>385817</v>
      </c>
      <c r="M90" s="22"/>
      <c r="N90" s="22"/>
      <c r="O90" s="22"/>
      <c r="P90" s="22"/>
      <c r="Q90" s="177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  <c r="AT90" s="22"/>
      <c r="AU90" s="22"/>
      <c r="AV90" s="22"/>
      <c r="AW90" s="22"/>
      <c r="AX90" s="22"/>
      <c r="AY90" s="22"/>
      <c r="AZ90" s="22"/>
      <c r="BA90" s="22"/>
      <c r="BB90" s="22"/>
      <c r="BC90" s="22"/>
      <c r="BD90" s="22"/>
      <c r="BE90" s="22"/>
      <c r="BF90" s="22"/>
      <c r="BG90" s="22"/>
      <c r="BH90" s="22"/>
      <c r="BI90" s="22"/>
      <c r="BJ90" s="22"/>
      <c r="BK90" s="22"/>
      <c r="BL90" s="22"/>
      <c r="BM90" s="22"/>
      <c r="BN90" s="22"/>
      <c r="BO90" s="22"/>
      <c r="BP90" s="22"/>
      <c r="BQ90" s="22"/>
      <c r="BR90" s="22"/>
      <c r="BS90" s="22"/>
      <c r="BT90" s="22"/>
      <c r="BU90" s="22"/>
      <c r="BV90" s="22"/>
      <c r="BW90" s="22"/>
      <c r="BX90" s="22"/>
      <c r="BY90" s="22"/>
      <c r="BZ90" s="22"/>
      <c r="CA90" s="22"/>
      <c r="CB90" s="22"/>
      <c r="CC90" s="22"/>
      <c r="CD90" s="22"/>
      <c r="CE90" s="22"/>
      <c r="CF90" s="22"/>
      <c r="CG90" s="22"/>
      <c r="CH90" s="22"/>
      <c r="CI90" s="22"/>
      <c r="CJ90" s="22"/>
      <c r="CK90" s="22"/>
      <c r="CL90" s="22"/>
      <c r="CM90" s="22"/>
      <c r="CN90" s="22"/>
      <c r="CO90" s="22"/>
      <c r="CP90" s="22"/>
      <c r="CQ90" s="22"/>
      <c r="CR90" s="22"/>
      <c r="CS90" s="22"/>
      <c r="CT90" s="22"/>
      <c r="CU90" s="22"/>
      <c r="CV90" s="22"/>
      <c r="CW90" s="22"/>
      <c r="CX90" s="22"/>
      <c r="CY90" s="22"/>
      <c r="CZ90" s="22"/>
      <c r="DA90" s="22"/>
      <c r="DB90" s="22"/>
      <c r="DC90" s="22"/>
      <c r="DD90" s="22"/>
      <c r="DE90" s="22"/>
      <c r="DF90" s="22"/>
      <c r="DG90" s="22"/>
      <c r="DH90" s="22"/>
      <c r="DI90" s="22"/>
      <c r="DJ90" s="22"/>
      <c r="DK90" s="22"/>
      <c r="DL90" s="22"/>
      <c r="DM90" s="22"/>
      <c r="DN90" s="22"/>
      <c r="DO90" s="22"/>
      <c r="DP90" s="22"/>
      <c r="DQ90" s="22"/>
      <c r="DR90" s="22"/>
      <c r="DS90" s="22"/>
      <c r="DT90" s="22"/>
      <c r="DU90" s="22"/>
      <c r="DV90" s="22"/>
      <c r="DW90" s="22"/>
      <c r="DX90" s="22"/>
      <c r="DY90" s="22"/>
      <c r="DZ90" s="22"/>
      <c r="EA90" s="22"/>
      <c r="EB90" s="22"/>
      <c r="EC90" s="22"/>
      <c r="ED90" s="22"/>
      <c r="EE90" s="22"/>
      <c r="EF90" s="22"/>
      <c r="EG90" s="22"/>
      <c r="EH90" s="22"/>
      <c r="EI90" s="22"/>
      <c r="EJ90" s="22"/>
      <c r="EK90" s="22"/>
      <c r="EL90" s="22"/>
      <c r="EM90" s="22"/>
      <c r="EN90" s="22"/>
      <c r="EO90" s="22"/>
      <c r="EP90" s="22"/>
      <c r="EQ90" s="22"/>
      <c r="ER90" s="22"/>
      <c r="ES90" s="22"/>
      <c r="ET90" s="22"/>
      <c r="EU90" s="22"/>
      <c r="EV90" s="22"/>
      <c r="EW90" s="22"/>
      <c r="EX90" s="22"/>
      <c r="EY90" s="22"/>
      <c r="EZ90" s="22"/>
      <c r="FA90" s="22"/>
      <c r="FB90" s="22"/>
      <c r="FC90" s="22"/>
      <c r="FD90" s="22"/>
      <c r="FE90" s="22"/>
      <c r="FF90" s="22"/>
      <c r="FG90" s="22"/>
      <c r="FH90" s="22"/>
      <c r="FI90" s="22"/>
      <c r="FJ90" s="22"/>
      <c r="FK90" s="22"/>
      <c r="FL90" s="22"/>
      <c r="FM90" s="22"/>
      <c r="FN90" s="22"/>
      <c r="FO90" s="22"/>
      <c r="FP90" s="22"/>
      <c r="FQ90" s="22"/>
      <c r="FR90" s="22"/>
      <c r="FS90" s="22"/>
      <c r="FT90" s="22"/>
      <c r="FU90" s="22"/>
      <c r="FV90" s="22"/>
      <c r="FW90" s="22"/>
      <c r="FX90" s="22"/>
      <c r="FY90" s="22"/>
      <c r="FZ90" s="22"/>
      <c r="GA90" s="22"/>
      <c r="GB90" s="22"/>
      <c r="GC90" s="22"/>
      <c r="GD90" s="22"/>
      <c r="GE90" s="22"/>
      <c r="GF90" s="22"/>
      <c r="GG90" s="22"/>
      <c r="GH90" s="22"/>
      <c r="GI90" s="22"/>
      <c r="GJ90" s="22"/>
      <c r="GK90" s="22"/>
      <c r="GL90" s="22"/>
      <c r="GM90" s="22"/>
      <c r="GN90" s="22"/>
      <c r="GO90" s="22"/>
      <c r="GP90" s="22"/>
      <c r="GQ90" s="22"/>
      <c r="GR90" s="22"/>
      <c r="GS90" s="22"/>
      <c r="GT90" s="22"/>
      <c r="GU90" s="22"/>
      <c r="GV90" s="22"/>
      <c r="GW90" s="22"/>
      <c r="GX90" s="22"/>
      <c r="GY90" s="22"/>
      <c r="GZ90" s="22"/>
      <c r="HA90" s="22"/>
      <c r="HB90" s="22"/>
      <c r="HC90" s="22"/>
      <c r="HD90" s="22"/>
      <c r="HE90" s="22"/>
      <c r="HF90" s="22"/>
      <c r="HG90" s="22"/>
      <c r="HH90" s="22"/>
      <c r="HI90" s="22"/>
      <c r="HJ90" s="22"/>
      <c r="HK90" s="22"/>
      <c r="HL90" s="22"/>
      <c r="HM90" s="22"/>
      <c r="HN90" s="22"/>
      <c r="HO90" s="22"/>
      <c r="HP90" s="22"/>
      <c r="HQ90" s="22"/>
      <c r="HR90" s="22"/>
      <c r="HS90" s="22"/>
      <c r="HT90" s="22"/>
      <c r="HU90" s="22"/>
      <c r="HV90" s="22"/>
      <c r="HW90" s="22"/>
      <c r="HX90" s="22"/>
      <c r="HY90" s="22"/>
      <c r="HZ90" s="22"/>
      <c r="IA90" s="22"/>
      <c r="IB90" s="22"/>
      <c r="IC90" s="22"/>
      <c r="ID90" s="22"/>
      <c r="IE90" s="22"/>
      <c r="IF90" s="22"/>
      <c r="IG90" s="22"/>
      <c r="IH90" s="22"/>
      <c r="II90" s="22"/>
      <c r="IJ90" s="22"/>
      <c r="IK90" s="22"/>
      <c r="IL90" s="22"/>
      <c r="IM90" s="22"/>
      <c r="IN90" s="22"/>
      <c r="IO90" s="22"/>
      <c r="IP90" s="22"/>
      <c r="IQ90" s="22"/>
      <c r="IR90" s="22"/>
      <c r="IS90" s="22"/>
    </row>
    <row r="91" spans="2:253" s="48" customFormat="1" ht="25.5" outlineLevel="1" x14ac:dyDescent="0.2">
      <c r="B91" s="109"/>
      <c r="C91" s="169"/>
      <c r="D91" s="49" t="s">
        <v>167</v>
      </c>
      <c r="E91" s="66" t="s">
        <v>146</v>
      </c>
      <c r="F91" s="35"/>
      <c r="G91" s="36">
        <f t="shared" si="6"/>
        <v>57946.239999999998</v>
      </c>
      <c r="H91" s="37">
        <v>57946.239999999998</v>
      </c>
      <c r="I91" s="37">
        <f t="shared" si="4"/>
        <v>0</v>
      </c>
      <c r="J91" s="41"/>
      <c r="K91" s="43"/>
      <c r="L91" s="26">
        <f>SUM(F91:G91)+8.12</f>
        <v>57954.36</v>
      </c>
      <c r="M91" s="22"/>
      <c r="N91" s="22"/>
      <c r="O91" s="22"/>
      <c r="P91" s="22"/>
      <c r="Q91" s="177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  <c r="AR91" s="22"/>
      <c r="AS91" s="22"/>
      <c r="AT91" s="22"/>
      <c r="AU91" s="22"/>
      <c r="AV91" s="22"/>
      <c r="AW91" s="22"/>
      <c r="AX91" s="22"/>
      <c r="AY91" s="22"/>
      <c r="AZ91" s="22"/>
      <c r="BA91" s="22"/>
      <c r="BB91" s="22"/>
      <c r="BC91" s="22"/>
      <c r="BD91" s="22"/>
      <c r="BE91" s="22"/>
      <c r="BF91" s="22"/>
      <c r="BG91" s="22"/>
      <c r="BH91" s="22"/>
      <c r="BI91" s="22"/>
      <c r="BJ91" s="22"/>
      <c r="BK91" s="22"/>
      <c r="BL91" s="22"/>
      <c r="BM91" s="22"/>
      <c r="BN91" s="22"/>
      <c r="BO91" s="22"/>
      <c r="BP91" s="22"/>
      <c r="BQ91" s="22"/>
      <c r="BR91" s="22"/>
      <c r="BS91" s="22"/>
      <c r="BT91" s="22"/>
      <c r="BU91" s="22"/>
      <c r="BV91" s="22"/>
      <c r="BW91" s="22"/>
      <c r="BX91" s="22"/>
      <c r="BY91" s="22"/>
      <c r="BZ91" s="22"/>
      <c r="CA91" s="22"/>
      <c r="CB91" s="22"/>
      <c r="CC91" s="22"/>
      <c r="CD91" s="22"/>
      <c r="CE91" s="22"/>
      <c r="CF91" s="22"/>
      <c r="CG91" s="22"/>
      <c r="CH91" s="22"/>
      <c r="CI91" s="22"/>
      <c r="CJ91" s="22"/>
      <c r="CK91" s="22"/>
      <c r="CL91" s="22"/>
      <c r="CM91" s="22"/>
      <c r="CN91" s="22"/>
      <c r="CO91" s="22"/>
      <c r="CP91" s="22"/>
      <c r="CQ91" s="22"/>
      <c r="CR91" s="22"/>
      <c r="CS91" s="22"/>
      <c r="CT91" s="22"/>
      <c r="CU91" s="22"/>
      <c r="CV91" s="22"/>
      <c r="CW91" s="22"/>
      <c r="CX91" s="22"/>
      <c r="CY91" s="22"/>
      <c r="CZ91" s="22"/>
      <c r="DA91" s="22"/>
      <c r="DB91" s="22"/>
      <c r="DC91" s="22"/>
      <c r="DD91" s="22"/>
      <c r="DE91" s="22"/>
      <c r="DF91" s="22"/>
      <c r="DG91" s="22"/>
      <c r="DH91" s="22"/>
      <c r="DI91" s="22"/>
      <c r="DJ91" s="22"/>
      <c r="DK91" s="22"/>
      <c r="DL91" s="22"/>
      <c r="DM91" s="22"/>
      <c r="DN91" s="22"/>
      <c r="DO91" s="22"/>
      <c r="DP91" s="22"/>
      <c r="DQ91" s="22"/>
      <c r="DR91" s="22"/>
      <c r="DS91" s="22"/>
      <c r="DT91" s="22"/>
      <c r="DU91" s="22"/>
      <c r="DV91" s="22"/>
      <c r="DW91" s="22"/>
      <c r="DX91" s="22"/>
      <c r="DY91" s="22"/>
      <c r="DZ91" s="22"/>
      <c r="EA91" s="22"/>
      <c r="EB91" s="22"/>
      <c r="EC91" s="22"/>
      <c r="ED91" s="22"/>
      <c r="EE91" s="22"/>
      <c r="EF91" s="22"/>
      <c r="EG91" s="22"/>
      <c r="EH91" s="22"/>
      <c r="EI91" s="22"/>
      <c r="EJ91" s="22"/>
      <c r="EK91" s="22"/>
      <c r="EL91" s="22"/>
      <c r="EM91" s="22"/>
      <c r="EN91" s="22"/>
      <c r="EO91" s="22"/>
      <c r="EP91" s="22"/>
      <c r="EQ91" s="22"/>
      <c r="ER91" s="22"/>
      <c r="ES91" s="22"/>
      <c r="ET91" s="22"/>
      <c r="EU91" s="22"/>
      <c r="EV91" s="22"/>
      <c r="EW91" s="22"/>
      <c r="EX91" s="22"/>
      <c r="EY91" s="22"/>
      <c r="EZ91" s="22"/>
      <c r="FA91" s="22"/>
      <c r="FB91" s="22"/>
      <c r="FC91" s="22"/>
      <c r="FD91" s="22"/>
      <c r="FE91" s="22"/>
      <c r="FF91" s="22"/>
      <c r="FG91" s="22"/>
      <c r="FH91" s="22"/>
      <c r="FI91" s="22"/>
      <c r="FJ91" s="22"/>
      <c r="FK91" s="22"/>
      <c r="FL91" s="22"/>
      <c r="FM91" s="22"/>
      <c r="FN91" s="22"/>
      <c r="FO91" s="22"/>
      <c r="FP91" s="22"/>
      <c r="FQ91" s="22"/>
      <c r="FR91" s="22"/>
      <c r="FS91" s="22"/>
      <c r="FT91" s="22"/>
      <c r="FU91" s="22"/>
      <c r="FV91" s="22"/>
      <c r="FW91" s="22"/>
      <c r="FX91" s="22"/>
      <c r="FY91" s="22"/>
      <c r="FZ91" s="22"/>
      <c r="GA91" s="22"/>
      <c r="GB91" s="22"/>
      <c r="GC91" s="22"/>
      <c r="GD91" s="22"/>
      <c r="GE91" s="22"/>
      <c r="GF91" s="22"/>
      <c r="GG91" s="22"/>
      <c r="GH91" s="22"/>
      <c r="GI91" s="22"/>
      <c r="GJ91" s="22"/>
      <c r="GK91" s="22"/>
      <c r="GL91" s="22"/>
      <c r="GM91" s="22"/>
      <c r="GN91" s="22"/>
      <c r="GO91" s="22"/>
      <c r="GP91" s="22"/>
      <c r="GQ91" s="22"/>
      <c r="GR91" s="22"/>
      <c r="GS91" s="22"/>
      <c r="GT91" s="22"/>
      <c r="GU91" s="22"/>
      <c r="GV91" s="22"/>
      <c r="GW91" s="22"/>
      <c r="GX91" s="22"/>
      <c r="GY91" s="22"/>
      <c r="GZ91" s="22"/>
      <c r="HA91" s="22"/>
      <c r="HB91" s="22"/>
      <c r="HC91" s="22"/>
      <c r="HD91" s="22"/>
      <c r="HE91" s="22"/>
      <c r="HF91" s="22"/>
      <c r="HG91" s="22"/>
      <c r="HH91" s="22"/>
      <c r="HI91" s="22"/>
      <c r="HJ91" s="22"/>
      <c r="HK91" s="22"/>
      <c r="HL91" s="22"/>
      <c r="HM91" s="22"/>
      <c r="HN91" s="22"/>
      <c r="HO91" s="22"/>
      <c r="HP91" s="22"/>
      <c r="HQ91" s="22"/>
      <c r="HR91" s="22"/>
      <c r="HS91" s="22"/>
      <c r="HT91" s="22"/>
      <c r="HU91" s="22"/>
      <c r="HV91" s="22"/>
      <c r="HW91" s="22"/>
      <c r="HX91" s="22"/>
      <c r="HY91" s="22"/>
      <c r="HZ91" s="22"/>
      <c r="IA91" s="22"/>
      <c r="IB91" s="22"/>
      <c r="IC91" s="22"/>
      <c r="ID91" s="22"/>
      <c r="IE91" s="22"/>
      <c r="IF91" s="22"/>
      <c r="IG91" s="22"/>
      <c r="IH91" s="22"/>
      <c r="II91" s="22"/>
      <c r="IJ91" s="22"/>
      <c r="IK91" s="22"/>
      <c r="IL91" s="22"/>
      <c r="IM91" s="22"/>
      <c r="IN91" s="22"/>
      <c r="IO91" s="22"/>
      <c r="IP91" s="22"/>
      <c r="IQ91" s="22"/>
      <c r="IR91" s="22"/>
      <c r="IS91" s="22"/>
    </row>
    <row r="92" spans="2:253" s="48" customFormat="1" ht="12.75" outlineLevel="1" x14ac:dyDescent="0.2">
      <c r="B92" s="109"/>
      <c r="C92" s="169"/>
      <c r="D92" s="49" t="s">
        <v>169</v>
      </c>
      <c r="E92" s="70" t="s">
        <v>233</v>
      </c>
      <c r="F92" s="35">
        <f>4598080-1096820</f>
        <v>3501260</v>
      </c>
      <c r="G92" s="36">
        <f>SUM(H92:I92)</f>
        <v>0</v>
      </c>
      <c r="H92" s="37"/>
      <c r="I92" s="37">
        <f>SUM(J92:K92)</f>
        <v>0</v>
      </c>
      <c r="J92" s="38"/>
      <c r="K92" s="25"/>
      <c r="L92" s="26">
        <f>SUM(F92:G92)</f>
        <v>3501260</v>
      </c>
      <c r="M92" s="82"/>
      <c r="N92" s="82"/>
      <c r="O92" s="82"/>
      <c r="P92" s="82"/>
      <c r="Q92" s="177"/>
      <c r="R92" s="82"/>
      <c r="S92" s="82"/>
      <c r="T92" s="82"/>
      <c r="U92" s="82"/>
      <c r="V92" s="82"/>
      <c r="W92" s="82"/>
      <c r="X92" s="82"/>
      <c r="Y92" s="82"/>
      <c r="Z92" s="82"/>
      <c r="AA92" s="82"/>
      <c r="AB92" s="82"/>
      <c r="AC92" s="82"/>
      <c r="AD92" s="82"/>
      <c r="AE92" s="82"/>
      <c r="AF92" s="82"/>
      <c r="AG92" s="82"/>
      <c r="AH92" s="82"/>
      <c r="AI92" s="82"/>
      <c r="AJ92" s="82"/>
      <c r="AK92" s="82"/>
      <c r="AL92" s="82"/>
      <c r="AM92" s="82"/>
      <c r="AN92" s="82"/>
      <c r="AO92" s="82"/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82"/>
      <c r="BC92" s="82"/>
      <c r="BD92" s="82"/>
      <c r="BE92" s="82"/>
      <c r="BF92" s="82"/>
      <c r="BG92" s="82"/>
      <c r="BH92" s="82"/>
      <c r="BI92" s="82"/>
      <c r="BJ92" s="82"/>
      <c r="BK92" s="82"/>
      <c r="BL92" s="82"/>
      <c r="BM92" s="82"/>
      <c r="BN92" s="82"/>
      <c r="BO92" s="82"/>
      <c r="BP92" s="82"/>
      <c r="BQ92" s="82"/>
      <c r="BR92" s="82"/>
      <c r="BS92" s="82"/>
      <c r="BT92" s="82"/>
      <c r="BU92" s="82"/>
      <c r="BV92" s="82"/>
      <c r="BW92" s="82"/>
      <c r="BX92" s="82"/>
      <c r="BY92" s="82"/>
      <c r="BZ92" s="82"/>
      <c r="CA92" s="82"/>
      <c r="CB92" s="82"/>
      <c r="CC92" s="82"/>
      <c r="CD92" s="82"/>
      <c r="CE92" s="82"/>
      <c r="CF92" s="82"/>
      <c r="CG92" s="82"/>
      <c r="CH92" s="82"/>
      <c r="CI92" s="82"/>
      <c r="CJ92" s="82"/>
      <c r="CK92" s="82"/>
      <c r="CL92" s="82"/>
      <c r="CM92" s="82"/>
      <c r="CN92" s="82"/>
      <c r="CO92" s="82"/>
      <c r="CP92" s="82"/>
      <c r="CQ92" s="82"/>
      <c r="CR92" s="82"/>
      <c r="CS92" s="82"/>
      <c r="CT92" s="82"/>
      <c r="CU92" s="82"/>
      <c r="CV92" s="82"/>
      <c r="CW92" s="82"/>
      <c r="CX92" s="82"/>
      <c r="CY92" s="82"/>
      <c r="CZ92" s="82"/>
      <c r="DA92" s="82"/>
      <c r="DB92" s="82"/>
      <c r="DC92" s="82"/>
      <c r="DD92" s="82"/>
      <c r="DE92" s="82"/>
      <c r="DF92" s="82"/>
      <c r="DG92" s="82"/>
      <c r="DH92" s="82"/>
      <c r="DI92" s="82"/>
      <c r="DJ92" s="82"/>
      <c r="DK92" s="82"/>
      <c r="DL92" s="82"/>
      <c r="DM92" s="82"/>
      <c r="DN92" s="82"/>
      <c r="DO92" s="82"/>
      <c r="DP92" s="82"/>
      <c r="DQ92" s="82"/>
      <c r="DR92" s="82"/>
      <c r="DS92" s="82"/>
      <c r="DT92" s="82"/>
      <c r="DU92" s="82"/>
      <c r="DV92" s="82"/>
      <c r="DW92" s="82"/>
      <c r="DX92" s="82"/>
      <c r="DY92" s="82"/>
      <c r="DZ92" s="82"/>
      <c r="EA92" s="82"/>
      <c r="EB92" s="82"/>
      <c r="EC92" s="82"/>
      <c r="ED92" s="82"/>
      <c r="EE92" s="82"/>
      <c r="EF92" s="82"/>
      <c r="EG92" s="82"/>
      <c r="EH92" s="82"/>
      <c r="EI92" s="82"/>
      <c r="EJ92" s="82"/>
      <c r="EK92" s="82"/>
      <c r="EL92" s="82"/>
      <c r="EM92" s="82"/>
      <c r="EN92" s="82"/>
      <c r="EO92" s="82"/>
      <c r="EP92" s="82"/>
      <c r="EQ92" s="82"/>
      <c r="ER92" s="82"/>
      <c r="ES92" s="82"/>
      <c r="ET92" s="82"/>
      <c r="EU92" s="82"/>
      <c r="EV92" s="82"/>
      <c r="EW92" s="82"/>
      <c r="EX92" s="82"/>
      <c r="EY92" s="82"/>
      <c r="EZ92" s="82"/>
      <c r="FA92" s="82"/>
      <c r="FB92" s="82"/>
      <c r="FC92" s="82"/>
      <c r="FD92" s="82"/>
      <c r="FE92" s="82"/>
      <c r="FF92" s="82"/>
      <c r="FG92" s="82"/>
      <c r="FH92" s="82"/>
      <c r="FI92" s="82"/>
      <c r="FJ92" s="82"/>
      <c r="FK92" s="82"/>
      <c r="FL92" s="82"/>
      <c r="FM92" s="82"/>
      <c r="FN92" s="82"/>
      <c r="FO92" s="82"/>
      <c r="FP92" s="82"/>
      <c r="FQ92" s="82"/>
      <c r="FR92" s="82"/>
      <c r="FS92" s="82"/>
      <c r="FT92" s="82"/>
      <c r="FU92" s="82"/>
      <c r="FV92" s="82"/>
      <c r="FW92" s="82"/>
      <c r="FX92" s="82"/>
      <c r="FY92" s="82"/>
      <c r="FZ92" s="82"/>
      <c r="GA92" s="82"/>
      <c r="GB92" s="82"/>
      <c r="GC92" s="82"/>
      <c r="GD92" s="82"/>
      <c r="GE92" s="82"/>
      <c r="GF92" s="82"/>
      <c r="GG92" s="82"/>
      <c r="GH92" s="82"/>
      <c r="GI92" s="82"/>
      <c r="GJ92" s="82"/>
      <c r="GK92" s="82"/>
      <c r="GL92" s="82"/>
      <c r="GM92" s="82"/>
      <c r="GN92" s="82"/>
      <c r="GO92" s="82"/>
      <c r="GP92" s="82"/>
      <c r="GQ92" s="82"/>
      <c r="GR92" s="82"/>
      <c r="GS92" s="82"/>
      <c r="GT92" s="82"/>
      <c r="GU92" s="82"/>
      <c r="GV92" s="82"/>
      <c r="GW92" s="82"/>
      <c r="GX92" s="82"/>
      <c r="GY92" s="82"/>
      <c r="GZ92" s="82"/>
      <c r="HA92" s="82"/>
      <c r="HB92" s="82"/>
      <c r="HC92" s="82"/>
      <c r="HD92" s="82"/>
      <c r="HE92" s="82"/>
      <c r="HF92" s="82"/>
      <c r="HG92" s="82"/>
      <c r="HH92" s="82"/>
      <c r="HI92" s="82"/>
      <c r="HJ92" s="82"/>
      <c r="HK92" s="82"/>
      <c r="HL92" s="82"/>
      <c r="HM92" s="82"/>
      <c r="HN92" s="82"/>
      <c r="HO92" s="82"/>
      <c r="HP92" s="82"/>
      <c r="HQ92" s="82"/>
      <c r="HR92" s="82"/>
      <c r="HS92" s="82"/>
      <c r="HT92" s="82"/>
      <c r="HU92" s="82"/>
      <c r="HV92" s="82"/>
      <c r="HW92" s="82"/>
      <c r="HX92" s="82"/>
      <c r="HY92" s="82"/>
      <c r="HZ92" s="82"/>
      <c r="IA92" s="82"/>
      <c r="IB92" s="82"/>
      <c r="IC92" s="82"/>
      <c r="ID92" s="82"/>
      <c r="IE92" s="82"/>
      <c r="IF92" s="82"/>
      <c r="IG92" s="82"/>
      <c r="IH92" s="82"/>
      <c r="II92" s="82"/>
      <c r="IJ92" s="82"/>
      <c r="IK92" s="82"/>
      <c r="IL92" s="82"/>
      <c r="IM92" s="82"/>
      <c r="IN92" s="82"/>
      <c r="IO92" s="82"/>
      <c r="IP92" s="82"/>
      <c r="IQ92" s="82"/>
      <c r="IR92" s="82"/>
      <c r="IS92" s="82"/>
    </row>
    <row r="93" spans="2:253" s="48" customFormat="1" ht="25.5" outlineLevel="1" x14ac:dyDescent="0.2">
      <c r="B93" s="109"/>
      <c r="C93" s="169"/>
      <c r="D93" s="49" t="s">
        <v>164</v>
      </c>
      <c r="E93" s="66" t="s">
        <v>165</v>
      </c>
      <c r="F93" s="35"/>
      <c r="G93" s="36">
        <f t="shared" si="6"/>
        <v>40985</v>
      </c>
      <c r="H93" s="37"/>
      <c r="I93" s="37">
        <f t="shared" si="4"/>
        <v>40985</v>
      </c>
      <c r="J93" s="38">
        <v>40985</v>
      </c>
      <c r="K93" s="25"/>
      <c r="L93" s="26">
        <f t="shared" si="5"/>
        <v>40985</v>
      </c>
      <c r="M93" s="22"/>
      <c r="N93" s="22"/>
      <c r="O93" s="22"/>
      <c r="P93" s="22"/>
      <c r="Q93" s="177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2"/>
      <c r="AS93" s="22"/>
      <c r="AT93" s="22"/>
      <c r="AU93" s="22"/>
      <c r="AV93" s="22"/>
      <c r="AW93" s="22"/>
      <c r="AX93" s="22"/>
      <c r="AY93" s="22"/>
      <c r="AZ93" s="22"/>
      <c r="BA93" s="22"/>
      <c r="BB93" s="22"/>
      <c r="BC93" s="22"/>
      <c r="BD93" s="22"/>
      <c r="BE93" s="22"/>
      <c r="BF93" s="22"/>
      <c r="BG93" s="22"/>
      <c r="BH93" s="22"/>
      <c r="BI93" s="22"/>
      <c r="BJ93" s="22"/>
      <c r="BK93" s="22"/>
      <c r="BL93" s="22"/>
      <c r="BM93" s="22"/>
      <c r="BN93" s="22"/>
      <c r="BO93" s="22"/>
      <c r="BP93" s="22"/>
      <c r="BQ93" s="22"/>
      <c r="BR93" s="22"/>
      <c r="BS93" s="22"/>
      <c r="BT93" s="22"/>
      <c r="BU93" s="22"/>
      <c r="BV93" s="22"/>
      <c r="BW93" s="22"/>
      <c r="BX93" s="22"/>
      <c r="BY93" s="22"/>
      <c r="BZ93" s="22"/>
      <c r="CA93" s="22"/>
      <c r="CB93" s="22"/>
      <c r="CC93" s="22"/>
      <c r="CD93" s="22"/>
      <c r="CE93" s="22"/>
      <c r="CF93" s="22"/>
      <c r="CG93" s="22"/>
      <c r="CH93" s="22"/>
      <c r="CI93" s="22"/>
      <c r="CJ93" s="22"/>
      <c r="CK93" s="22"/>
      <c r="CL93" s="22"/>
      <c r="CM93" s="22"/>
      <c r="CN93" s="22"/>
      <c r="CO93" s="22"/>
      <c r="CP93" s="22"/>
      <c r="CQ93" s="22"/>
      <c r="CR93" s="22"/>
      <c r="CS93" s="22"/>
      <c r="CT93" s="22"/>
      <c r="CU93" s="22"/>
      <c r="CV93" s="22"/>
      <c r="CW93" s="22"/>
      <c r="CX93" s="22"/>
      <c r="CY93" s="22"/>
      <c r="CZ93" s="22"/>
      <c r="DA93" s="22"/>
      <c r="DB93" s="22"/>
      <c r="DC93" s="22"/>
      <c r="DD93" s="22"/>
      <c r="DE93" s="22"/>
      <c r="DF93" s="22"/>
      <c r="DG93" s="22"/>
      <c r="DH93" s="22"/>
      <c r="DI93" s="22"/>
      <c r="DJ93" s="22"/>
      <c r="DK93" s="22"/>
      <c r="DL93" s="22"/>
      <c r="DM93" s="22"/>
      <c r="DN93" s="22"/>
      <c r="DO93" s="22"/>
      <c r="DP93" s="22"/>
      <c r="DQ93" s="22"/>
      <c r="DR93" s="22"/>
      <c r="DS93" s="22"/>
      <c r="DT93" s="22"/>
      <c r="DU93" s="22"/>
      <c r="DV93" s="22"/>
      <c r="DW93" s="22"/>
      <c r="DX93" s="22"/>
      <c r="DY93" s="22"/>
      <c r="DZ93" s="22"/>
      <c r="EA93" s="22"/>
      <c r="EB93" s="22"/>
      <c r="EC93" s="22"/>
      <c r="ED93" s="22"/>
      <c r="EE93" s="22"/>
      <c r="EF93" s="22"/>
      <c r="EG93" s="22"/>
      <c r="EH93" s="22"/>
      <c r="EI93" s="22"/>
      <c r="EJ93" s="22"/>
      <c r="EK93" s="22"/>
      <c r="EL93" s="22"/>
      <c r="EM93" s="22"/>
      <c r="EN93" s="22"/>
      <c r="EO93" s="22"/>
      <c r="EP93" s="22"/>
      <c r="EQ93" s="22"/>
      <c r="ER93" s="22"/>
      <c r="ES93" s="22"/>
      <c r="ET93" s="22"/>
      <c r="EU93" s="22"/>
      <c r="EV93" s="22"/>
      <c r="EW93" s="22"/>
      <c r="EX93" s="22"/>
      <c r="EY93" s="22"/>
      <c r="EZ93" s="22"/>
      <c r="FA93" s="22"/>
      <c r="FB93" s="22"/>
      <c r="FC93" s="22"/>
      <c r="FD93" s="22"/>
      <c r="FE93" s="22"/>
      <c r="FF93" s="22"/>
      <c r="FG93" s="22"/>
      <c r="FH93" s="22"/>
      <c r="FI93" s="22"/>
      <c r="FJ93" s="22"/>
      <c r="FK93" s="22"/>
      <c r="FL93" s="22"/>
      <c r="FM93" s="22"/>
      <c r="FN93" s="22"/>
      <c r="FO93" s="22"/>
      <c r="FP93" s="22"/>
      <c r="FQ93" s="22"/>
      <c r="FR93" s="22"/>
      <c r="FS93" s="22"/>
      <c r="FT93" s="22"/>
      <c r="FU93" s="22"/>
      <c r="FV93" s="22"/>
      <c r="FW93" s="22"/>
      <c r="FX93" s="22"/>
      <c r="FY93" s="22"/>
      <c r="FZ93" s="22"/>
      <c r="GA93" s="22"/>
      <c r="GB93" s="22"/>
      <c r="GC93" s="22"/>
      <c r="GD93" s="22"/>
      <c r="GE93" s="22"/>
      <c r="GF93" s="22"/>
      <c r="GG93" s="22"/>
      <c r="GH93" s="22"/>
      <c r="GI93" s="22"/>
      <c r="GJ93" s="22"/>
      <c r="GK93" s="22"/>
      <c r="GL93" s="22"/>
      <c r="GM93" s="22"/>
      <c r="GN93" s="22"/>
      <c r="GO93" s="22"/>
      <c r="GP93" s="22"/>
      <c r="GQ93" s="22"/>
      <c r="GR93" s="22"/>
      <c r="GS93" s="22"/>
      <c r="GT93" s="22"/>
      <c r="GU93" s="22"/>
      <c r="GV93" s="22"/>
      <c r="GW93" s="22"/>
      <c r="GX93" s="22"/>
      <c r="GY93" s="22"/>
      <c r="GZ93" s="22"/>
      <c r="HA93" s="22"/>
      <c r="HB93" s="22"/>
      <c r="HC93" s="22"/>
      <c r="HD93" s="22"/>
      <c r="HE93" s="22"/>
      <c r="HF93" s="22"/>
      <c r="HG93" s="22"/>
      <c r="HH93" s="22"/>
      <c r="HI93" s="22"/>
      <c r="HJ93" s="22"/>
      <c r="HK93" s="22"/>
      <c r="HL93" s="22"/>
      <c r="HM93" s="22"/>
      <c r="HN93" s="22"/>
      <c r="HO93" s="22"/>
      <c r="HP93" s="22"/>
      <c r="HQ93" s="22"/>
      <c r="HR93" s="22"/>
      <c r="HS93" s="22"/>
      <c r="HT93" s="22"/>
      <c r="HU93" s="22"/>
      <c r="HV93" s="22"/>
      <c r="HW93" s="22"/>
      <c r="HX93" s="22"/>
      <c r="HY93" s="22"/>
      <c r="HZ93" s="22"/>
      <c r="IA93" s="22"/>
      <c r="IB93" s="22"/>
      <c r="IC93" s="22"/>
      <c r="ID93" s="22"/>
      <c r="IE93" s="22"/>
      <c r="IF93" s="22"/>
      <c r="IG93" s="22"/>
      <c r="IH93" s="22"/>
      <c r="II93" s="22"/>
      <c r="IJ93" s="22"/>
      <c r="IK93" s="22"/>
      <c r="IL93" s="22"/>
      <c r="IM93" s="22"/>
      <c r="IN93" s="22"/>
      <c r="IO93" s="22"/>
      <c r="IP93" s="22"/>
      <c r="IQ93" s="22"/>
      <c r="IR93" s="22"/>
      <c r="IS93" s="22"/>
    </row>
    <row r="94" spans="2:253" s="48" customFormat="1" ht="15" customHeight="1" outlineLevel="1" x14ac:dyDescent="0.2">
      <c r="B94" s="108"/>
      <c r="C94" s="168" t="s">
        <v>43</v>
      </c>
      <c r="D94" s="49"/>
      <c r="E94" s="66" t="s">
        <v>204</v>
      </c>
      <c r="F94" s="35">
        <v>265390</v>
      </c>
      <c r="G94" s="36">
        <f t="shared" si="6"/>
        <v>0</v>
      </c>
      <c r="H94" s="37"/>
      <c r="I94" s="37">
        <f t="shared" si="4"/>
        <v>0</v>
      </c>
      <c r="J94" s="38"/>
      <c r="K94" s="25"/>
      <c r="L94" s="26">
        <f t="shared" si="5"/>
        <v>265390</v>
      </c>
      <c r="M94" s="22"/>
      <c r="N94" s="22"/>
      <c r="O94" s="22"/>
      <c r="P94" s="22"/>
      <c r="Q94" s="176">
        <f>L94+L95+L96+L97</f>
        <v>1011660</v>
      </c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  <c r="AR94" s="22"/>
      <c r="AS94" s="22"/>
      <c r="AT94" s="22"/>
      <c r="AU94" s="22"/>
      <c r="AV94" s="22"/>
      <c r="AW94" s="22"/>
      <c r="AX94" s="22"/>
      <c r="AY94" s="22"/>
      <c r="AZ94" s="22"/>
      <c r="BA94" s="22"/>
      <c r="BB94" s="22"/>
      <c r="BC94" s="22"/>
      <c r="BD94" s="22"/>
      <c r="BE94" s="22"/>
      <c r="BF94" s="22"/>
      <c r="BG94" s="22"/>
      <c r="BH94" s="22"/>
      <c r="BI94" s="22"/>
      <c r="BJ94" s="22"/>
      <c r="BK94" s="22"/>
      <c r="BL94" s="22"/>
      <c r="BM94" s="22"/>
      <c r="BN94" s="22"/>
      <c r="BO94" s="22"/>
      <c r="BP94" s="22"/>
      <c r="BQ94" s="22"/>
      <c r="BR94" s="22"/>
      <c r="BS94" s="22"/>
      <c r="BT94" s="22"/>
      <c r="BU94" s="22"/>
      <c r="BV94" s="22"/>
      <c r="BW94" s="22"/>
      <c r="BX94" s="22"/>
      <c r="BY94" s="22"/>
      <c r="BZ94" s="22"/>
      <c r="CA94" s="22"/>
      <c r="CB94" s="22"/>
      <c r="CC94" s="22"/>
      <c r="CD94" s="22"/>
      <c r="CE94" s="22"/>
      <c r="CF94" s="22"/>
      <c r="CG94" s="22"/>
      <c r="CH94" s="22"/>
      <c r="CI94" s="22"/>
      <c r="CJ94" s="22"/>
      <c r="CK94" s="22"/>
      <c r="CL94" s="22"/>
      <c r="CM94" s="22"/>
      <c r="CN94" s="22"/>
      <c r="CO94" s="22"/>
      <c r="CP94" s="22"/>
      <c r="CQ94" s="22"/>
      <c r="CR94" s="22"/>
      <c r="CS94" s="22"/>
      <c r="CT94" s="22"/>
      <c r="CU94" s="22"/>
      <c r="CV94" s="22"/>
      <c r="CW94" s="22"/>
      <c r="CX94" s="22"/>
      <c r="CY94" s="22"/>
      <c r="CZ94" s="22"/>
      <c r="DA94" s="22"/>
      <c r="DB94" s="22"/>
      <c r="DC94" s="22"/>
      <c r="DD94" s="22"/>
      <c r="DE94" s="22"/>
      <c r="DF94" s="22"/>
      <c r="DG94" s="22"/>
      <c r="DH94" s="22"/>
      <c r="DI94" s="22"/>
      <c r="DJ94" s="22"/>
      <c r="DK94" s="22"/>
      <c r="DL94" s="22"/>
      <c r="DM94" s="22"/>
      <c r="DN94" s="22"/>
      <c r="DO94" s="22"/>
      <c r="DP94" s="22"/>
      <c r="DQ94" s="22"/>
      <c r="DR94" s="22"/>
      <c r="DS94" s="22"/>
      <c r="DT94" s="22"/>
      <c r="DU94" s="22"/>
      <c r="DV94" s="22"/>
      <c r="DW94" s="22"/>
      <c r="DX94" s="22"/>
      <c r="DY94" s="22"/>
      <c r="DZ94" s="22"/>
      <c r="EA94" s="22"/>
      <c r="EB94" s="22"/>
      <c r="EC94" s="22"/>
      <c r="ED94" s="22"/>
      <c r="EE94" s="22"/>
      <c r="EF94" s="22"/>
      <c r="EG94" s="22"/>
      <c r="EH94" s="22"/>
      <c r="EI94" s="22"/>
      <c r="EJ94" s="22"/>
      <c r="EK94" s="22"/>
      <c r="EL94" s="22"/>
      <c r="EM94" s="22"/>
      <c r="EN94" s="22"/>
      <c r="EO94" s="22"/>
      <c r="EP94" s="22"/>
      <c r="EQ94" s="22"/>
      <c r="ER94" s="22"/>
      <c r="ES94" s="22"/>
      <c r="ET94" s="22"/>
      <c r="EU94" s="22"/>
      <c r="EV94" s="22"/>
      <c r="EW94" s="22"/>
      <c r="EX94" s="22"/>
      <c r="EY94" s="22"/>
      <c r="EZ94" s="22"/>
      <c r="FA94" s="22"/>
      <c r="FB94" s="22"/>
      <c r="FC94" s="22"/>
      <c r="FD94" s="22"/>
      <c r="FE94" s="22"/>
      <c r="FF94" s="22"/>
      <c r="FG94" s="22"/>
      <c r="FH94" s="22"/>
      <c r="FI94" s="22"/>
      <c r="FJ94" s="22"/>
      <c r="FK94" s="22"/>
      <c r="FL94" s="22"/>
      <c r="FM94" s="22"/>
      <c r="FN94" s="22"/>
      <c r="FO94" s="22"/>
      <c r="FP94" s="22"/>
      <c r="FQ94" s="22"/>
      <c r="FR94" s="22"/>
      <c r="FS94" s="22"/>
      <c r="FT94" s="22"/>
      <c r="FU94" s="22"/>
      <c r="FV94" s="22"/>
      <c r="FW94" s="22"/>
      <c r="FX94" s="22"/>
      <c r="FY94" s="22"/>
      <c r="FZ94" s="22"/>
      <c r="GA94" s="22"/>
      <c r="GB94" s="22"/>
      <c r="GC94" s="22"/>
      <c r="GD94" s="22"/>
      <c r="GE94" s="22"/>
      <c r="GF94" s="22"/>
      <c r="GG94" s="22"/>
      <c r="GH94" s="22"/>
      <c r="GI94" s="22"/>
      <c r="GJ94" s="22"/>
      <c r="GK94" s="22"/>
      <c r="GL94" s="22"/>
      <c r="GM94" s="22"/>
      <c r="GN94" s="22"/>
      <c r="GO94" s="22"/>
      <c r="GP94" s="22"/>
      <c r="GQ94" s="22"/>
      <c r="GR94" s="22"/>
      <c r="GS94" s="22"/>
      <c r="GT94" s="22"/>
      <c r="GU94" s="22"/>
      <c r="GV94" s="22"/>
      <c r="GW94" s="22"/>
      <c r="GX94" s="22"/>
      <c r="GY94" s="22"/>
      <c r="GZ94" s="22"/>
      <c r="HA94" s="22"/>
      <c r="HB94" s="22"/>
      <c r="HC94" s="22"/>
      <c r="HD94" s="22"/>
      <c r="HE94" s="22"/>
      <c r="HF94" s="22"/>
      <c r="HG94" s="22"/>
      <c r="HH94" s="22"/>
      <c r="HI94" s="22"/>
      <c r="HJ94" s="22"/>
      <c r="HK94" s="22"/>
      <c r="HL94" s="22"/>
      <c r="HM94" s="22"/>
      <c r="HN94" s="22"/>
      <c r="HO94" s="22"/>
      <c r="HP94" s="22"/>
      <c r="HQ94" s="22"/>
      <c r="HR94" s="22"/>
      <c r="HS94" s="22"/>
      <c r="HT94" s="22"/>
      <c r="HU94" s="22"/>
      <c r="HV94" s="22"/>
      <c r="HW94" s="22"/>
      <c r="HX94" s="22"/>
      <c r="HY94" s="22"/>
      <c r="HZ94" s="22"/>
      <c r="IA94" s="22"/>
      <c r="IB94" s="22"/>
      <c r="IC94" s="22"/>
      <c r="ID94" s="22"/>
      <c r="IE94" s="22"/>
      <c r="IF94" s="22"/>
      <c r="IG94" s="22"/>
      <c r="IH94" s="22"/>
      <c r="II94" s="22"/>
      <c r="IJ94" s="22"/>
      <c r="IK94" s="22"/>
      <c r="IL94" s="22"/>
      <c r="IM94" s="22"/>
      <c r="IN94" s="22"/>
      <c r="IO94" s="22"/>
      <c r="IP94" s="22"/>
      <c r="IQ94" s="22"/>
      <c r="IR94" s="22"/>
      <c r="IS94" s="22"/>
    </row>
    <row r="95" spans="2:253" s="48" customFormat="1" ht="12.75" outlineLevel="1" x14ac:dyDescent="0.2">
      <c r="B95" s="109"/>
      <c r="C95" s="169"/>
      <c r="D95" s="49"/>
      <c r="E95" s="66" t="s">
        <v>201</v>
      </c>
      <c r="F95" s="35">
        <v>646270</v>
      </c>
      <c r="G95" s="36">
        <f t="shared" si="6"/>
        <v>0</v>
      </c>
      <c r="H95" s="37"/>
      <c r="I95" s="37">
        <f t="shared" si="4"/>
        <v>0</v>
      </c>
      <c r="J95" s="38"/>
      <c r="K95" s="25"/>
      <c r="L95" s="26">
        <f t="shared" si="5"/>
        <v>646270</v>
      </c>
      <c r="M95" s="22"/>
      <c r="N95" s="22"/>
      <c r="O95" s="22"/>
      <c r="P95" s="22"/>
      <c r="Q95" s="177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  <c r="AO95" s="22"/>
      <c r="AP95" s="22"/>
      <c r="AQ95" s="22"/>
      <c r="AR95" s="22"/>
      <c r="AS95" s="22"/>
      <c r="AT95" s="22"/>
      <c r="AU95" s="22"/>
      <c r="AV95" s="22"/>
      <c r="AW95" s="22"/>
      <c r="AX95" s="22"/>
      <c r="AY95" s="22"/>
      <c r="AZ95" s="22"/>
      <c r="BA95" s="22"/>
      <c r="BB95" s="22"/>
      <c r="BC95" s="22"/>
      <c r="BD95" s="22"/>
      <c r="BE95" s="22"/>
      <c r="BF95" s="22"/>
      <c r="BG95" s="22"/>
      <c r="BH95" s="22"/>
      <c r="BI95" s="22"/>
      <c r="BJ95" s="22"/>
      <c r="BK95" s="22"/>
      <c r="BL95" s="22"/>
      <c r="BM95" s="22"/>
      <c r="BN95" s="22"/>
      <c r="BO95" s="22"/>
      <c r="BP95" s="22"/>
      <c r="BQ95" s="22"/>
      <c r="BR95" s="22"/>
      <c r="BS95" s="22"/>
      <c r="BT95" s="22"/>
      <c r="BU95" s="22"/>
      <c r="BV95" s="22"/>
      <c r="BW95" s="22"/>
      <c r="BX95" s="22"/>
      <c r="BY95" s="22"/>
      <c r="BZ95" s="22"/>
      <c r="CA95" s="22"/>
      <c r="CB95" s="22"/>
      <c r="CC95" s="22"/>
      <c r="CD95" s="22"/>
      <c r="CE95" s="22"/>
      <c r="CF95" s="22"/>
      <c r="CG95" s="22"/>
      <c r="CH95" s="22"/>
      <c r="CI95" s="22"/>
      <c r="CJ95" s="22"/>
      <c r="CK95" s="22"/>
      <c r="CL95" s="22"/>
      <c r="CM95" s="22"/>
      <c r="CN95" s="22"/>
      <c r="CO95" s="22"/>
      <c r="CP95" s="22"/>
      <c r="CQ95" s="22"/>
      <c r="CR95" s="22"/>
      <c r="CS95" s="22"/>
      <c r="CT95" s="22"/>
      <c r="CU95" s="22"/>
      <c r="CV95" s="22"/>
      <c r="CW95" s="22"/>
      <c r="CX95" s="22"/>
      <c r="CY95" s="22"/>
      <c r="CZ95" s="22"/>
      <c r="DA95" s="22"/>
      <c r="DB95" s="22"/>
      <c r="DC95" s="22"/>
      <c r="DD95" s="22"/>
      <c r="DE95" s="22"/>
      <c r="DF95" s="22"/>
      <c r="DG95" s="22"/>
      <c r="DH95" s="22"/>
      <c r="DI95" s="22"/>
      <c r="DJ95" s="22"/>
      <c r="DK95" s="22"/>
      <c r="DL95" s="22"/>
      <c r="DM95" s="22"/>
      <c r="DN95" s="22"/>
      <c r="DO95" s="22"/>
      <c r="DP95" s="22"/>
      <c r="DQ95" s="22"/>
      <c r="DR95" s="22"/>
      <c r="DS95" s="22"/>
      <c r="DT95" s="22"/>
      <c r="DU95" s="22"/>
      <c r="DV95" s="22"/>
      <c r="DW95" s="22"/>
      <c r="DX95" s="22"/>
      <c r="DY95" s="22"/>
      <c r="DZ95" s="22"/>
      <c r="EA95" s="22"/>
      <c r="EB95" s="22"/>
      <c r="EC95" s="22"/>
      <c r="ED95" s="22"/>
      <c r="EE95" s="22"/>
      <c r="EF95" s="22"/>
      <c r="EG95" s="22"/>
      <c r="EH95" s="22"/>
      <c r="EI95" s="22"/>
      <c r="EJ95" s="22"/>
      <c r="EK95" s="22"/>
      <c r="EL95" s="22"/>
      <c r="EM95" s="22"/>
      <c r="EN95" s="22"/>
      <c r="EO95" s="22"/>
      <c r="EP95" s="22"/>
      <c r="EQ95" s="22"/>
      <c r="ER95" s="22"/>
      <c r="ES95" s="22"/>
      <c r="ET95" s="22"/>
      <c r="EU95" s="22"/>
      <c r="EV95" s="22"/>
      <c r="EW95" s="22"/>
      <c r="EX95" s="22"/>
      <c r="EY95" s="22"/>
      <c r="EZ95" s="22"/>
      <c r="FA95" s="22"/>
      <c r="FB95" s="22"/>
      <c r="FC95" s="22"/>
      <c r="FD95" s="22"/>
      <c r="FE95" s="22"/>
      <c r="FF95" s="22"/>
      <c r="FG95" s="22"/>
      <c r="FH95" s="22"/>
      <c r="FI95" s="22"/>
      <c r="FJ95" s="22"/>
      <c r="FK95" s="22"/>
      <c r="FL95" s="22"/>
      <c r="FM95" s="22"/>
      <c r="FN95" s="22"/>
      <c r="FO95" s="22"/>
      <c r="FP95" s="22"/>
      <c r="FQ95" s="22"/>
      <c r="FR95" s="22"/>
      <c r="FS95" s="22"/>
      <c r="FT95" s="22"/>
      <c r="FU95" s="22"/>
      <c r="FV95" s="22"/>
      <c r="FW95" s="22"/>
      <c r="FX95" s="22"/>
      <c r="FY95" s="22"/>
      <c r="FZ95" s="22"/>
      <c r="GA95" s="22"/>
      <c r="GB95" s="22"/>
      <c r="GC95" s="22"/>
      <c r="GD95" s="22"/>
      <c r="GE95" s="22"/>
      <c r="GF95" s="22"/>
      <c r="GG95" s="22"/>
      <c r="GH95" s="22"/>
      <c r="GI95" s="22"/>
      <c r="GJ95" s="22"/>
      <c r="GK95" s="22"/>
      <c r="GL95" s="22"/>
      <c r="GM95" s="22"/>
      <c r="GN95" s="22"/>
      <c r="GO95" s="22"/>
      <c r="GP95" s="22"/>
      <c r="GQ95" s="22"/>
      <c r="GR95" s="22"/>
      <c r="GS95" s="22"/>
      <c r="GT95" s="22"/>
      <c r="GU95" s="22"/>
      <c r="GV95" s="22"/>
      <c r="GW95" s="22"/>
      <c r="GX95" s="22"/>
      <c r="GY95" s="22"/>
      <c r="GZ95" s="22"/>
      <c r="HA95" s="22"/>
      <c r="HB95" s="22"/>
      <c r="HC95" s="22"/>
      <c r="HD95" s="22"/>
      <c r="HE95" s="22"/>
      <c r="HF95" s="22"/>
      <c r="HG95" s="22"/>
      <c r="HH95" s="22"/>
      <c r="HI95" s="22"/>
      <c r="HJ95" s="22"/>
      <c r="HK95" s="22"/>
      <c r="HL95" s="22"/>
      <c r="HM95" s="22"/>
      <c r="HN95" s="22"/>
      <c r="HO95" s="22"/>
      <c r="HP95" s="22"/>
      <c r="HQ95" s="22"/>
      <c r="HR95" s="22"/>
      <c r="HS95" s="22"/>
      <c r="HT95" s="22"/>
      <c r="HU95" s="22"/>
      <c r="HV95" s="22"/>
      <c r="HW95" s="22"/>
      <c r="HX95" s="22"/>
      <c r="HY95" s="22"/>
      <c r="HZ95" s="22"/>
      <c r="IA95" s="22"/>
      <c r="IB95" s="22"/>
      <c r="IC95" s="22"/>
      <c r="ID95" s="22"/>
      <c r="IE95" s="22"/>
      <c r="IF95" s="22"/>
      <c r="IG95" s="22"/>
      <c r="IH95" s="22"/>
      <c r="II95" s="22"/>
      <c r="IJ95" s="22"/>
      <c r="IK95" s="22"/>
      <c r="IL95" s="22"/>
      <c r="IM95" s="22"/>
      <c r="IN95" s="22"/>
      <c r="IO95" s="22"/>
      <c r="IP95" s="22"/>
      <c r="IQ95" s="22"/>
      <c r="IR95" s="22"/>
      <c r="IS95" s="22"/>
    </row>
    <row r="96" spans="2:253" s="48" customFormat="1" ht="12.75" outlineLevel="1" x14ac:dyDescent="0.2">
      <c r="B96" s="109"/>
      <c r="C96" s="169"/>
      <c r="D96" s="49" t="s">
        <v>158</v>
      </c>
      <c r="E96" s="70" t="s">
        <v>242</v>
      </c>
      <c r="F96" s="35">
        <v>50000</v>
      </c>
      <c r="G96" s="36">
        <f t="shared" si="6"/>
        <v>0</v>
      </c>
      <c r="H96" s="37"/>
      <c r="I96" s="37">
        <f t="shared" si="4"/>
        <v>0</v>
      </c>
      <c r="J96" s="38"/>
      <c r="K96" s="25"/>
      <c r="L96" s="26">
        <f t="shared" si="5"/>
        <v>50000</v>
      </c>
      <c r="M96" s="22"/>
      <c r="N96" s="22"/>
      <c r="O96" s="22"/>
      <c r="P96" s="22"/>
      <c r="Q96" s="177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22"/>
      <c r="AS96" s="22"/>
      <c r="AT96" s="22"/>
      <c r="AU96" s="22"/>
      <c r="AV96" s="22"/>
      <c r="AW96" s="22"/>
      <c r="AX96" s="22"/>
      <c r="AY96" s="22"/>
      <c r="AZ96" s="22"/>
      <c r="BA96" s="22"/>
      <c r="BB96" s="22"/>
      <c r="BC96" s="22"/>
      <c r="BD96" s="22"/>
      <c r="BE96" s="22"/>
      <c r="BF96" s="22"/>
      <c r="BG96" s="22"/>
      <c r="BH96" s="22"/>
      <c r="BI96" s="22"/>
      <c r="BJ96" s="22"/>
      <c r="BK96" s="22"/>
      <c r="BL96" s="22"/>
      <c r="BM96" s="22"/>
      <c r="BN96" s="22"/>
      <c r="BO96" s="22"/>
      <c r="BP96" s="22"/>
      <c r="BQ96" s="22"/>
      <c r="BR96" s="22"/>
      <c r="BS96" s="22"/>
      <c r="BT96" s="22"/>
      <c r="BU96" s="22"/>
      <c r="BV96" s="22"/>
      <c r="BW96" s="22"/>
      <c r="BX96" s="22"/>
      <c r="BY96" s="22"/>
      <c r="BZ96" s="22"/>
      <c r="CA96" s="22"/>
      <c r="CB96" s="22"/>
      <c r="CC96" s="22"/>
      <c r="CD96" s="22"/>
      <c r="CE96" s="22"/>
      <c r="CF96" s="22"/>
      <c r="CG96" s="22"/>
      <c r="CH96" s="22"/>
      <c r="CI96" s="22"/>
      <c r="CJ96" s="22"/>
      <c r="CK96" s="22"/>
      <c r="CL96" s="22"/>
      <c r="CM96" s="22"/>
      <c r="CN96" s="22"/>
      <c r="CO96" s="22"/>
      <c r="CP96" s="22"/>
      <c r="CQ96" s="22"/>
      <c r="CR96" s="22"/>
      <c r="CS96" s="22"/>
      <c r="CT96" s="22"/>
      <c r="CU96" s="22"/>
      <c r="CV96" s="22"/>
      <c r="CW96" s="22"/>
      <c r="CX96" s="22"/>
      <c r="CY96" s="22"/>
      <c r="CZ96" s="22"/>
      <c r="DA96" s="22"/>
      <c r="DB96" s="22"/>
      <c r="DC96" s="22"/>
      <c r="DD96" s="22"/>
      <c r="DE96" s="22"/>
      <c r="DF96" s="22"/>
      <c r="DG96" s="22"/>
      <c r="DH96" s="22"/>
      <c r="DI96" s="22"/>
      <c r="DJ96" s="22"/>
      <c r="DK96" s="22"/>
      <c r="DL96" s="22"/>
      <c r="DM96" s="22"/>
      <c r="DN96" s="22"/>
      <c r="DO96" s="22"/>
      <c r="DP96" s="22"/>
      <c r="DQ96" s="22"/>
      <c r="DR96" s="22"/>
      <c r="DS96" s="22"/>
      <c r="DT96" s="22"/>
      <c r="DU96" s="22"/>
      <c r="DV96" s="22"/>
      <c r="DW96" s="22"/>
      <c r="DX96" s="22"/>
      <c r="DY96" s="22"/>
      <c r="DZ96" s="22"/>
      <c r="EA96" s="22"/>
      <c r="EB96" s="22"/>
      <c r="EC96" s="22"/>
      <c r="ED96" s="22"/>
      <c r="EE96" s="22"/>
      <c r="EF96" s="22"/>
      <c r="EG96" s="22"/>
      <c r="EH96" s="22"/>
      <c r="EI96" s="22"/>
      <c r="EJ96" s="22"/>
      <c r="EK96" s="22"/>
      <c r="EL96" s="22"/>
      <c r="EM96" s="22"/>
      <c r="EN96" s="22"/>
      <c r="EO96" s="22"/>
      <c r="EP96" s="22"/>
      <c r="EQ96" s="22"/>
      <c r="ER96" s="22"/>
      <c r="ES96" s="22"/>
      <c r="ET96" s="22"/>
      <c r="EU96" s="22"/>
      <c r="EV96" s="22"/>
      <c r="EW96" s="22"/>
      <c r="EX96" s="22"/>
      <c r="EY96" s="22"/>
      <c r="EZ96" s="22"/>
      <c r="FA96" s="22"/>
      <c r="FB96" s="22"/>
      <c r="FC96" s="22"/>
      <c r="FD96" s="22"/>
      <c r="FE96" s="22"/>
      <c r="FF96" s="22"/>
      <c r="FG96" s="22"/>
      <c r="FH96" s="22"/>
      <c r="FI96" s="22"/>
      <c r="FJ96" s="22"/>
      <c r="FK96" s="22"/>
      <c r="FL96" s="22"/>
      <c r="FM96" s="22"/>
      <c r="FN96" s="22"/>
      <c r="FO96" s="22"/>
      <c r="FP96" s="22"/>
      <c r="FQ96" s="22"/>
      <c r="FR96" s="22"/>
      <c r="FS96" s="22"/>
      <c r="FT96" s="22"/>
      <c r="FU96" s="22"/>
      <c r="FV96" s="22"/>
      <c r="FW96" s="22"/>
      <c r="FX96" s="22"/>
      <c r="FY96" s="22"/>
      <c r="FZ96" s="22"/>
      <c r="GA96" s="22"/>
      <c r="GB96" s="22"/>
      <c r="GC96" s="22"/>
      <c r="GD96" s="22"/>
      <c r="GE96" s="22"/>
      <c r="GF96" s="22"/>
      <c r="GG96" s="22"/>
      <c r="GH96" s="22"/>
      <c r="GI96" s="22"/>
      <c r="GJ96" s="22"/>
      <c r="GK96" s="22"/>
      <c r="GL96" s="22"/>
      <c r="GM96" s="22"/>
      <c r="GN96" s="22"/>
      <c r="GO96" s="22"/>
      <c r="GP96" s="22"/>
      <c r="GQ96" s="22"/>
      <c r="GR96" s="22"/>
      <c r="GS96" s="22"/>
      <c r="GT96" s="22"/>
      <c r="GU96" s="22"/>
      <c r="GV96" s="22"/>
      <c r="GW96" s="22"/>
      <c r="GX96" s="22"/>
      <c r="GY96" s="22"/>
      <c r="GZ96" s="22"/>
      <c r="HA96" s="22"/>
      <c r="HB96" s="22"/>
      <c r="HC96" s="22"/>
      <c r="HD96" s="22"/>
      <c r="HE96" s="22"/>
      <c r="HF96" s="22"/>
      <c r="HG96" s="22"/>
      <c r="HH96" s="22"/>
      <c r="HI96" s="22"/>
      <c r="HJ96" s="22"/>
      <c r="HK96" s="22"/>
      <c r="HL96" s="22"/>
      <c r="HM96" s="22"/>
      <c r="HN96" s="22"/>
      <c r="HO96" s="22"/>
      <c r="HP96" s="22"/>
      <c r="HQ96" s="22"/>
      <c r="HR96" s="22"/>
      <c r="HS96" s="22"/>
      <c r="HT96" s="22"/>
      <c r="HU96" s="22"/>
      <c r="HV96" s="22"/>
      <c r="HW96" s="22"/>
      <c r="HX96" s="22"/>
      <c r="HY96" s="22"/>
      <c r="HZ96" s="22"/>
      <c r="IA96" s="22"/>
      <c r="IB96" s="22"/>
      <c r="IC96" s="22"/>
      <c r="ID96" s="22"/>
      <c r="IE96" s="22"/>
      <c r="IF96" s="22"/>
      <c r="IG96" s="22"/>
      <c r="IH96" s="22"/>
      <c r="II96" s="22"/>
      <c r="IJ96" s="22"/>
      <c r="IK96" s="22"/>
      <c r="IL96" s="22"/>
      <c r="IM96" s="22"/>
      <c r="IN96" s="22"/>
      <c r="IO96" s="22"/>
      <c r="IP96" s="22"/>
      <c r="IQ96" s="22"/>
      <c r="IR96" s="22"/>
      <c r="IS96" s="22"/>
    </row>
    <row r="97" spans="2:253" s="48" customFormat="1" ht="12.75" outlineLevel="1" x14ac:dyDescent="0.2">
      <c r="B97" s="110"/>
      <c r="C97" s="170"/>
      <c r="D97" s="49" t="s">
        <v>231</v>
      </c>
      <c r="E97" s="70" t="s">
        <v>243</v>
      </c>
      <c r="F97" s="35">
        <v>50000</v>
      </c>
      <c r="G97" s="36">
        <f t="shared" si="6"/>
        <v>0</v>
      </c>
      <c r="H97" s="37"/>
      <c r="I97" s="37">
        <f t="shared" si="4"/>
        <v>0</v>
      </c>
      <c r="J97" s="38"/>
      <c r="K97" s="25"/>
      <c r="L97" s="26">
        <f t="shared" si="5"/>
        <v>50000</v>
      </c>
      <c r="M97" s="22"/>
      <c r="N97" s="22"/>
      <c r="O97" s="22"/>
      <c r="P97" s="22"/>
      <c r="Q97" s="177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2"/>
      <c r="AS97" s="22"/>
      <c r="AT97" s="22"/>
      <c r="AU97" s="22"/>
      <c r="AV97" s="22"/>
      <c r="AW97" s="22"/>
      <c r="AX97" s="22"/>
      <c r="AY97" s="22"/>
      <c r="AZ97" s="22"/>
      <c r="BA97" s="22"/>
      <c r="BB97" s="22"/>
      <c r="BC97" s="22"/>
      <c r="BD97" s="22"/>
      <c r="BE97" s="22"/>
      <c r="BF97" s="22"/>
      <c r="BG97" s="22"/>
      <c r="BH97" s="22"/>
      <c r="BI97" s="22"/>
      <c r="BJ97" s="22"/>
      <c r="BK97" s="22"/>
      <c r="BL97" s="22"/>
      <c r="BM97" s="22"/>
      <c r="BN97" s="22"/>
      <c r="BO97" s="22"/>
      <c r="BP97" s="22"/>
      <c r="BQ97" s="22"/>
      <c r="BR97" s="22"/>
      <c r="BS97" s="22"/>
      <c r="BT97" s="22"/>
      <c r="BU97" s="22"/>
      <c r="BV97" s="22"/>
      <c r="BW97" s="22"/>
      <c r="BX97" s="22"/>
      <c r="BY97" s="22"/>
      <c r="BZ97" s="22"/>
      <c r="CA97" s="22"/>
      <c r="CB97" s="22"/>
      <c r="CC97" s="22"/>
      <c r="CD97" s="22"/>
      <c r="CE97" s="22"/>
      <c r="CF97" s="22"/>
      <c r="CG97" s="22"/>
      <c r="CH97" s="22"/>
      <c r="CI97" s="22"/>
      <c r="CJ97" s="22"/>
      <c r="CK97" s="22"/>
      <c r="CL97" s="22"/>
      <c r="CM97" s="22"/>
      <c r="CN97" s="22"/>
      <c r="CO97" s="22"/>
      <c r="CP97" s="22"/>
      <c r="CQ97" s="22"/>
      <c r="CR97" s="22"/>
      <c r="CS97" s="22"/>
      <c r="CT97" s="22"/>
      <c r="CU97" s="22"/>
      <c r="CV97" s="22"/>
      <c r="CW97" s="22"/>
      <c r="CX97" s="22"/>
      <c r="CY97" s="22"/>
      <c r="CZ97" s="22"/>
      <c r="DA97" s="22"/>
      <c r="DB97" s="22"/>
      <c r="DC97" s="22"/>
      <c r="DD97" s="22"/>
      <c r="DE97" s="22"/>
      <c r="DF97" s="22"/>
      <c r="DG97" s="22"/>
      <c r="DH97" s="22"/>
      <c r="DI97" s="22"/>
      <c r="DJ97" s="22"/>
      <c r="DK97" s="22"/>
      <c r="DL97" s="22"/>
      <c r="DM97" s="22"/>
      <c r="DN97" s="22"/>
      <c r="DO97" s="22"/>
      <c r="DP97" s="22"/>
      <c r="DQ97" s="22"/>
      <c r="DR97" s="22"/>
      <c r="DS97" s="22"/>
      <c r="DT97" s="22"/>
      <c r="DU97" s="22"/>
      <c r="DV97" s="22"/>
      <c r="DW97" s="22"/>
      <c r="DX97" s="22"/>
      <c r="DY97" s="22"/>
      <c r="DZ97" s="22"/>
      <c r="EA97" s="22"/>
      <c r="EB97" s="22"/>
      <c r="EC97" s="22"/>
      <c r="ED97" s="22"/>
      <c r="EE97" s="22"/>
      <c r="EF97" s="22"/>
      <c r="EG97" s="22"/>
      <c r="EH97" s="22"/>
      <c r="EI97" s="22"/>
      <c r="EJ97" s="22"/>
      <c r="EK97" s="22"/>
      <c r="EL97" s="22"/>
      <c r="EM97" s="22"/>
      <c r="EN97" s="22"/>
      <c r="EO97" s="22"/>
      <c r="EP97" s="22"/>
      <c r="EQ97" s="22"/>
      <c r="ER97" s="22"/>
      <c r="ES97" s="22"/>
      <c r="ET97" s="22"/>
      <c r="EU97" s="22"/>
      <c r="EV97" s="22"/>
      <c r="EW97" s="22"/>
      <c r="EX97" s="22"/>
      <c r="EY97" s="22"/>
      <c r="EZ97" s="22"/>
      <c r="FA97" s="22"/>
      <c r="FB97" s="22"/>
      <c r="FC97" s="22"/>
      <c r="FD97" s="22"/>
      <c r="FE97" s="22"/>
      <c r="FF97" s="22"/>
      <c r="FG97" s="22"/>
      <c r="FH97" s="22"/>
      <c r="FI97" s="22"/>
      <c r="FJ97" s="22"/>
      <c r="FK97" s="22"/>
      <c r="FL97" s="22"/>
      <c r="FM97" s="22"/>
      <c r="FN97" s="22"/>
      <c r="FO97" s="22"/>
      <c r="FP97" s="22"/>
      <c r="FQ97" s="22"/>
      <c r="FR97" s="22"/>
      <c r="FS97" s="22"/>
      <c r="FT97" s="22"/>
      <c r="FU97" s="22"/>
      <c r="FV97" s="22"/>
      <c r="FW97" s="22"/>
      <c r="FX97" s="22"/>
      <c r="FY97" s="22"/>
      <c r="FZ97" s="22"/>
      <c r="GA97" s="22"/>
      <c r="GB97" s="22"/>
      <c r="GC97" s="22"/>
      <c r="GD97" s="22"/>
      <c r="GE97" s="22"/>
      <c r="GF97" s="22"/>
      <c r="GG97" s="22"/>
      <c r="GH97" s="22"/>
      <c r="GI97" s="22"/>
      <c r="GJ97" s="22"/>
      <c r="GK97" s="22"/>
      <c r="GL97" s="22"/>
      <c r="GM97" s="22"/>
      <c r="GN97" s="22"/>
      <c r="GO97" s="22"/>
      <c r="GP97" s="22"/>
      <c r="GQ97" s="22"/>
      <c r="GR97" s="22"/>
      <c r="GS97" s="22"/>
      <c r="GT97" s="22"/>
      <c r="GU97" s="22"/>
      <c r="GV97" s="22"/>
      <c r="GW97" s="22"/>
      <c r="GX97" s="22"/>
      <c r="GY97" s="22"/>
      <c r="GZ97" s="22"/>
      <c r="HA97" s="22"/>
      <c r="HB97" s="22"/>
      <c r="HC97" s="22"/>
      <c r="HD97" s="22"/>
      <c r="HE97" s="22"/>
      <c r="HF97" s="22"/>
      <c r="HG97" s="22"/>
      <c r="HH97" s="22"/>
      <c r="HI97" s="22"/>
      <c r="HJ97" s="22"/>
      <c r="HK97" s="22"/>
      <c r="HL97" s="22"/>
      <c r="HM97" s="22"/>
      <c r="HN97" s="22"/>
      <c r="HO97" s="22"/>
      <c r="HP97" s="22"/>
      <c r="HQ97" s="22"/>
      <c r="HR97" s="22"/>
      <c r="HS97" s="22"/>
      <c r="HT97" s="22"/>
      <c r="HU97" s="22"/>
      <c r="HV97" s="22"/>
      <c r="HW97" s="22"/>
      <c r="HX97" s="22"/>
      <c r="HY97" s="22"/>
      <c r="HZ97" s="22"/>
      <c r="IA97" s="22"/>
      <c r="IB97" s="22"/>
      <c r="IC97" s="22"/>
      <c r="ID97" s="22"/>
      <c r="IE97" s="22"/>
      <c r="IF97" s="22"/>
      <c r="IG97" s="22"/>
      <c r="IH97" s="22"/>
      <c r="II97" s="22"/>
      <c r="IJ97" s="22"/>
      <c r="IK97" s="22"/>
      <c r="IL97" s="22"/>
      <c r="IM97" s="22"/>
      <c r="IN97" s="22"/>
      <c r="IO97" s="22"/>
      <c r="IP97" s="22"/>
      <c r="IQ97" s="22"/>
      <c r="IR97" s="22"/>
      <c r="IS97" s="22"/>
    </row>
    <row r="98" spans="2:253" s="48" customFormat="1" ht="12.75" x14ac:dyDescent="0.2">
      <c r="B98" s="107" t="s">
        <v>199</v>
      </c>
      <c r="C98" s="107"/>
      <c r="D98" s="107"/>
      <c r="E98" s="107"/>
      <c r="F98" s="107"/>
      <c r="G98" s="107"/>
      <c r="H98" s="107"/>
      <c r="I98" s="107"/>
      <c r="J98" s="107"/>
      <c r="K98" s="107"/>
      <c r="L98" s="26">
        <f>SUM(L27:L97)</f>
        <v>27095380</v>
      </c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22"/>
      <c r="AT98" s="22"/>
      <c r="AU98" s="22"/>
      <c r="AV98" s="22"/>
      <c r="AW98" s="22"/>
      <c r="AX98" s="22"/>
      <c r="AY98" s="22"/>
      <c r="AZ98" s="22"/>
      <c r="BA98" s="22"/>
      <c r="BB98" s="22"/>
      <c r="BC98" s="22"/>
      <c r="BD98" s="22"/>
      <c r="BE98" s="22"/>
      <c r="BF98" s="22"/>
      <c r="BG98" s="22"/>
      <c r="BH98" s="22"/>
      <c r="BI98" s="22"/>
      <c r="BJ98" s="22"/>
      <c r="BK98" s="22"/>
      <c r="BL98" s="22"/>
      <c r="BM98" s="22"/>
      <c r="BN98" s="22"/>
      <c r="BO98" s="22"/>
      <c r="BP98" s="22"/>
      <c r="BQ98" s="22"/>
      <c r="BR98" s="22"/>
      <c r="BS98" s="22"/>
      <c r="BT98" s="22"/>
      <c r="BU98" s="22"/>
      <c r="BV98" s="22"/>
      <c r="BW98" s="22"/>
      <c r="BX98" s="22"/>
      <c r="BY98" s="22"/>
      <c r="BZ98" s="22"/>
      <c r="CA98" s="22"/>
      <c r="CB98" s="22"/>
      <c r="CC98" s="22"/>
      <c r="CD98" s="22"/>
      <c r="CE98" s="22"/>
      <c r="CF98" s="22"/>
      <c r="CG98" s="22"/>
      <c r="CH98" s="22"/>
      <c r="CI98" s="22"/>
      <c r="CJ98" s="22"/>
      <c r="CK98" s="22"/>
      <c r="CL98" s="22"/>
      <c r="CM98" s="22"/>
      <c r="CN98" s="22"/>
      <c r="CO98" s="22"/>
      <c r="CP98" s="22"/>
      <c r="CQ98" s="22"/>
      <c r="CR98" s="22"/>
      <c r="CS98" s="22"/>
      <c r="CT98" s="22"/>
      <c r="CU98" s="22"/>
      <c r="CV98" s="22"/>
      <c r="CW98" s="22"/>
      <c r="CX98" s="22"/>
      <c r="CY98" s="22"/>
      <c r="CZ98" s="22"/>
      <c r="DA98" s="22"/>
      <c r="DB98" s="22"/>
      <c r="DC98" s="22"/>
      <c r="DD98" s="22"/>
      <c r="DE98" s="22"/>
      <c r="DF98" s="22"/>
      <c r="DG98" s="22"/>
      <c r="DH98" s="22"/>
      <c r="DI98" s="22"/>
      <c r="DJ98" s="22"/>
      <c r="DK98" s="22"/>
      <c r="DL98" s="22"/>
      <c r="DM98" s="22"/>
      <c r="DN98" s="22"/>
      <c r="DO98" s="22"/>
      <c r="DP98" s="22"/>
      <c r="DQ98" s="22"/>
      <c r="DR98" s="22"/>
      <c r="DS98" s="22"/>
      <c r="DT98" s="22"/>
      <c r="DU98" s="22"/>
      <c r="DV98" s="22"/>
      <c r="DW98" s="22"/>
      <c r="DX98" s="22"/>
      <c r="DY98" s="22"/>
      <c r="DZ98" s="22"/>
      <c r="EA98" s="22"/>
      <c r="EB98" s="22"/>
      <c r="EC98" s="22"/>
      <c r="ED98" s="22"/>
      <c r="EE98" s="22"/>
      <c r="EF98" s="22"/>
      <c r="EG98" s="22"/>
      <c r="EH98" s="22"/>
      <c r="EI98" s="22"/>
      <c r="EJ98" s="22"/>
      <c r="EK98" s="22"/>
      <c r="EL98" s="22"/>
      <c r="EM98" s="22"/>
      <c r="EN98" s="22"/>
      <c r="EO98" s="22"/>
      <c r="EP98" s="22"/>
      <c r="EQ98" s="22"/>
      <c r="ER98" s="22"/>
      <c r="ES98" s="22"/>
      <c r="ET98" s="22"/>
      <c r="EU98" s="22"/>
      <c r="EV98" s="22"/>
      <c r="EW98" s="22"/>
      <c r="EX98" s="22"/>
      <c r="EY98" s="22"/>
      <c r="EZ98" s="22"/>
      <c r="FA98" s="22"/>
      <c r="FB98" s="22"/>
      <c r="FC98" s="22"/>
      <c r="FD98" s="22"/>
      <c r="FE98" s="22"/>
      <c r="FF98" s="22"/>
      <c r="FG98" s="22"/>
      <c r="FH98" s="22"/>
      <c r="FI98" s="22"/>
      <c r="FJ98" s="22"/>
      <c r="FK98" s="22"/>
      <c r="FL98" s="22"/>
      <c r="FM98" s="22"/>
      <c r="FN98" s="22"/>
      <c r="FO98" s="22"/>
      <c r="FP98" s="22"/>
      <c r="FQ98" s="22"/>
      <c r="FR98" s="22"/>
      <c r="FS98" s="22"/>
      <c r="FT98" s="22"/>
      <c r="FU98" s="22"/>
      <c r="FV98" s="22"/>
      <c r="FW98" s="22"/>
      <c r="FX98" s="22"/>
      <c r="FY98" s="22"/>
      <c r="FZ98" s="22"/>
      <c r="GA98" s="22"/>
      <c r="GB98" s="22"/>
      <c r="GC98" s="22"/>
      <c r="GD98" s="22"/>
      <c r="GE98" s="22"/>
      <c r="GF98" s="22"/>
      <c r="GG98" s="22"/>
      <c r="GH98" s="22"/>
      <c r="GI98" s="22"/>
      <c r="GJ98" s="22"/>
      <c r="GK98" s="22"/>
      <c r="GL98" s="22"/>
      <c r="GM98" s="22"/>
      <c r="GN98" s="22"/>
      <c r="GO98" s="22"/>
      <c r="GP98" s="22"/>
      <c r="GQ98" s="22"/>
      <c r="GR98" s="22"/>
      <c r="GS98" s="22"/>
      <c r="GT98" s="22"/>
      <c r="GU98" s="22"/>
      <c r="GV98" s="22"/>
      <c r="GW98" s="22"/>
      <c r="GX98" s="22"/>
      <c r="GY98" s="22"/>
      <c r="GZ98" s="22"/>
      <c r="HA98" s="22"/>
      <c r="HB98" s="22"/>
      <c r="HC98" s="22"/>
      <c r="HD98" s="22"/>
      <c r="HE98" s="22"/>
      <c r="HF98" s="22"/>
      <c r="HG98" s="22"/>
      <c r="HH98" s="22"/>
      <c r="HI98" s="22"/>
      <c r="HJ98" s="22"/>
      <c r="HK98" s="22"/>
      <c r="HL98" s="22"/>
      <c r="HM98" s="22"/>
      <c r="HN98" s="22"/>
      <c r="HO98" s="22"/>
      <c r="HP98" s="22"/>
      <c r="HQ98" s="22"/>
      <c r="HR98" s="22"/>
      <c r="HS98" s="22"/>
      <c r="HT98" s="22"/>
      <c r="HU98" s="22"/>
      <c r="HV98" s="22"/>
      <c r="HW98" s="22"/>
      <c r="HX98" s="22"/>
      <c r="HY98" s="22"/>
      <c r="HZ98" s="22"/>
      <c r="IA98" s="22"/>
      <c r="IB98" s="22"/>
      <c r="IC98" s="22"/>
      <c r="ID98" s="22"/>
      <c r="IE98" s="22"/>
      <c r="IF98" s="22"/>
      <c r="IG98" s="22"/>
      <c r="IH98" s="22"/>
      <c r="II98" s="22"/>
      <c r="IJ98" s="22"/>
      <c r="IK98" s="22"/>
      <c r="IL98" s="22"/>
      <c r="IM98" s="22"/>
      <c r="IN98" s="22"/>
      <c r="IO98" s="22"/>
      <c r="IP98" s="22"/>
      <c r="IQ98" s="22"/>
      <c r="IR98" s="22"/>
      <c r="IS98" s="22"/>
    </row>
    <row r="99" spans="2:253" s="48" customFormat="1" ht="12.75" x14ac:dyDescent="0.2">
      <c r="B99" s="107" t="s">
        <v>200</v>
      </c>
      <c r="C99" s="107"/>
      <c r="D99" s="107"/>
      <c r="E99" s="107"/>
      <c r="F99" s="107"/>
      <c r="G99" s="107"/>
      <c r="H99" s="107"/>
      <c r="I99" s="107"/>
      <c r="J99" s="107"/>
      <c r="K99" s="107"/>
      <c r="L99" s="26">
        <f>L18+L25+L98</f>
        <v>32464640</v>
      </c>
      <c r="M99" s="54">
        <f>L99-'(01.03.2016'!K71</f>
        <v>13435631.879999999</v>
      </c>
      <c r="N99" s="22"/>
      <c r="O99" s="22"/>
      <c r="P99" s="22"/>
      <c r="Q99" s="54">
        <v>32464640</v>
      </c>
      <c r="R99" s="54">
        <f>Q99-L99</f>
        <v>0</v>
      </c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22"/>
      <c r="AS99" s="22"/>
      <c r="AT99" s="22"/>
      <c r="AU99" s="22"/>
      <c r="AV99" s="22"/>
      <c r="AW99" s="22"/>
      <c r="AX99" s="22"/>
      <c r="AY99" s="22"/>
      <c r="AZ99" s="22"/>
      <c r="BA99" s="22"/>
      <c r="BB99" s="22"/>
      <c r="BC99" s="22"/>
      <c r="BD99" s="22"/>
      <c r="BE99" s="22"/>
      <c r="BF99" s="22"/>
      <c r="BG99" s="22"/>
      <c r="BH99" s="22"/>
      <c r="BI99" s="22"/>
      <c r="BJ99" s="22"/>
      <c r="BK99" s="22"/>
      <c r="BL99" s="22"/>
      <c r="BM99" s="22"/>
      <c r="BN99" s="22"/>
      <c r="BO99" s="22"/>
      <c r="BP99" s="22"/>
      <c r="BQ99" s="22"/>
      <c r="BR99" s="22"/>
      <c r="BS99" s="22"/>
      <c r="BT99" s="22"/>
      <c r="BU99" s="22"/>
      <c r="BV99" s="22"/>
      <c r="BW99" s="22"/>
      <c r="BX99" s="22"/>
      <c r="BY99" s="22"/>
      <c r="BZ99" s="22"/>
      <c r="CA99" s="22"/>
      <c r="CB99" s="22"/>
      <c r="CC99" s="22"/>
      <c r="CD99" s="22"/>
      <c r="CE99" s="22"/>
      <c r="CF99" s="22"/>
      <c r="CG99" s="22"/>
      <c r="CH99" s="22"/>
      <c r="CI99" s="22"/>
      <c r="CJ99" s="22"/>
      <c r="CK99" s="22"/>
      <c r="CL99" s="22"/>
      <c r="CM99" s="22"/>
      <c r="CN99" s="22"/>
      <c r="CO99" s="22"/>
      <c r="CP99" s="22"/>
      <c r="CQ99" s="22"/>
      <c r="CR99" s="22"/>
      <c r="CS99" s="22"/>
      <c r="CT99" s="22"/>
      <c r="CU99" s="22"/>
      <c r="CV99" s="22"/>
      <c r="CW99" s="22"/>
      <c r="CX99" s="22"/>
      <c r="CY99" s="22"/>
      <c r="CZ99" s="22"/>
      <c r="DA99" s="22"/>
      <c r="DB99" s="22"/>
      <c r="DC99" s="22"/>
      <c r="DD99" s="22"/>
      <c r="DE99" s="22"/>
      <c r="DF99" s="22"/>
      <c r="DG99" s="22"/>
      <c r="DH99" s="22"/>
      <c r="DI99" s="22"/>
      <c r="DJ99" s="22"/>
      <c r="DK99" s="22"/>
      <c r="DL99" s="22"/>
      <c r="DM99" s="22"/>
      <c r="DN99" s="22"/>
      <c r="DO99" s="22"/>
      <c r="DP99" s="22"/>
      <c r="DQ99" s="22"/>
      <c r="DR99" s="22"/>
      <c r="DS99" s="22"/>
      <c r="DT99" s="22"/>
      <c r="DU99" s="22"/>
      <c r="DV99" s="22"/>
      <c r="DW99" s="22"/>
      <c r="DX99" s="22"/>
      <c r="DY99" s="22"/>
      <c r="DZ99" s="22"/>
      <c r="EA99" s="22"/>
      <c r="EB99" s="22"/>
      <c r="EC99" s="22"/>
      <c r="ED99" s="22"/>
      <c r="EE99" s="22"/>
      <c r="EF99" s="22"/>
      <c r="EG99" s="22"/>
      <c r="EH99" s="22"/>
      <c r="EI99" s="22"/>
      <c r="EJ99" s="22"/>
      <c r="EK99" s="22"/>
      <c r="EL99" s="22"/>
      <c r="EM99" s="22"/>
      <c r="EN99" s="22"/>
      <c r="EO99" s="22"/>
      <c r="EP99" s="22"/>
      <c r="EQ99" s="22"/>
      <c r="ER99" s="22"/>
      <c r="ES99" s="22"/>
      <c r="ET99" s="22"/>
      <c r="EU99" s="22"/>
      <c r="EV99" s="22"/>
      <c r="EW99" s="22"/>
      <c r="EX99" s="22"/>
      <c r="EY99" s="22"/>
      <c r="EZ99" s="22"/>
      <c r="FA99" s="22"/>
      <c r="FB99" s="22"/>
      <c r="FC99" s="22"/>
      <c r="FD99" s="22"/>
      <c r="FE99" s="22"/>
      <c r="FF99" s="22"/>
      <c r="FG99" s="22"/>
      <c r="FH99" s="22"/>
      <c r="FI99" s="22"/>
      <c r="FJ99" s="22"/>
      <c r="FK99" s="22"/>
      <c r="FL99" s="22"/>
      <c r="FM99" s="22"/>
      <c r="FN99" s="22"/>
      <c r="FO99" s="22"/>
      <c r="FP99" s="22"/>
      <c r="FQ99" s="22"/>
      <c r="FR99" s="22"/>
      <c r="FS99" s="22"/>
      <c r="FT99" s="22"/>
      <c r="FU99" s="22"/>
      <c r="FV99" s="22"/>
      <c r="FW99" s="22"/>
      <c r="FX99" s="22"/>
      <c r="FY99" s="22"/>
      <c r="FZ99" s="22"/>
      <c r="GA99" s="22"/>
      <c r="GB99" s="22"/>
      <c r="GC99" s="22"/>
      <c r="GD99" s="22"/>
      <c r="GE99" s="22"/>
      <c r="GF99" s="22"/>
      <c r="GG99" s="22"/>
      <c r="GH99" s="22"/>
      <c r="GI99" s="22"/>
      <c r="GJ99" s="22"/>
      <c r="GK99" s="22"/>
      <c r="GL99" s="22"/>
      <c r="GM99" s="22"/>
      <c r="GN99" s="22"/>
      <c r="GO99" s="22"/>
      <c r="GP99" s="22"/>
      <c r="GQ99" s="22"/>
      <c r="GR99" s="22"/>
      <c r="GS99" s="22"/>
      <c r="GT99" s="22"/>
      <c r="GU99" s="22"/>
      <c r="GV99" s="22"/>
      <c r="GW99" s="22"/>
      <c r="GX99" s="22"/>
      <c r="GY99" s="22"/>
      <c r="GZ99" s="22"/>
      <c r="HA99" s="22"/>
      <c r="HB99" s="22"/>
      <c r="HC99" s="22"/>
      <c r="HD99" s="22"/>
      <c r="HE99" s="22"/>
      <c r="HF99" s="22"/>
      <c r="HG99" s="22"/>
      <c r="HH99" s="22"/>
      <c r="HI99" s="22"/>
      <c r="HJ99" s="22"/>
      <c r="HK99" s="22"/>
      <c r="HL99" s="22"/>
      <c r="HM99" s="22"/>
      <c r="HN99" s="22"/>
      <c r="HO99" s="22"/>
      <c r="HP99" s="22"/>
      <c r="HQ99" s="22"/>
      <c r="HR99" s="22"/>
      <c r="HS99" s="22"/>
      <c r="HT99" s="22"/>
      <c r="HU99" s="22"/>
      <c r="HV99" s="22"/>
      <c r="HW99" s="22"/>
      <c r="HX99" s="22"/>
      <c r="HY99" s="22"/>
      <c r="HZ99" s="22"/>
      <c r="IA99" s="22"/>
      <c r="IB99" s="22"/>
      <c r="IC99" s="22"/>
      <c r="ID99" s="22"/>
      <c r="IE99" s="22"/>
      <c r="IF99" s="22"/>
      <c r="IG99" s="22"/>
      <c r="IH99" s="22"/>
      <c r="II99" s="22"/>
      <c r="IJ99" s="22"/>
      <c r="IK99" s="22"/>
      <c r="IL99" s="22"/>
      <c r="IM99" s="22"/>
      <c r="IN99" s="22"/>
      <c r="IO99" s="22"/>
      <c r="IP99" s="22"/>
      <c r="IQ99" s="22"/>
      <c r="IR99" s="22"/>
      <c r="IS99" s="22"/>
    </row>
    <row r="100" spans="2:253" s="21" customFormat="1" ht="12.75" hidden="1" x14ac:dyDescent="0.25">
      <c r="E100" s="69"/>
      <c r="F100" s="30"/>
      <c r="G100" s="30"/>
      <c r="H100" s="30"/>
      <c r="I100" s="30"/>
      <c r="L100" s="53">
        <v>14430920</v>
      </c>
      <c r="N100" s="45"/>
    </row>
    <row r="101" spans="2:253" s="21" customFormat="1" ht="12.75" hidden="1" x14ac:dyDescent="0.25">
      <c r="E101" s="69"/>
      <c r="F101" s="30"/>
      <c r="G101" s="30"/>
      <c r="H101" s="30"/>
      <c r="I101" s="30"/>
      <c r="L101" s="53">
        <f>L99-L100</f>
        <v>18033720</v>
      </c>
    </row>
    <row r="102" spans="2:253" s="21" customFormat="1" ht="12.75" hidden="1" x14ac:dyDescent="0.25">
      <c r="E102" s="69"/>
      <c r="F102" s="30"/>
      <c r="G102" s="30"/>
      <c r="H102" s="30"/>
      <c r="I102" s="30"/>
    </row>
    <row r="103" spans="2:253" s="21" customFormat="1" ht="12.75" hidden="1" customHeight="1" x14ac:dyDescent="0.25">
      <c r="E103" s="69"/>
      <c r="F103" s="30"/>
      <c r="G103" s="30"/>
      <c r="H103" s="30"/>
      <c r="I103" s="106" t="s">
        <v>67</v>
      </c>
      <c r="J103" s="106"/>
      <c r="K103" s="106"/>
      <c r="L103" s="55">
        <f>SUM(L27:L39)</f>
        <v>3707658.92</v>
      </c>
      <c r="M103" s="45">
        <f>'(01.07.2016'!L103-'(01.03.2016'!K75</f>
        <v>1245560</v>
      </c>
    </row>
    <row r="104" spans="2:253" s="21" customFormat="1" ht="12.75" hidden="1" customHeight="1" x14ac:dyDescent="0.25">
      <c r="E104" s="69"/>
      <c r="F104" s="30"/>
      <c r="G104" s="30"/>
      <c r="H104" s="30"/>
      <c r="I104" s="106" t="s">
        <v>68</v>
      </c>
      <c r="J104" s="106"/>
      <c r="K104" s="106"/>
      <c r="L104" s="55">
        <f>SUM(L40)</f>
        <v>0</v>
      </c>
      <c r="M104" s="45">
        <f>'(01.07.2016'!L104-'(01.03.2016'!K76</f>
        <v>0</v>
      </c>
    </row>
    <row r="105" spans="2:253" s="21" customFormat="1" ht="12.75" hidden="1" customHeight="1" x14ac:dyDescent="0.25">
      <c r="E105" s="69"/>
      <c r="F105" s="30"/>
      <c r="G105" s="30"/>
      <c r="H105" s="30"/>
      <c r="I105" s="106" t="s">
        <v>33</v>
      </c>
      <c r="J105" s="106"/>
      <c r="K105" s="106"/>
      <c r="L105" s="55">
        <f>SUM(L41:L42)</f>
        <v>401798</v>
      </c>
      <c r="M105" s="45">
        <f>'(01.07.2016'!L105-'(01.03.2016'!K77</f>
        <v>0</v>
      </c>
    </row>
    <row r="106" spans="2:253" s="21" customFormat="1" ht="12.75" hidden="1" customHeight="1" x14ac:dyDescent="0.25">
      <c r="E106" s="69"/>
      <c r="F106" s="30"/>
      <c r="G106" s="30"/>
      <c r="H106" s="30"/>
      <c r="I106" s="106" t="s">
        <v>34</v>
      </c>
      <c r="J106" s="106"/>
      <c r="K106" s="106"/>
      <c r="L106" s="55">
        <f>SUM(L44)</f>
        <v>144530</v>
      </c>
      <c r="M106" s="45">
        <f>'(01.07.2016'!L106-'(01.03.2016'!K78</f>
        <v>0</v>
      </c>
    </row>
    <row r="107" spans="2:253" s="21" customFormat="1" ht="12.75" hidden="1" customHeight="1" x14ac:dyDescent="0.25">
      <c r="E107" s="69"/>
      <c r="F107" s="30"/>
      <c r="G107" s="30"/>
      <c r="H107" s="30"/>
      <c r="I107" s="106" t="s">
        <v>35</v>
      </c>
      <c r="J107" s="106"/>
      <c r="K107" s="106"/>
      <c r="L107" s="55">
        <f>SUM(L45:L65)</f>
        <v>9147152.3200000003</v>
      </c>
      <c r="M107" s="45">
        <f>'(01.07.2016'!L107-'(01.03.2016'!K79</f>
        <v>4612075</v>
      </c>
    </row>
    <row r="108" spans="2:253" s="21" customFormat="1" ht="12.75" hidden="1" customHeight="1" x14ac:dyDescent="0.25">
      <c r="E108" s="69"/>
      <c r="F108" s="30"/>
      <c r="G108" s="30"/>
      <c r="H108" s="30"/>
      <c r="I108" s="106" t="s">
        <v>36</v>
      </c>
      <c r="J108" s="106"/>
      <c r="K108" s="106"/>
      <c r="L108" s="55"/>
      <c r="M108" s="45">
        <f>'(01.07.2016'!L108-'(01.03.2016'!K80</f>
        <v>0</v>
      </c>
    </row>
    <row r="109" spans="2:253" s="21" customFormat="1" ht="12.75" hidden="1" customHeight="1" x14ac:dyDescent="0.25">
      <c r="E109" s="69"/>
      <c r="F109" s="30"/>
      <c r="G109" s="30"/>
      <c r="H109" s="30"/>
      <c r="I109" s="106" t="s">
        <v>37</v>
      </c>
      <c r="J109" s="106"/>
      <c r="K109" s="106"/>
      <c r="L109" s="55">
        <f>SUM(L70:L71)</f>
        <v>122227</v>
      </c>
      <c r="M109" s="45">
        <f>'(01.07.2016'!L109-'(01.03.2016'!K81</f>
        <v>0</v>
      </c>
    </row>
    <row r="110" spans="2:253" s="21" customFormat="1" ht="12.75" hidden="1" customHeight="1" x14ac:dyDescent="0.25">
      <c r="E110" s="69"/>
      <c r="F110" s="30"/>
      <c r="G110" s="30"/>
      <c r="H110" s="30"/>
      <c r="I110" s="106" t="s">
        <v>38</v>
      </c>
      <c r="J110" s="106"/>
      <c r="K110" s="106"/>
      <c r="L110" s="55">
        <f>SUM(L72)</f>
        <v>0</v>
      </c>
      <c r="M110" s="45">
        <f>'(01.07.2016'!L110-'(01.03.2016'!K82</f>
        <v>0</v>
      </c>
    </row>
    <row r="111" spans="2:253" s="21" customFormat="1" ht="12.75" hidden="1" customHeight="1" x14ac:dyDescent="0.25">
      <c r="E111" s="69"/>
      <c r="F111" s="30"/>
      <c r="G111" s="30"/>
      <c r="H111" s="30"/>
      <c r="I111" s="106" t="s">
        <v>69</v>
      </c>
      <c r="J111" s="106"/>
      <c r="K111" s="106"/>
      <c r="L111" s="55">
        <f>SUM(L73)</f>
        <v>52570</v>
      </c>
      <c r="M111" s="45">
        <f>'(01.07.2016'!L111-'(01.03.2016'!K83</f>
        <v>52570</v>
      </c>
    </row>
    <row r="112" spans="2:253" s="21" customFormat="1" ht="12.75" hidden="1" x14ac:dyDescent="0.25">
      <c r="E112" s="69"/>
      <c r="F112" s="30"/>
      <c r="G112" s="30"/>
      <c r="H112" s="30"/>
      <c r="I112" s="106" t="s">
        <v>39</v>
      </c>
      <c r="J112" s="106"/>
      <c r="K112" s="106"/>
      <c r="L112" s="55">
        <f>SUM(L75)</f>
        <v>0</v>
      </c>
      <c r="M112" s="45">
        <f>'(01.07.2016'!L112-'(01.03.2016'!K84</f>
        <v>0</v>
      </c>
    </row>
    <row r="113" spans="5:13" s="21" customFormat="1" ht="12.75" hidden="1" customHeight="1" x14ac:dyDescent="0.25">
      <c r="E113" s="69"/>
      <c r="F113" s="30"/>
      <c r="G113" s="30"/>
      <c r="H113" s="30"/>
      <c r="I113" s="106" t="s">
        <v>40</v>
      </c>
      <c r="J113" s="106"/>
      <c r="K113" s="106"/>
      <c r="L113" s="55">
        <f>SUM(L76)</f>
        <v>384902</v>
      </c>
      <c r="M113" s="45">
        <f>'(01.07.2016'!L113-'(01.03.2016'!K85</f>
        <v>0</v>
      </c>
    </row>
    <row r="114" spans="5:13" s="21" customFormat="1" ht="12.75" hidden="1" customHeight="1" x14ac:dyDescent="0.25">
      <c r="E114" s="69"/>
      <c r="F114" s="30"/>
      <c r="G114" s="30"/>
      <c r="H114" s="30"/>
      <c r="I114" s="106" t="s">
        <v>126</v>
      </c>
      <c r="J114" s="106"/>
      <c r="K114" s="106"/>
      <c r="L114" s="55">
        <f>SUM(L77)</f>
        <v>102665.4</v>
      </c>
      <c r="M114" s="45">
        <f>'(01.07.2016'!L114-'(01.03.2016'!K86</f>
        <v>0</v>
      </c>
    </row>
    <row r="115" spans="5:13" s="21" customFormat="1" ht="12.75" hidden="1" customHeight="1" x14ac:dyDescent="0.25">
      <c r="E115" s="69"/>
      <c r="F115" s="30"/>
      <c r="G115" s="30"/>
      <c r="H115" s="30"/>
      <c r="I115" s="106" t="s">
        <v>127</v>
      </c>
      <c r="J115" s="106"/>
      <c r="K115" s="106"/>
      <c r="L115" s="55">
        <f>SUM(L80:L86)</f>
        <v>5503560</v>
      </c>
      <c r="M115" s="45">
        <f>'(01.07.2016'!L115-'(01.03.2016'!K87</f>
        <v>4585155</v>
      </c>
    </row>
    <row r="116" spans="5:13" s="21" customFormat="1" ht="12.75" hidden="1" customHeight="1" x14ac:dyDescent="0.25">
      <c r="E116" s="69"/>
      <c r="F116" s="30"/>
      <c r="G116" s="30"/>
      <c r="H116" s="30"/>
      <c r="I116" s="106" t="s">
        <v>70</v>
      </c>
      <c r="J116" s="106"/>
      <c r="K116" s="106"/>
      <c r="L116" s="55">
        <f>SUM(L87)</f>
        <v>0</v>
      </c>
      <c r="M116" s="45">
        <f>'(01.07.2016'!L116-'(01.03.2016'!K88</f>
        <v>0</v>
      </c>
    </row>
    <row r="117" spans="5:13" s="21" customFormat="1" ht="12.75" hidden="1" customHeight="1" x14ac:dyDescent="0.25">
      <c r="E117" s="69"/>
      <c r="F117" s="30"/>
      <c r="G117" s="30"/>
      <c r="H117" s="30"/>
      <c r="I117" s="106" t="s">
        <v>41</v>
      </c>
      <c r="J117" s="106"/>
      <c r="K117" s="106"/>
      <c r="L117" s="55">
        <f>SUM(L88)</f>
        <v>0</v>
      </c>
      <c r="M117" s="45">
        <f>'(01.07.2016'!L117-'(01.03.2016'!K89</f>
        <v>0</v>
      </c>
    </row>
    <row r="118" spans="5:13" s="21" customFormat="1" ht="12.75" hidden="1" customHeight="1" x14ac:dyDescent="0.25">
      <c r="E118" s="69"/>
      <c r="F118" s="30"/>
      <c r="G118" s="30"/>
      <c r="H118" s="30"/>
      <c r="I118" s="106" t="s">
        <v>42</v>
      </c>
      <c r="J118" s="106"/>
      <c r="K118" s="106"/>
      <c r="L118" s="55">
        <f>SUM(L89:L93)</f>
        <v>3986016.36</v>
      </c>
      <c r="M118" s="45">
        <f>'(01.07.2016'!L118-'(01.03.2016'!K90</f>
        <v>-1096828.1200000006</v>
      </c>
    </row>
    <row r="119" spans="5:13" s="21" customFormat="1" ht="12.75" hidden="1" customHeight="1" x14ac:dyDescent="0.25">
      <c r="E119" s="69"/>
      <c r="F119" s="30"/>
      <c r="G119" s="30"/>
      <c r="H119" s="30"/>
      <c r="I119" s="106" t="s">
        <v>43</v>
      </c>
      <c r="J119" s="106"/>
      <c r="K119" s="106"/>
      <c r="L119" s="55">
        <f>SUM(L94:L95)</f>
        <v>911660</v>
      </c>
      <c r="M119" s="45">
        <f>'(01.07.2016'!L119-'(01.03.2016'!K91</f>
        <v>0</v>
      </c>
    </row>
    <row r="120" spans="5:13" s="21" customFormat="1" ht="15" hidden="1" customHeight="1" x14ac:dyDescent="0.25">
      <c r="E120" s="69"/>
      <c r="F120" s="30"/>
      <c r="G120" s="30"/>
      <c r="H120" s="30"/>
      <c r="I120" s="30"/>
      <c r="L120" s="44">
        <f>SUM(L103:L119)</f>
        <v>24464740</v>
      </c>
    </row>
    <row r="121" spans="5:13" s="21" customFormat="1" ht="15" hidden="1" customHeight="1" x14ac:dyDescent="0.25">
      <c r="E121" s="69"/>
      <c r="F121" s="30"/>
      <c r="G121" s="30"/>
      <c r="H121" s="30"/>
      <c r="I121" s="30"/>
      <c r="L121" s="44">
        <f>L120-L98</f>
        <v>-2630640</v>
      </c>
    </row>
    <row r="122" spans="5:13" s="21" customFormat="1" ht="12.75" hidden="1" x14ac:dyDescent="0.25">
      <c r="E122" s="69"/>
      <c r="F122" s="30"/>
      <c r="G122" s="30"/>
      <c r="H122" s="30"/>
      <c r="I122" s="30"/>
    </row>
    <row r="123" spans="5:13" s="21" customFormat="1" ht="12.75" hidden="1" x14ac:dyDescent="0.25">
      <c r="E123" s="69"/>
      <c r="F123" s="30"/>
      <c r="G123" s="30"/>
      <c r="H123" s="30"/>
      <c r="I123" s="30"/>
    </row>
    <row r="124" spans="5:13" s="21" customFormat="1" ht="12.75" hidden="1" x14ac:dyDescent="0.25">
      <c r="E124" s="69"/>
      <c r="F124" s="30"/>
      <c r="G124" s="30"/>
      <c r="H124" s="30"/>
      <c r="I124" s="30"/>
    </row>
    <row r="125" spans="5:13" s="21" customFormat="1" ht="12.75" hidden="1" x14ac:dyDescent="0.25">
      <c r="E125" s="69"/>
      <c r="F125" s="30"/>
      <c r="G125" s="30"/>
      <c r="H125" s="30"/>
      <c r="I125" s="30"/>
    </row>
    <row r="126" spans="5:13" s="21" customFormat="1" ht="12.75" x14ac:dyDescent="0.25">
      <c r="E126" s="69"/>
      <c r="F126" s="30"/>
      <c r="G126" s="30"/>
      <c r="H126" s="30"/>
      <c r="I126" s="30"/>
    </row>
    <row r="127" spans="5:13" s="21" customFormat="1" ht="12.75" x14ac:dyDescent="0.25">
      <c r="E127" s="69"/>
      <c r="F127" s="30"/>
      <c r="G127" s="30"/>
      <c r="H127" s="30"/>
      <c r="I127" s="30"/>
    </row>
    <row r="128" spans="5:13" s="21" customFormat="1" ht="12.75" x14ac:dyDescent="0.25">
      <c r="E128" s="69"/>
      <c r="F128" s="30"/>
      <c r="G128" s="30"/>
      <c r="H128" s="30"/>
      <c r="I128" s="30"/>
    </row>
    <row r="129" spans="5:9" s="21" customFormat="1" ht="12.75" x14ac:dyDescent="0.25">
      <c r="E129" s="69"/>
      <c r="F129" s="30"/>
      <c r="G129" s="30"/>
      <c r="H129" s="30"/>
      <c r="I129" s="30"/>
    </row>
    <row r="130" spans="5:9" s="21" customFormat="1" ht="12.75" x14ac:dyDescent="0.25">
      <c r="E130" s="69"/>
      <c r="F130" s="30"/>
      <c r="G130" s="30"/>
      <c r="H130" s="30"/>
      <c r="I130" s="30"/>
    </row>
    <row r="131" spans="5:9" s="21" customFormat="1" ht="12.75" x14ac:dyDescent="0.25">
      <c r="E131" s="69"/>
      <c r="F131" s="30"/>
      <c r="G131" s="30"/>
      <c r="H131" s="30"/>
      <c r="I131" s="30"/>
    </row>
    <row r="132" spans="5:9" s="21" customFormat="1" ht="12.75" x14ac:dyDescent="0.25">
      <c r="E132" s="69"/>
      <c r="F132" s="30"/>
      <c r="G132" s="30"/>
      <c r="H132" s="30"/>
      <c r="I132" s="30"/>
    </row>
    <row r="133" spans="5:9" s="21" customFormat="1" ht="12.75" x14ac:dyDescent="0.25">
      <c r="E133" s="69"/>
      <c r="F133" s="30"/>
      <c r="G133" s="30"/>
      <c r="H133" s="30"/>
      <c r="I133" s="30"/>
    </row>
    <row r="134" spans="5:9" s="21" customFormat="1" ht="12.75" x14ac:dyDescent="0.25">
      <c r="E134" s="69"/>
      <c r="F134" s="30"/>
      <c r="G134" s="30"/>
      <c r="H134" s="30"/>
      <c r="I134" s="30"/>
    </row>
    <row r="135" spans="5:9" s="21" customFormat="1" ht="12.75" x14ac:dyDescent="0.25">
      <c r="E135" s="69"/>
      <c r="F135" s="30"/>
      <c r="G135" s="30"/>
      <c r="H135" s="30"/>
      <c r="I135" s="30"/>
    </row>
    <row r="136" spans="5:9" s="21" customFormat="1" ht="12.75" x14ac:dyDescent="0.25">
      <c r="E136" s="69"/>
      <c r="F136" s="30"/>
      <c r="G136" s="30"/>
      <c r="H136" s="30"/>
      <c r="I136" s="30"/>
    </row>
    <row r="137" spans="5:9" s="21" customFormat="1" ht="12.75" x14ac:dyDescent="0.25">
      <c r="E137" s="69"/>
      <c r="F137" s="30"/>
      <c r="G137" s="30"/>
      <c r="H137" s="30"/>
      <c r="I137" s="30"/>
    </row>
    <row r="138" spans="5:9" s="21" customFormat="1" ht="12.75" x14ac:dyDescent="0.25">
      <c r="E138" s="69"/>
      <c r="F138" s="30"/>
      <c r="G138" s="30"/>
      <c r="H138" s="30"/>
      <c r="I138" s="30"/>
    </row>
    <row r="139" spans="5:9" s="21" customFormat="1" ht="12.75" x14ac:dyDescent="0.25">
      <c r="E139" s="69"/>
      <c r="F139" s="30"/>
      <c r="G139" s="30"/>
      <c r="H139" s="30"/>
      <c r="I139" s="30"/>
    </row>
    <row r="140" spans="5:9" s="21" customFormat="1" ht="12.75" x14ac:dyDescent="0.25">
      <c r="E140" s="69"/>
      <c r="F140" s="30"/>
      <c r="G140" s="30"/>
      <c r="H140" s="30"/>
      <c r="I140" s="30"/>
    </row>
    <row r="141" spans="5:9" s="21" customFormat="1" ht="12.75" x14ac:dyDescent="0.25">
      <c r="E141" s="69"/>
      <c r="F141" s="30"/>
      <c r="G141" s="30"/>
      <c r="H141" s="30"/>
      <c r="I141" s="30"/>
    </row>
    <row r="142" spans="5:9" s="21" customFormat="1" ht="12.75" x14ac:dyDescent="0.25">
      <c r="E142" s="69"/>
      <c r="F142" s="30"/>
      <c r="G142" s="30"/>
      <c r="H142" s="30"/>
      <c r="I142" s="30"/>
    </row>
    <row r="143" spans="5:9" s="21" customFormat="1" ht="12.75" x14ac:dyDescent="0.25">
      <c r="E143" s="69"/>
      <c r="F143" s="30"/>
      <c r="G143" s="30"/>
      <c r="H143" s="30"/>
      <c r="I143" s="30"/>
    </row>
    <row r="144" spans="5:9" s="21" customFormat="1" ht="12.75" x14ac:dyDescent="0.25">
      <c r="E144" s="69"/>
      <c r="F144" s="30"/>
      <c r="G144" s="30"/>
      <c r="H144" s="30"/>
      <c r="I144" s="30"/>
    </row>
    <row r="145" spans="5:9" s="21" customFormat="1" ht="12.75" x14ac:dyDescent="0.25">
      <c r="E145" s="69"/>
      <c r="F145" s="30"/>
      <c r="G145" s="30"/>
      <c r="H145" s="30"/>
      <c r="I145" s="30"/>
    </row>
    <row r="146" spans="5:9" s="21" customFormat="1" ht="12.75" x14ac:dyDescent="0.25">
      <c r="E146" s="69"/>
      <c r="F146" s="30"/>
      <c r="G146" s="30"/>
      <c r="H146" s="30"/>
      <c r="I146" s="30"/>
    </row>
    <row r="147" spans="5:9" s="21" customFormat="1" ht="12.75" x14ac:dyDescent="0.25">
      <c r="E147" s="69"/>
      <c r="F147" s="30"/>
      <c r="G147" s="30"/>
      <c r="H147" s="30"/>
      <c r="I147" s="30"/>
    </row>
    <row r="148" spans="5:9" s="21" customFormat="1" ht="12.75" x14ac:dyDescent="0.25">
      <c r="E148" s="69"/>
      <c r="F148" s="30"/>
      <c r="G148" s="30"/>
      <c r="H148" s="30"/>
      <c r="I148" s="30"/>
    </row>
    <row r="149" spans="5:9" s="21" customFormat="1" ht="12.75" x14ac:dyDescent="0.25">
      <c r="E149" s="69"/>
      <c r="F149" s="30"/>
      <c r="G149" s="30"/>
      <c r="H149" s="30"/>
      <c r="I149" s="30"/>
    </row>
    <row r="150" spans="5:9" s="21" customFormat="1" ht="12.75" x14ac:dyDescent="0.25">
      <c r="E150" s="69"/>
      <c r="F150" s="30"/>
      <c r="G150" s="30"/>
      <c r="H150" s="30"/>
      <c r="I150" s="30"/>
    </row>
    <row r="151" spans="5:9" s="21" customFormat="1" ht="12.75" x14ac:dyDescent="0.25">
      <c r="E151" s="69"/>
      <c r="F151" s="30"/>
      <c r="G151" s="30"/>
      <c r="H151" s="30"/>
      <c r="I151" s="30"/>
    </row>
    <row r="152" spans="5:9" s="21" customFormat="1" ht="12.75" x14ac:dyDescent="0.25">
      <c r="E152" s="69"/>
      <c r="F152" s="30"/>
      <c r="G152" s="30"/>
      <c r="H152" s="30"/>
      <c r="I152" s="30"/>
    </row>
    <row r="153" spans="5:9" s="21" customFormat="1" ht="12.75" x14ac:dyDescent="0.25">
      <c r="E153" s="69"/>
      <c r="F153" s="30"/>
      <c r="G153" s="30"/>
      <c r="H153" s="30"/>
      <c r="I153" s="30"/>
    </row>
    <row r="154" spans="5:9" s="21" customFormat="1" ht="12.75" x14ac:dyDescent="0.25">
      <c r="E154" s="69"/>
      <c r="F154" s="30"/>
      <c r="G154" s="30"/>
      <c r="H154" s="30"/>
      <c r="I154" s="30"/>
    </row>
    <row r="155" spans="5:9" s="21" customFormat="1" ht="12.75" x14ac:dyDescent="0.25">
      <c r="E155" s="69"/>
      <c r="F155" s="30"/>
      <c r="G155" s="30"/>
      <c r="H155" s="30"/>
      <c r="I155" s="30"/>
    </row>
    <row r="156" spans="5:9" s="21" customFormat="1" ht="12.75" x14ac:dyDescent="0.25">
      <c r="E156" s="69"/>
      <c r="F156" s="30"/>
      <c r="G156" s="30"/>
      <c r="H156" s="30"/>
      <c r="I156" s="30"/>
    </row>
    <row r="157" spans="5:9" s="21" customFormat="1" ht="12.75" x14ac:dyDescent="0.25">
      <c r="E157" s="69"/>
      <c r="F157" s="30"/>
      <c r="G157" s="30"/>
      <c r="H157" s="30"/>
      <c r="I157" s="30"/>
    </row>
    <row r="158" spans="5:9" s="21" customFormat="1" ht="12.75" x14ac:dyDescent="0.25">
      <c r="E158" s="69"/>
      <c r="F158" s="30"/>
      <c r="G158" s="30"/>
      <c r="H158" s="30"/>
      <c r="I158" s="30"/>
    </row>
    <row r="159" spans="5:9" s="21" customFormat="1" ht="12.75" x14ac:dyDescent="0.25">
      <c r="E159" s="69"/>
      <c r="F159" s="30"/>
      <c r="G159" s="30"/>
      <c r="H159" s="30"/>
      <c r="I159" s="30"/>
    </row>
    <row r="160" spans="5:9" s="21" customFormat="1" ht="12.75" x14ac:dyDescent="0.25">
      <c r="E160" s="69"/>
      <c r="F160" s="30"/>
      <c r="G160" s="30"/>
      <c r="H160" s="30"/>
      <c r="I160" s="30"/>
    </row>
    <row r="161" spans="5:9" s="21" customFormat="1" ht="12.75" x14ac:dyDescent="0.25">
      <c r="E161" s="69"/>
      <c r="F161" s="30"/>
      <c r="G161" s="30"/>
      <c r="H161" s="30"/>
      <c r="I161" s="30"/>
    </row>
    <row r="162" spans="5:9" s="21" customFormat="1" ht="12.75" x14ac:dyDescent="0.25">
      <c r="E162" s="69"/>
      <c r="F162" s="30"/>
      <c r="G162" s="30"/>
      <c r="H162" s="30"/>
      <c r="I162" s="30"/>
    </row>
    <row r="163" spans="5:9" s="21" customFormat="1" ht="12.75" x14ac:dyDescent="0.25">
      <c r="E163" s="69"/>
      <c r="F163" s="30"/>
      <c r="G163" s="30"/>
      <c r="H163" s="30"/>
      <c r="I163" s="30"/>
    </row>
    <row r="164" spans="5:9" s="21" customFormat="1" ht="12.75" x14ac:dyDescent="0.25">
      <c r="E164" s="69"/>
      <c r="F164" s="30"/>
      <c r="G164" s="30"/>
      <c r="H164" s="30"/>
      <c r="I164" s="30"/>
    </row>
    <row r="165" spans="5:9" s="21" customFormat="1" ht="12.75" x14ac:dyDescent="0.25">
      <c r="E165" s="69"/>
      <c r="F165" s="30"/>
      <c r="G165" s="30"/>
      <c r="H165" s="30"/>
      <c r="I165" s="30"/>
    </row>
    <row r="166" spans="5:9" s="21" customFormat="1" ht="12.75" x14ac:dyDescent="0.25">
      <c r="E166" s="69"/>
      <c r="F166" s="30"/>
      <c r="G166" s="30"/>
      <c r="H166" s="30"/>
      <c r="I166" s="30"/>
    </row>
    <row r="167" spans="5:9" s="21" customFormat="1" ht="12.75" x14ac:dyDescent="0.25">
      <c r="E167" s="69"/>
      <c r="F167" s="30"/>
      <c r="G167" s="30"/>
      <c r="H167" s="30"/>
      <c r="I167" s="30"/>
    </row>
    <row r="168" spans="5:9" s="21" customFormat="1" ht="12.75" x14ac:dyDescent="0.25">
      <c r="E168" s="69"/>
      <c r="F168" s="30"/>
      <c r="G168" s="30"/>
      <c r="H168" s="30"/>
      <c r="I168" s="30"/>
    </row>
    <row r="169" spans="5:9" s="21" customFormat="1" ht="12.75" x14ac:dyDescent="0.25">
      <c r="E169" s="69"/>
      <c r="F169" s="30"/>
      <c r="G169" s="30"/>
      <c r="H169" s="30"/>
      <c r="I169" s="30"/>
    </row>
    <row r="170" spans="5:9" s="21" customFormat="1" ht="12.75" x14ac:dyDescent="0.25">
      <c r="E170" s="69"/>
      <c r="F170" s="30"/>
      <c r="G170" s="30"/>
      <c r="H170" s="30"/>
      <c r="I170" s="30"/>
    </row>
    <row r="171" spans="5:9" s="21" customFormat="1" ht="12.75" x14ac:dyDescent="0.25">
      <c r="E171" s="69"/>
      <c r="F171" s="30"/>
      <c r="G171" s="30"/>
      <c r="H171" s="30"/>
      <c r="I171" s="30"/>
    </row>
    <row r="172" spans="5:9" s="21" customFormat="1" ht="12.75" x14ac:dyDescent="0.25">
      <c r="E172" s="69"/>
      <c r="F172" s="30"/>
      <c r="G172" s="30"/>
      <c r="H172" s="30"/>
      <c r="I172" s="30"/>
    </row>
    <row r="173" spans="5:9" s="21" customFormat="1" ht="12.75" x14ac:dyDescent="0.25">
      <c r="E173" s="69"/>
      <c r="F173" s="30"/>
      <c r="G173" s="30"/>
      <c r="H173" s="30"/>
      <c r="I173" s="30"/>
    </row>
    <row r="174" spans="5:9" s="21" customFormat="1" ht="12.75" x14ac:dyDescent="0.25">
      <c r="E174" s="69"/>
      <c r="F174" s="30"/>
      <c r="G174" s="30"/>
      <c r="H174" s="30"/>
      <c r="I174" s="30"/>
    </row>
    <row r="175" spans="5:9" s="21" customFormat="1" ht="12.75" x14ac:dyDescent="0.25">
      <c r="E175" s="69"/>
      <c r="F175" s="30"/>
      <c r="G175" s="30"/>
      <c r="H175" s="30"/>
      <c r="I175" s="30"/>
    </row>
    <row r="176" spans="5:9" s="21" customFormat="1" ht="12.75" x14ac:dyDescent="0.25">
      <c r="E176" s="69"/>
      <c r="F176" s="30"/>
      <c r="G176" s="30"/>
      <c r="H176" s="30"/>
      <c r="I176" s="30"/>
    </row>
    <row r="177" spans="5:9" s="21" customFormat="1" ht="12.75" x14ac:dyDescent="0.25">
      <c r="E177" s="69"/>
      <c r="F177" s="30"/>
      <c r="G177" s="30"/>
      <c r="H177" s="30"/>
      <c r="I177" s="30"/>
    </row>
    <row r="178" spans="5:9" s="21" customFormat="1" ht="12.75" x14ac:dyDescent="0.25">
      <c r="E178" s="69"/>
      <c r="F178" s="30"/>
      <c r="G178" s="30"/>
      <c r="H178" s="30"/>
      <c r="I178" s="30"/>
    </row>
    <row r="179" spans="5:9" s="21" customFormat="1" ht="12.75" x14ac:dyDescent="0.25">
      <c r="E179" s="69"/>
      <c r="F179" s="30"/>
      <c r="G179" s="30"/>
      <c r="H179" s="30"/>
      <c r="I179" s="30"/>
    </row>
    <row r="180" spans="5:9" s="21" customFormat="1" ht="12.75" x14ac:dyDescent="0.25">
      <c r="E180" s="69"/>
      <c r="F180" s="30"/>
      <c r="G180" s="30"/>
      <c r="H180" s="30"/>
      <c r="I180" s="30"/>
    </row>
    <row r="181" spans="5:9" s="21" customFormat="1" ht="12.75" x14ac:dyDescent="0.25">
      <c r="E181" s="69"/>
      <c r="F181" s="30"/>
      <c r="G181" s="30"/>
      <c r="H181" s="30"/>
      <c r="I181" s="30"/>
    </row>
    <row r="182" spans="5:9" s="21" customFormat="1" ht="12.75" x14ac:dyDescent="0.25">
      <c r="E182" s="69"/>
      <c r="F182" s="30"/>
      <c r="G182" s="30"/>
      <c r="H182" s="30"/>
      <c r="I182" s="30"/>
    </row>
    <row r="183" spans="5:9" s="21" customFormat="1" ht="12.75" x14ac:dyDescent="0.25">
      <c r="E183" s="69"/>
      <c r="F183" s="30"/>
      <c r="G183" s="30"/>
      <c r="H183" s="30"/>
      <c r="I183" s="30"/>
    </row>
    <row r="184" spans="5:9" s="21" customFormat="1" ht="12.75" x14ac:dyDescent="0.25">
      <c r="E184" s="69"/>
      <c r="F184" s="30"/>
      <c r="G184" s="30"/>
      <c r="H184" s="30"/>
      <c r="I184" s="30"/>
    </row>
    <row r="185" spans="5:9" s="21" customFormat="1" ht="12.75" x14ac:dyDescent="0.25">
      <c r="E185" s="69"/>
      <c r="F185" s="30"/>
      <c r="G185" s="30"/>
      <c r="H185" s="30"/>
      <c r="I185" s="30"/>
    </row>
    <row r="186" spans="5:9" s="21" customFormat="1" ht="12.75" x14ac:dyDescent="0.25">
      <c r="E186" s="69"/>
      <c r="F186" s="30"/>
      <c r="G186" s="30"/>
      <c r="H186" s="30"/>
      <c r="I186" s="30"/>
    </row>
    <row r="187" spans="5:9" s="21" customFormat="1" ht="12.75" x14ac:dyDescent="0.25">
      <c r="E187" s="69"/>
      <c r="F187" s="30"/>
      <c r="G187" s="30"/>
      <c r="H187" s="30"/>
      <c r="I187" s="30"/>
    </row>
    <row r="188" spans="5:9" s="21" customFormat="1" ht="12.75" x14ac:dyDescent="0.25">
      <c r="E188" s="69"/>
      <c r="F188" s="30"/>
      <c r="G188" s="30"/>
      <c r="H188" s="30"/>
      <c r="I188" s="30"/>
    </row>
    <row r="189" spans="5:9" s="21" customFormat="1" ht="12.75" x14ac:dyDescent="0.25">
      <c r="E189" s="69"/>
      <c r="F189" s="30"/>
      <c r="G189" s="30"/>
      <c r="H189" s="30"/>
      <c r="I189" s="30"/>
    </row>
    <row r="190" spans="5:9" s="21" customFormat="1" ht="12.75" x14ac:dyDescent="0.25">
      <c r="E190" s="69"/>
      <c r="F190" s="30"/>
      <c r="G190" s="30"/>
      <c r="H190" s="30"/>
      <c r="I190" s="30"/>
    </row>
    <row r="191" spans="5:9" s="21" customFormat="1" ht="12.75" x14ac:dyDescent="0.25">
      <c r="E191" s="69"/>
      <c r="F191" s="30"/>
      <c r="G191" s="30"/>
      <c r="H191" s="30"/>
      <c r="I191" s="30"/>
    </row>
    <row r="192" spans="5:9" s="21" customFormat="1" ht="12.75" x14ac:dyDescent="0.25">
      <c r="E192" s="69"/>
      <c r="F192" s="30"/>
      <c r="G192" s="30"/>
      <c r="H192" s="30"/>
      <c r="I192" s="30"/>
    </row>
    <row r="193" spans="5:9" s="21" customFormat="1" ht="12.75" x14ac:dyDescent="0.25">
      <c r="E193" s="69"/>
      <c r="F193" s="30"/>
      <c r="G193" s="30"/>
      <c r="H193" s="30"/>
      <c r="I193" s="30"/>
    </row>
    <row r="194" spans="5:9" s="21" customFormat="1" ht="12.75" x14ac:dyDescent="0.25">
      <c r="E194" s="69"/>
      <c r="F194" s="30"/>
      <c r="G194" s="30"/>
      <c r="H194" s="30"/>
      <c r="I194" s="30"/>
    </row>
    <row r="195" spans="5:9" s="21" customFormat="1" ht="12.75" x14ac:dyDescent="0.25">
      <c r="E195" s="69"/>
      <c r="F195" s="30"/>
      <c r="G195" s="30"/>
      <c r="H195" s="30"/>
      <c r="I195" s="30"/>
    </row>
    <row r="196" spans="5:9" s="21" customFormat="1" ht="12.75" x14ac:dyDescent="0.25">
      <c r="E196" s="69"/>
      <c r="F196" s="30"/>
      <c r="G196" s="30"/>
      <c r="H196" s="30"/>
      <c r="I196" s="30"/>
    </row>
    <row r="197" spans="5:9" s="21" customFormat="1" ht="12.75" x14ac:dyDescent="0.25">
      <c r="E197" s="69"/>
      <c r="F197" s="30"/>
      <c r="G197" s="30"/>
      <c r="H197" s="30"/>
      <c r="I197" s="30"/>
    </row>
    <row r="198" spans="5:9" s="21" customFormat="1" ht="12.75" x14ac:dyDescent="0.25">
      <c r="E198" s="69"/>
      <c r="F198" s="30"/>
      <c r="G198" s="30"/>
      <c r="H198" s="30"/>
      <c r="I198" s="30"/>
    </row>
    <row r="199" spans="5:9" s="21" customFormat="1" ht="12.75" x14ac:dyDescent="0.25">
      <c r="E199" s="69"/>
      <c r="F199" s="30"/>
      <c r="G199" s="30"/>
      <c r="H199" s="30"/>
      <c r="I199" s="30"/>
    </row>
    <row r="200" spans="5:9" s="21" customFormat="1" ht="12.75" x14ac:dyDescent="0.25">
      <c r="E200" s="69"/>
      <c r="F200" s="30"/>
      <c r="G200" s="30"/>
      <c r="H200" s="30"/>
      <c r="I200" s="30"/>
    </row>
    <row r="201" spans="5:9" s="21" customFormat="1" ht="12.75" x14ac:dyDescent="0.25">
      <c r="E201" s="69"/>
      <c r="F201" s="30"/>
      <c r="G201" s="30"/>
      <c r="H201" s="30"/>
      <c r="I201" s="30"/>
    </row>
    <row r="202" spans="5:9" s="21" customFormat="1" ht="12.75" x14ac:dyDescent="0.25">
      <c r="E202" s="69"/>
      <c r="F202" s="30"/>
      <c r="G202" s="30"/>
      <c r="H202" s="30"/>
      <c r="I202" s="30"/>
    </row>
    <row r="203" spans="5:9" s="21" customFormat="1" ht="12.75" x14ac:dyDescent="0.25">
      <c r="E203" s="69"/>
      <c r="F203" s="30"/>
      <c r="G203" s="30"/>
      <c r="H203" s="30"/>
      <c r="I203" s="30"/>
    </row>
    <row r="204" spans="5:9" s="21" customFormat="1" ht="12.75" x14ac:dyDescent="0.25">
      <c r="E204" s="69"/>
      <c r="F204" s="30"/>
      <c r="G204" s="30"/>
      <c r="H204" s="30"/>
      <c r="I204" s="30"/>
    </row>
    <row r="205" spans="5:9" s="21" customFormat="1" ht="12.75" x14ac:dyDescent="0.25">
      <c r="E205" s="69"/>
      <c r="F205" s="30"/>
      <c r="G205" s="30"/>
      <c r="H205" s="30"/>
      <c r="I205" s="30"/>
    </row>
    <row r="206" spans="5:9" s="21" customFormat="1" ht="12.75" x14ac:dyDescent="0.25">
      <c r="E206" s="69"/>
      <c r="F206" s="30"/>
      <c r="G206" s="30"/>
      <c r="H206" s="30"/>
      <c r="I206" s="30"/>
    </row>
    <row r="207" spans="5:9" s="21" customFormat="1" ht="12.75" x14ac:dyDescent="0.25">
      <c r="E207" s="69"/>
      <c r="F207" s="30"/>
      <c r="G207" s="30"/>
      <c r="H207" s="30"/>
      <c r="I207" s="30"/>
    </row>
    <row r="208" spans="5:9" s="21" customFormat="1" ht="12.75" x14ac:dyDescent="0.25">
      <c r="E208" s="69"/>
      <c r="F208" s="30"/>
      <c r="G208" s="30"/>
      <c r="H208" s="30"/>
      <c r="I208" s="30"/>
    </row>
    <row r="209" spans="5:9" s="21" customFormat="1" ht="12.75" x14ac:dyDescent="0.25">
      <c r="E209" s="69"/>
      <c r="F209" s="30"/>
      <c r="G209" s="30"/>
      <c r="H209" s="30"/>
      <c r="I209" s="30"/>
    </row>
    <row r="210" spans="5:9" s="21" customFormat="1" ht="12.75" x14ac:dyDescent="0.25">
      <c r="E210" s="69"/>
      <c r="F210" s="30"/>
      <c r="G210" s="30"/>
      <c r="H210" s="30"/>
      <c r="I210" s="30"/>
    </row>
    <row r="211" spans="5:9" s="21" customFormat="1" ht="12.75" x14ac:dyDescent="0.25">
      <c r="E211" s="69"/>
      <c r="F211" s="30"/>
      <c r="G211" s="30"/>
      <c r="H211" s="30"/>
      <c r="I211" s="30"/>
    </row>
    <row r="212" spans="5:9" s="21" customFormat="1" ht="12.75" x14ac:dyDescent="0.25">
      <c r="E212" s="69"/>
      <c r="F212" s="30"/>
      <c r="G212" s="30"/>
      <c r="H212" s="30"/>
      <c r="I212" s="30"/>
    </row>
    <row r="213" spans="5:9" s="21" customFormat="1" ht="12.75" x14ac:dyDescent="0.25">
      <c r="E213" s="69"/>
      <c r="F213" s="30"/>
      <c r="G213" s="30"/>
      <c r="H213" s="30"/>
      <c r="I213" s="30"/>
    </row>
    <row r="214" spans="5:9" s="21" customFormat="1" ht="12.75" x14ac:dyDescent="0.25">
      <c r="E214" s="69"/>
      <c r="F214" s="30"/>
      <c r="G214" s="30"/>
      <c r="H214" s="30"/>
      <c r="I214" s="30"/>
    </row>
    <row r="215" spans="5:9" s="21" customFormat="1" ht="12.75" x14ac:dyDescent="0.25">
      <c r="E215" s="69"/>
      <c r="F215" s="30"/>
      <c r="G215" s="30"/>
      <c r="H215" s="30"/>
      <c r="I215" s="30"/>
    </row>
    <row r="216" spans="5:9" s="21" customFormat="1" ht="12.75" x14ac:dyDescent="0.25">
      <c r="E216" s="69"/>
      <c r="F216" s="30"/>
      <c r="G216" s="30"/>
      <c r="H216" s="30"/>
      <c r="I216" s="30"/>
    </row>
    <row r="217" spans="5:9" s="21" customFormat="1" ht="12.75" x14ac:dyDescent="0.25">
      <c r="E217" s="69"/>
      <c r="F217" s="30"/>
      <c r="G217" s="30"/>
      <c r="H217" s="30"/>
      <c r="I217" s="30"/>
    </row>
    <row r="218" spans="5:9" s="21" customFormat="1" ht="12.75" x14ac:dyDescent="0.25">
      <c r="E218" s="69"/>
      <c r="F218" s="30"/>
      <c r="G218" s="30"/>
      <c r="H218" s="30"/>
      <c r="I218" s="30"/>
    </row>
    <row r="219" spans="5:9" s="21" customFormat="1" ht="12.75" x14ac:dyDescent="0.25">
      <c r="E219" s="69"/>
      <c r="F219" s="30"/>
      <c r="G219" s="30"/>
      <c r="H219" s="30"/>
      <c r="I219" s="30"/>
    </row>
    <row r="220" spans="5:9" s="21" customFormat="1" ht="12.75" x14ac:dyDescent="0.25">
      <c r="E220" s="69"/>
      <c r="F220" s="30"/>
      <c r="G220" s="30"/>
      <c r="H220" s="30"/>
      <c r="I220" s="30"/>
    </row>
    <row r="221" spans="5:9" s="21" customFormat="1" ht="12.75" x14ac:dyDescent="0.25">
      <c r="E221" s="69"/>
      <c r="F221" s="30"/>
      <c r="G221" s="30"/>
      <c r="H221" s="30"/>
      <c r="I221" s="30"/>
    </row>
    <row r="222" spans="5:9" s="21" customFormat="1" ht="12.75" x14ac:dyDescent="0.25">
      <c r="E222" s="69"/>
      <c r="F222" s="30"/>
      <c r="G222" s="30"/>
      <c r="H222" s="30"/>
      <c r="I222" s="30"/>
    </row>
    <row r="223" spans="5:9" s="21" customFormat="1" ht="12.75" x14ac:dyDescent="0.25">
      <c r="E223" s="69"/>
      <c r="F223" s="30"/>
      <c r="G223" s="30"/>
      <c r="H223" s="30"/>
      <c r="I223" s="30"/>
    </row>
    <row r="224" spans="5:9" s="21" customFormat="1" ht="12.75" x14ac:dyDescent="0.25">
      <c r="E224" s="69"/>
      <c r="F224" s="30"/>
      <c r="G224" s="30"/>
      <c r="H224" s="30"/>
      <c r="I224" s="30"/>
    </row>
    <row r="225" spans="5:9" s="21" customFormat="1" ht="12.75" x14ac:dyDescent="0.25">
      <c r="E225" s="69"/>
      <c r="F225" s="30"/>
      <c r="G225" s="30"/>
      <c r="H225" s="30"/>
      <c r="I225" s="30"/>
    </row>
    <row r="226" spans="5:9" s="21" customFormat="1" ht="12.75" x14ac:dyDescent="0.25">
      <c r="E226" s="69"/>
      <c r="F226" s="30"/>
      <c r="G226" s="30"/>
      <c r="H226" s="30"/>
      <c r="I226" s="30"/>
    </row>
    <row r="227" spans="5:9" s="21" customFormat="1" ht="12.75" x14ac:dyDescent="0.25">
      <c r="E227" s="69"/>
      <c r="F227" s="30"/>
      <c r="G227" s="30"/>
      <c r="H227" s="30"/>
      <c r="I227" s="30"/>
    </row>
    <row r="228" spans="5:9" s="21" customFormat="1" ht="12.75" x14ac:dyDescent="0.25">
      <c r="E228" s="69"/>
      <c r="F228" s="30"/>
      <c r="G228" s="30"/>
      <c r="H228" s="30"/>
      <c r="I228" s="30"/>
    </row>
    <row r="229" spans="5:9" s="21" customFormat="1" ht="12.75" x14ac:dyDescent="0.25">
      <c r="E229" s="69"/>
      <c r="F229" s="30"/>
      <c r="G229" s="30"/>
      <c r="H229" s="30"/>
      <c r="I229" s="30"/>
    </row>
    <row r="230" spans="5:9" s="21" customFormat="1" ht="12.75" x14ac:dyDescent="0.25">
      <c r="E230" s="69"/>
      <c r="F230" s="30"/>
      <c r="G230" s="30"/>
      <c r="H230" s="30"/>
      <c r="I230" s="30"/>
    </row>
    <row r="231" spans="5:9" s="21" customFormat="1" ht="12.75" x14ac:dyDescent="0.25">
      <c r="E231" s="69"/>
      <c r="F231" s="30"/>
      <c r="G231" s="30"/>
      <c r="H231" s="30"/>
      <c r="I231" s="30"/>
    </row>
    <row r="232" spans="5:9" s="21" customFormat="1" ht="12.75" x14ac:dyDescent="0.25">
      <c r="E232" s="69"/>
      <c r="F232" s="30"/>
      <c r="G232" s="30"/>
      <c r="H232" s="30"/>
      <c r="I232" s="30"/>
    </row>
    <row r="233" spans="5:9" s="21" customFormat="1" ht="12.75" x14ac:dyDescent="0.25">
      <c r="E233" s="69"/>
      <c r="F233" s="30"/>
      <c r="G233" s="30"/>
      <c r="H233" s="30"/>
      <c r="I233" s="30"/>
    </row>
    <row r="234" spans="5:9" s="21" customFormat="1" ht="12.75" x14ac:dyDescent="0.25">
      <c r="E234" s="69"/>
      <c r="F234" s="30"/>
      <c r="G234" s="30"/>
      <c r="H234" s="30"/>
      <c r="I234" s="30"/>
    </row>
    <row r="235" spans="5:9" s="21" customFormat="1" ht="12.75" x14ac:dyDescent="0.25">
      <c r="E235" s="69"/>
      <c r="F235" s="30"/>
      <c r="G235" s="30"/>
      <c r="H235" s="30"/>
      <c r="I235" s="30"/>
    </row>
    <row r="236" spans="5:9" s="21" customFormat="1" ht="12.75" x14ac:dyDescent="0.25">
      <c r="E236" s="69"/>
      <c r="F236" s="30"/>
      <c r="G236" s="30"/>
      <c r="H236" s="30"/>
      <c r="I236" s="30"/>
    </row>
    <row r="237" spans="5:9" s="21" customFormat="1" ht="12.75" x14ac:dyDescent="0.25">
      <c r="E237" s="69"/>
      <c r="F237" s="30"/>
      <c r="G237" s="30"/>
      <c r="H237" s="30"/>
      <c r="I237" s="30"/>
    </row>
    <row r="238" spans="5:9" s="21" customFormat="1" ht="12.75" x14ac:dyDescent="0.25">
      <c r="E238" s="69"/>
      <c r="F238" s="30"/>
      <c r="G238" s="30"/>
      <c r="H238" s="30"/>
      <c r="I238" s="30"/>
    </row>
    <row r="239" spans="5:9" s="21" customFormat="1" ht="12.75" x14ac:dyDescent="0.25">
      <c r="E239" s="69"/>
      <c r="F239" s="30"/>
      <c r="G239" s="30"/>
      <c r="H239" s="30"/>
      <c r="I239" s="30"/>
    </row>
    <row r="240" spans="5:9" s="21" customFormat="1" ht="12.75" x14ac:dyDescent="0.25">
      <c r="E240" s="69"/>
      <c r="F240" s="30"/>
      <c r="G240" s="30"/>
      <c r="H240" s="30"/>
      <c r="I240" s="30"/>
    </row>
    <row r="241" spans="5:9" s="21" customFormat="1" ht="12.75" x14ac:dyDescent="0.25">
      <c r="E241" s="69"/>
      <c r="F241" s="30"/>
      <c r="G241" s="30"/>
      <c r="H241" s="30"/>
      <c r="I241" s="30"/>
    </row>
    <row r="242" spans="5:9" s="21" customFormat="1" ht="12.75" x14ac:dyDescent="0.25">
      <c r="E242" s="69"/>
      <c r="F242" s="30"/>
      <c r="G242" s="30"/>
      <c r="H242" s="30"/>
      <c r="I242" s="30"/>
    </row>
    <row r="243" spans="5:9" s="21" customFormat="1" ht="12.75" x14ac:dyDescent="0.25">
      <c r="E243" s="69"/>
      <c r="F243" s="30"/>
      <c r="G243" s="30"/>
      <c r="H243" s="30"/>
      <c r="I243" s="30"/>
    </row>
    <row r="244" spans="5:9" s="21" customFormat="1" ht="12.75" x14ac:dyDescent="0.25">
      <c r="E244" s="69"/>
      <c r="F244" s="30"/>
      <c r="G244" s="30"/>
      <c r="H244" s="30"/>
      <c r="I244" s="30"/>
    </row>
    <row r="245" spans="5:9" s="21" customFormat="1" ht="12.75" x14ac:dyDescent="0.25">
      <c r="E245" s="69"/>
      <c r="F245" s="30"/>
      <c r="G245" s="30"/>
      <c r="H245" s="30"/>
      <c r="I245" s="30"/>
    </row>
    <row r="246" spans="5:9" s="21" customFormat="1" ht="12.75" x14ac:dyDescent="0.25">
      <c r="E246" s="69"/>
      <c r="F246" s="30"/>
      <c r="G246" s="30"/>
      <c r="H246" s="30"/>
      <c r="I246" s="30"/>
    </row>
    <row r="247" spans="5:9" s="21" customFormat="1" ht="12.75" x14ac:dyDescent="0.25">
      <c r="E247" s="69"/>
      <c r="F247" s="30"/>
      <c r="G247" s="30"/>
      <c r="H247" s="30"/>
      <c r="I247" s="30"/>
    </row>
    <row r="248" spans="5:9" s="21" customFormat="1" ht="12.75" x14ac:dyDescent="0.25">
      <c r="E248" s="69"/>
      <c r="F248" s="30"/>
      <c r="G248" s="30"/>
      <c r="H248" s="30"/>
      <c r="I248" s="30"/>
    </row>
    <row r="249" spans="5:9" s="21" customFormat="1" ht="12.75" x14ac:dyDescent="0.25">
      <c r="E249" s="69"/>
      <c r="F249" s="30"/>
      <c r="G249" s="30"/>
      <c r="H249" s="30"/>
      <c r="I249" s="30"/>
    </row>
    <row r="250" spans="5:9" s="21" customFormat="1" ht="12.75" x14ac:dyDescent="0.25">
      <c r="E250" s="69"/>
      <c r="F250" s="30"/>
      <c r="G250" s="30"/>
      <c r="H250" s="30"/>
      <c r="I250" s="30"/>
    </row>
    <row r="251" spans="5:9" s="21" customFormat="1" ht="12.75" x14ac:dyDescent="0.25">
      <c r="E251" s="69"/>
      <c r="F251" s="30"/>
      <c r="G251" s="30"/>
      <c r="H251" s="30"/>
      <c r="I251" s="30"/>
    </row>
    <row r="252" spans="5:9" s="21" customFormat="1" ht="12.75" x14ac:dyDescent="0.25">
      <c r="E252" s="69"/>
      <c r="F252" s="30"/>
      <c r="G252" s="30"/>
      <c r="H252" s="30"/>
      <c r="I252" s="30"/>
    </row>
    <row r="253" spans="5:9" s="21" customFormat="1" ht="12.75" x14ac:dyDescent="0.25">
      <c r="E253" s="69"/>
      <c r="F253" s="30"/>
      <c r="G253" s="30"/>
      <c r="H253" s="30"/>
      <c r="I253" s="30"/>
    </row>
    <row r="254" spans="5:9" s="21" customFormat="1" ht="12.75" x14ac:dyDescent="0.25">
      <c r="E254" s="69"/>
      <c r="F254" s="30"/>
      <c r="G254" s="30"/>
      <c r="H254" s="30"/>
      <c r="I254" s="30"/>
    </row>
    <row r="255" spans="5:9" s="21" customFormat="1" ht="12.75" x14ac:dyDescent="0.25">
      <c r="E255" s="69"/>
      <c r="F255" s="30"/>
      <c r="G255" s="30"/>
      <c r="H255" s="30"/>
      <c r="I255" s="30"/>
    </row>
    <row r="256" spans="5:9" s="21" customFormat="1" ht="12.75" x14ac:dyDescent="0.25">
      <c r="E256" s="69"/>
      <c r="F256" s="30"/>
      <c r="G256" s="30"/>
      <c r="H256" s="30"/>
      <c r="I256" s="30"/>
    </row>
    <row r="257" spans="5:9" s="21" customFormat="1" ht="12.75" x14ac:dyDescent="0.25">
      <c r="E257" s="69"/>
      <c r="F257" s="30"/>
      <c r="G257" s="30"/>
      <c r="H257" s="30"/>
      <c r="I257" s="30"/>
    </row>
    <row r="258" spans="5:9" s="21" customFormat="1" ht="12.75" x14ac:dyDescent="0.25">
      <c r="E258" s="69"/>
      <c r="F258" s="30"/>
      <c r="G258" s="30"/>
      <c r="H258" s="30"/>
      <c r="I258" s="30"/>
    </row>
    <row r="259" spans="5:9" s="21" customFormat="1" ht="12.75" x14ac:dyDescent="0.25">
      <c r="E259" s="69"/>
      <c r="F259" s="30"/>
      <c r="G259" s="30"/>
      <c r="H259" s="30"/>
      <c r="I259" s="30"/>
    </row>
    <row r="260" spans="5:9" s="21" customFormat="1" ht="12.75" x14ac:dyDescent="0.25">
      <c r="E260" s="69"/>
      <c r="F260" s="30"/>
      <c r="G260" s="30"/>
      <c r="H260" s="30"/>
      <c r="I260" s="30"/>
    </row>
    <row r="261" spans="5:9" s="21" customFormat="1" ht="12.75" x14ac:dyDescent="0.25">
      <c r="E261" s="69"/>
      <c r="F261" s="30"/>
      <c r="G261" s="30"/>
      <c r="H261" s="30"/>
      <c r="I261" s="30"/>
    </row>
    <row r="262" spans="5:9" s="21" customFormat="1" ht="12.75" x14ac:dyDescent="0.25">
      <c r="E262" s="69"/>
      <c r="F262" s="30"/>
      <c r="G262" s="30"/>
      <c r="H262" s="30"/>
      <c r="I262" s="30"/>
    </row>
    <row r="263" spans="5:9" s="21" customFormat="1" ht="12.75" x14ac:dyDescent="0.25">
      <c r="E263" s="69"/>
      <c r="F263" s="30"/>
      <c r="G263" s="30"/>
      <c r="H263" s="30"/>
      <c r="I263" s="30"/>
    </row>
    <row r="264" spans="5:9" s="21" customFormat="1" ht="12.75" x14ac:dyDescent="0.25">
      <c r="E264" s="69"/>
      <c r="F264" s="30"/>
      <c r="G264" s="30"/>
      <c r="H264" s="30"/>
      <c r="I264" s="30"/>
    </row>
  </sheetData>
  <mergeCells count="72">
    <mergeCell ref="Q70:Q71"/>
    <mergeCell ref="Q73:Q74"/>
    <mergeCell ref="Q77:Q79"/>
    <mergeCell ref="Q80:Q86"/>
    <mergeCell ref="Q89:Q93"/>
    <mergeCell ref="Q94:Q97"/>
    <mergeCell ref="Q10:Q13"/>
    <mergeCell ref="Q14:Q16"/>
    <mergeCell ref="Q20:Q23"/>
    <mergeCell ref="Q27:Q39"/>
    <mergeCell ref="Q41:Q43"/>
    <mergeCell ref="Q45:Q68"/>
    <mergeCell ref="I119:K119"/>
    <mergeCell ref="C10:C13"/>
    <mergeCell ref="B10:B13"/>
    <mergeCell ref="C20:C23"/>
    <mergeCell ref="B20:B23"/>
    <mergeCell ref="I113:K113"/>
    <mergeCell ref="I114:K114"/>
    <mergeCell ref="I115:K115"/>
    <mergeCell ref="I116:K116"/>
    <mergeCell ref="I117:K117"/>
    <mergeCell ref="I106:K106"/>
    <mergeCell ref="I118:K118"/>
    <mergeCell ref="I107:K107"/>
    <mergeCell ref="I108:K108"/>
    <mergeCell ref="I109:K109"/>
    <mergeCell ref="I110:K110"/>
    <mergeCell ref="I111:K111"/>
    <mergeCell ref="I112:K112"/>
    <mergeCell ref="B99:K99"/>
    <mergeCell ref="I103:K103"/>
    <mergeCell ref="C89:C93"/>
    <mergeCell ref="B89:B93"/>
    <mergeCell ref="I104:K104"/>
    <mergeCell ref="I105:K105"/>
    <mergeCell ref="C70:C71"/>
    <mergeCell ref="B18:K18"/>
    <mergeCell ref="B19:L19"/>
    <mergeCell ref="B25:K25"/>
    <mergeCell ref="B26:L26"/>
    <mergeCell ref="B98:K98"/>
    <mergeCell ref="B73:B74"/>
    <mergeCell ref="C41:C43"/>
    <mergeCell ref="B41:B43"/>
    <mergeCell ref="B1:L1"/>
    <mergeCell ref="B3:B6"/>
    <mergeCell ref="C3:C6"/>
    <mergeCell ref="D3:D6"/>
    <mergeCell ref="E3:E6"/>
    <mergeCell ref="F3:K3"/>
    <mergeCell ref="L3:L6"/>
    <mergeCell ref="F4:F6"/>
    <mergeCell ref="G4:K4"/>
    <mergeCell ref="G5:G6"/>
    <mergeCell ref="H5:H6"/>
    <mergeCell ref="I5:K5"/>
    <mergeCell ref="B8:L8"/>
    <mergeCell ref="B14:B16"/>
    <mergeCell ref="C14:C16"/>
    <mergeCell ref="B27:B39"/>
    <mergeCell ref="C27:C39"/>
    <mergeCell ref="M52:M53"/>
    <mergeCell ref="C94:C97"/>
    <mergeCell ref="B94:B97"/>
    <mergeCell ref="C45:C68"/>
    <mergeCell ref="B45:B68"/>
    <mergeCell ref="B80:B86"/>
    <mergeCell ref="C80:C86"/>
    <mergeCell ref="C77:C79"/>
    <mergeCell ref="B77:B79"/>
    <mergeCell ref="C73:C74"/>
  </mergeCells>
  <pageMargins left="0.70866141732283472" right="0.70866141732283472" top="0.74803149606299213" bottom="0.74803149606299213" header="0.31496062992125984" footer="0.31496062992125984"/>
  <pageSetup paperSize="9" scale="55" fitToHeight="3" orientation="landscape" r:id="rId1"/>
  <rowBreaks count="3" manualBreakCount="3">
    <brk id="52" max="16" man="1"/>
    <brk id="99" max="16" man="1"/>
    <brk id="128" max="1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  <outlinePr summaryBelow="0" summaryRight="0"/>
  </sheetPr>
  <dimension ref="A1:M152"/>
  <sheetViews>
    <sheetView topLeftCell="A3" zoomScale="85" zoomScaleNormal="85" workbookViewId="0">
      <selection activeCell="E145" sqref="E145"/>
    </sheetView>
  </sheetViews>
  <sheetFormatPr defaultRowHeight="15" outlineLevelRow="2" x14ac:dyDescent="0.25"/>
  <cols>
    <col min="1" max="1" width="8.85546875" style="14" customWidth="1"/>
    <col min="2" max="2" width="46" style="2" customWidth="1"/>
    <col min="3" max="3" width="13.7109375" style="2" customWidth="1"/>
    <col min="4" max="4" width="15.7109375" style="2" customWidth="1"/>
    <col min="5" max="5" width="11.28515625" style="2" customWidth="1"/>
    <col min="6" max="7" width="12.7109375" style="2" bestFit="1" customWidth="1"/>
    <col min="8" max="8" width="11.5703125" style="2" customWidth="1"/>
    <col min="9" max="9" width="35.7109375" style="2" customWidth="1"/>
    <col min="10" max="10" width="8.85546875" style="2" customWidth="1"/>
    <col min="11" max="12" width="9.42578125" style="2" bestFit="1" customWidth="1"/>
    <col min="13" max="13" width="12.140625" style="2" customWidth="1"/>
    <col min="14" max="16384" width="9.140625" style="2"/>
  </cols>
  <sheetData>
    <row r="1" spans="1:13" ht="53.25" hidden="1" customHeight="1" x14ac:dyDescent="0.25">
      <c r="I1" s="13"/>
      <c r="J1" s="157" t="s">
        <v>125</v>
      </c>
      <c r="K1" s="158"/>
      <c r="L1" s="158"/>
      <c r="M1" s="159"/>
    </row>
    <row r="2" spans="1:13" ht="9" hidden="1" customHeight="1" x14ac:dyDescent="0.25">
      <c r="J2" s="13"/>
      <c r="K2" s="13"/>
      <c r="L2" s="13"/>
      <c r="M2" s="13"/>
    </row>
    <row r="3" spans="1:13" ht="9" customHeight="1" x14ac:dyDescent="0.25">
      <c r="J3" s="178" t="s">
        <v>248</v>
      </c>
      <c r="K3" s="179"/>
      <c r="L3" s="179"/>
      <c r="M3" s="179"/>
    </row>
    <row r="4" spans="1:13" ht="9" customHeight="1" x14ac:dyDescent="0.25">
      <c r="J4" s="179"/>
      <c r="K4" s="179"/>
      <c r="L4" s="179"/>
      <c r="M4" s="179"/>
    </row>
    <row r="5" spans="1:13" ht="9" customHeight="1" x14ac:dyDescent="0.25">
      <c r="J5" s="179"/>
      <c r="K5" s="179"/>
      <c r="L5" s="179"/>
      <c r="M5" s="179"/>
    </row>
    <row r="6" spans="1:13" ht="9" customHeight="1" x14ac:dyDescent="0.25">
      <c r="J6" s="179"/>
      <c r="K6" s="179"/>
      <c r="L6" s="179"/>
      <c r="M6" s="179"/>
    </row>
    <row r="7" spans="1:13" ht="39.75" customHeight="1" x14ac:dyDescent="0.25">
      <c r="J7" s="179"/>
      <c r="K7" s="179"/>
      <c r="L7" s="179"/>
      <c r="M7" s="179"/>
    </row>
    <row r="8" spans="1:13" s="6" customFormat="1" ht="16.5" customHeight="1" x14ac:dyDescent="0.3">
      <c r="A8" s="160" t="s">
        <v>45</v>
      </c>
      <c r="B8" s="160"/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</row>
    <row r="9" spans="1:13" s="6" customFormat="1" ht="16.5" customHeight="1" x14ac:dyDescent="0.3">
      <c r="A9" s="81"/>
      <c r="B9" s="81"/>
      <c r="C9" s="81"/>
      <c r="D9" s="81"/>
      <c r="E9" s="81"/>
      <c r="F9" s="81"/>
      <c r="G9" s="81"/>
      <c r="H9" s="81"/>
      <c r="I9" s="81"/>
      <c r="J9" s="81"/>
      <c r="K9" s="180" t="s">
        <v>249</v>
      </c>
      <c r="L9" s="181"/>
      <c r="M9" s="181"/>
    </row>
    <row r="10" spans="1:13" ht="9" customHeight="1" x14ac:dyDescent="0.25"/>
    <row r="11" spans="1:13" ht="15.75" customHeight="1" x14ac:dyDescent="0.25">
      <c r="A11" s="162" t="s">
        <v>0</v>
      </c>
      <c r="B11" s="161" t="s">
        <v>46</v>
      </c>
      <c r="C11" s="161" t="s">
        <v>2</v>
      </c>
      <c r="D11" s="161" t="s">
        <v>3</v>
      </c>
      <c r="E11" s="161" t="s">
        <v>4</v>
      </c>
      <c r="F11" s="161"/>
      <c r="G11" s="161"/>
      <c r="H11" s="161"/>
      <c r="I11" s="161" t="s">
        <v>5</v>
      </c>
      <c r="J11" s="161"/>
      <c r="K11" s="161"/>
      <c r="L11" s="161"/>
      <c r="M11" s="161"/>
    </row>
    <row r="12" spans="1:13" x14ac:dyDescent="0.25">
      <c r="A12" s="162"/>
      <c r="B12" s="161"/>
      <c r="C12" s="161"/>
      <c r="D12" s="161"/>
      <c r="E12" s="161" t="s">
        <v>6</v>
      </c>
      <c r="F12" s="161" t="s">
        <v>7</v>
      </c>
      <c r="G12" s="161"/>
      <c r="H12" s="161"/>
      <c r="I12" s="161"/>
      <c r="J12" s="161"/>
      <c r="K12" s="161"/>
      <c r="L12" s="161"/>
      <c r="M12" s="161"/>
    </row>
    <row r="13" spans="1:13" x14ac:dyDescent="0.25">
      <c r="A13" s="162"/>
      <c r="B13" s="161"/>
      <c r="C13" s="161"/>
      <c r="D13" s="161"/>
      <c r="E13" s="161"/>
      <c r="F13" s="1">
        <v>2014</v>
      </c>
      <c r="G13" s="1">
        <v>2015</v>
      </c>
      <c r="H13" s="1">
        <v>2016</v>
      </c>
      <c r="I13" s="1" t="s">
        <v>1</v>
      </c>
      <c r="J13" s="1" t="s">
        <v>8</v>
      </c>
      <c r="K13" s="1">
        <v>2014</v>
      </c>
      <c r="L13" s="1">
        <v>2015</v>
      </c>
      <c r="M13" s="1">
        <v>2016</v>
      </c>
    </row>
    <row r="14" spans="1:13" ht="12" customHeight="1" x14ac:dyDescent="0.25">
      <c r="A14" s="15">
        <v>1</v>
      </c>
      <c r="B14" s="1">
        <v>2</v>
      </c>
      <c r="C14" s="1">
        <v>3</v>
      </c>
      <c r="D14" s="1"/>
      <c r="E14" s="1">
        <v>4</v>
      </c>
      <c r="F14" s="1">
        <v>5</v>
      </c>
      <c r="G14" s="1">
        <v>6</v>
      </c>
      <c r="H14" s="1">
        <v>7</v>
      </c>
      <c r="I14" s="1">
        <v>8</v>
      </c>
      <c r="J14" s="1">
        <v>9</v>
      </c>
      <c r="K14" s="1">
        <v>10</v>
      </c>
      <c r="L14" s="1">
        <v>11</v>
      </c>
      <c r="M14" s="1">
        <v>12</v>
      </c>
    </row>
    <row r="15" spans="1:13" ht="27" customHeight="1" x14ac:dyDescent="0.25">
      <c r="A15" s="146" t="s">
        <v>47</v>
      </c>
      <c r="B15" s="146"/>
      <c r="C15" s="146"/>
      <c r="D15" s="146"/>
      <c r="E15" s="146"/>
      <c r="F15" s="146"/>
      <c r="G15" s="146"/>
      <c r="H15" s="146"/>
      <c r="I15" s="146"/>
      <c r="J15" s="146"/>
      <c r="K15" s="146"/>
      <c r="L15" s="146"/>
      <c r="M15" s="146"/>
    </row>
    <row r="16" spans="1:13" x14ac:dyDescent="0.25">
      <c r="A16" s="16"/>
      <c r="B16" s="146" t="s">
        <v>131</v>
      </c>
      <c r="C16" s="146"/>
      <c r="D16" s="146"/>
      <c r="E16" s="146"/>
      <c r="F16" s="146"/>
      <c r="G16" s="146"/>
      <c r="H16" s="146"/>
      <c r="I16" s="146"/>
      <c r="J16" s="146"/>
      <c r="K16" s="146"/>
      <c r="L16" s="146"/>
      <c r="M16" s="146"/>
    </row>
    <row r="17" spans="1:13" s="6" customFormat="1" ht="14.25" customHeight="1" x14ac:dyDescent="0.2">
      <c r="A17" s="117" t="s">
        <v>132</v>
      </c>
      <c r="B17" s="120" t="s">
        <v>130</v>
      </c>
      <c r="C17" s="146"/>
      <c r="D17" s="3" t="s">
        <v>6</v>
      </c>
      <c r="E17" s="7">
        <f>SUM(F17:H17)</f>
        <v>11462137</v>
      </c>
      <c r="F17" s="7">
        <f>SUM(F18:F19)</f>
        <v>5271197</v>
      </c>
      <c r="G17" s="7">
        <f>SUM(G18:G19)</f>
        <v>3415930</v>
      </c>
      <c r="H17" s="7">
        <f>SUM(H18:H19)</f>
        <v>2775010</v>
      </c>
      <c r="I17" s="132" t="s">
        <v>100</v>
      </c>
      <c r="J17" s="129" t="s">
        <v>9</v>
      </c>
      <c r="K17" s="129" t="s">
        <v>101</v>
      </c>
      <c r="L17" s="129" t="s">
        <v>102</v>
      </c>
      <c r="M17" s="114" t="s">
        <v>102</v>
      </c>
    </row>
    <row r="18" spans="1:13" s="6" customFormat="1" ht="14.25" customHeight="1" x14ac:dyDescent="0.2">
      <c r="A18" s="140"/>
      <c r="B18" s="138"/>
      <c r="C18" s="146"/>
      <c r="D18" s="3" t="s">
        <v>10</v>
      </c>
      <c r="E18" s="7">
        <f t="shared" ref="E18:E58" si="0">SUM(F18:H18)</f>
        <v>1160100</v>
      </c>
      <c r="F18" s="7">
        <f t="shared" ref="F18:H19" si="1">F21+F30+F48+F54</f>
        <v>625000</v>
      </c>
      <c r="G18" s="7">
        <f t="shared" si="1"/>
        <v>535100</v>
      </c>
      <c r="H18" s="7">
        <f t="shared" si="1"/>
        <v>0</v>
      </c>
      <c r="I18" s="133"/>
      <c r="J18" s="130"/>
      <c r="K18" s="130"/>
      <c r="L18" s="130"/>
      <c r="M18" s="115"/>
    </row>
    <row r="19" spans="1:13" s="6" customFormat="1" ht="14.25" customHeight="1" collapsed="1" x14ac:dyDescent="0.2">
      <c r="A19" s="141"/>
      <c r="B19" s="139"/>
      <c r="C19" s="146"/>
      <c r="D19" s="3" t="s">
        <v>11</v>
      </c>
      <c r="E19" s="7">
        <f t="shared" si="0"/>
        <v>10302037</v>
      </c>
      <c r="F19" s="7">
        <f t="shared" si="1"/>
        <v>4646197</v>
      </c>
      <c r="G19" s="7">
        <f t="shared" si="1"/>
        <v>2880830</v>
      </c>
      <c r="H19" s="7">
        <f t="shared" si="1"/>
        <v>2775010</v>
      </c>
      <c r="I19" s="134"/>
      <c r="J19" s="131"/>
      <c r="K19" s="131"/>
      <c r="L19" s="131"/>
      <c r="M19" s="116"/>
    </row>
    <row r="20" spans="1:13" s="6" customFormat="1" ht="14.25" hidden="1" customHeight="1" outlineLevel="1" x14ac:dyDescent="0.2">
      <c r="A20" s="117" t="s">
        <v>104</v>
      </c>
      <c r="B20" s="120" t="s">
        <v>61</v>
      </c>
      <c r="C20" s="123"/>
      <c r="D20" s="3" t="s">
        <v>6</v>
      </c>
      <c r="E20" s="7">
        <f>SUM(F20:H20)</f>
        <v>3036525</v>
      </c>
      <c r="F20" s="7">
        <f>SUM(F21:F22)</f>
        <v>1256095</v>
      </c>
      <c r="G20" s="7">
        <f>SUM(G21:G22)</f>
        <v>785830</v>
      </c>
      <c r="H20" s="7">
        <f>SUM(H21:H22)</f>
        <v>994600</v>
      </c>
      <c r="I20" s="126" t="s">
        <v>100</v>
      </c>
      <c r="J20" s="129" t="s">
        <v>9</v>
      </c>
      <c r="K20" s="129" t="s">
        <v>101</v>
      </c>
      <c r="L20" s="129" t="s">
        <v>102</v>
      </c>
      <c r="M20" s="114" t="s">
        <v>102</v>
      </c>
    </row>
    <row r="21" spans="1:13" s="6" customFormat="1" ht="14.25" hidden="1" customHeight="1" outlineLevel="1" x14ac:dyDescent="0.2">
      <c r="A21" s="118"/>
      <c r="B21" s="121"/>
      <c r="C21" s="124"/>
      <c r="D21" s="3" t="s">
        <v>10</v>
      </c>
      <c r="E21" s="7">
        <f t="shared" si="0"/>
        <v>0</v>
      </c>
      <c r="F21" s="7">
        <f t="shared" ref="F21:H22" si="2">F24+F27</f>
        <v>0</v>
      </c>
      <c r="G21" s="7">
        <f t="shared" si="2"/>
        <v>0</v>
      </c>
      <c r="H21" s="7">
        <f t="shared" si="2"/>
        <v>0</v>
      </c>
      <c r="I21" s="127"/>
      <c r="J21" s="130"/>
      <c r="K21" s="130"/>
      <c r="L21" s="130"/>
      <c r="M21" s="115"/>
    </row>
    <row r="22" spans="1:13" s="6" customFormat="1" ht="14.25" hidden="1" customHeight="1" outlineLevel="1" collapsed="1" x14ac:dyDescent="0.2">
      <c r="A22" s="119"/>
      <c r="B22" s="122"/>
      <c r="C22" s="125"/>
      <c r="D22" s="3" t="s">
        <v>11</v>
      </c>
      <c r="E22" s="7">
        <f t="shared" si="0"/>
        <v>3036525</v>
      </c>
      <c r="F22" s="7">
        <f t="shared" si="2"/>
        <v>1256095</v>
      </c>
      <c r="G22" s="7">
        <f t="shared" si="2"/>
        <v>785830</v>
      </c>
      <c r="H22" s="7">
        <f t="shared" si="2"/>
        <v>994600</v>
      </c>
      <c r="I22" s="128"/>
      <c r="J22" s="131"/>
      <c r="K22" s="131"/>
      <c r="L22" s="131"/>
      <c r="M22" s="116"/>
    </row>
    <row r="23" spans="1:13" ht="25.5" hidden="1" customHeight="1" outlineLevel="2" x14ac:dyDescent="0.25">
      <c r="A23" s="135" t="s">
        <v>48</v>
      </c>
      <c r="B23" s="163" t="s">
        <v>12</v>
      </c>
      <c r="C23" s="145" t="s">
        <v>75</v>
      </c>
      <c r="D23" s="3" t="s">
        <v>6</v>
      </c>
      <c r="E23" s="7">
        <f>SUM(F23:H23)</f>
        <v>480000</v>
      </c>
      <c r="F23" s="7">
        <f>SUM(F24:F25)</f>
        <v>200000</v>
      </c>
      <c r="G23" s="7">
        <f>SUM(G24:G25)</f>
        <v>100000</v>
      </c>
      <c r="H23" s="19">
        <v>180000</v>
      </c>
      <c r="I23" s="132" t="s">
        <v>13</v>
      </c>
      <c r="J23" s="129" t="s">
        <v>9</v>
      </c>
      <c r="K23" s="129">
        <v>100</v>
      </c>
      <c r="L23" s="129">
        <v>100</v>
      </c>
      <c r="M23" s="129">
        <v>100</v>
      </c>
    </row>
    <row r="24" spans="1:13" ht="25.5" hidden="1" customHeight="1" outlineLevel="2" x14ac:dyDescent="0.25">
      <c r="A24" s="136"/>
      <c r="B24" s="163"/>
      <c r="C24" s="145"/>
      <c r="D24" s="4" t="s">
        <v>10</v>
      </c>
      <c r="E24" s="5">
        <f t="shared" si="0"/>
        <v>0</v>
      </c>
      <c r="F24" s="5">
        <v>0</v>
      </c>
      <c r="G24" s="5">
        <v>0</v>
      </c>
      <c r="H24" s="5">
        <v>0</v>
      </c>
      <c r="I24" s="133"/>
      <c r="J24" s="130"/>
      <c r="K24" s="130"/>
      <c r="L24" s="130"/>
      <c r="M24" s="130"/>
    </row>
    <row r="25" spans="1:13" ht="25.5" hidden="1" customHeight="1" outlineLevel="2" x14ac:dyDescent="0.25">
      <c r="A25" s="137"/>
      <c r="B25" s="163"/>
      <c r="C25" s="145"/>
      <c r="D25" s="4" t="s">
        <v>11</v>
      </c>
      <c r="E25" s="5">
        <f t="shared" si="0"/>
        <v>480000</v>
      </c>
      <c r="F25" s="5">
        <v>200000</v>
      </c>
      <c r="G25" s="5">
        <v>100000</v>
      </c>
      <c r="H25" s="18">
        <v>180000</v>
      </c>
      <c r="I25" s="134"/>
      <c r="J25" s="131"/>
      <c r="K25" s="131"/>
      <c r="L25" s="131"/>
      <c r="M25" s="131"/>
    </row>
    <row r="26" spans="1:13" ht="30" hidden="1" customHeight="1" outlineLevel="2" x14ac:dyDescent="0.25">
      <c r="A26" s="135" t="s">
        <v>49</v>
      </c>
      <c r="B26" s="163" t="s">
        <v>14</v>
      </c>
      <c r="C26" s="145" t="s">
        <v>75</v>
      </c>
      <c r="D26" s="3" t="s">
        <v>6</v>
      </c>
      <c r="E26" s="7">
        <f>SUM(F26:H26)</f>
        <v>2556525</v>
      </c>
      <c r="F26" s="7">
        <f>SUM(F27:F28)</f>
        <v>1056095</v>
      </c>
      <c r="G26" s="7">
        <f>SUM(G27:G28)</f>
        <v>685830</v>
      </c>
      <c r="H26" s="7">
        <v>814600</v>
      </c>
      <c r="I26" s="132" t="s">
        <v>16</v>
      </c>
      <c r="J26" s="129" t="s">
        <v>77</v>
      </c>
      <c r="K26" s="129">
        <v>12</v>
      </c>
      <c r="L26" s="129">
        <v>16</v>
      </c>
      <c r="M26" s="129">
        <v>18</v>
      </c>
    </row>
    <row r="27" spans="1:13" ht="30" hidden="1" customHeight="1" outlineLevel="2" x14ac:dyDescent="0.25">
      <c r="A27" s="136"/>
      <c r="B27" s="163"/>
      <c r="C27" s="145"/>
      <c r="D27" s="4" t="s">
        <v>10</v>
      </c>
      <c r="E27" s="5">
        <f t="shared" si="0"/>
        <v>0</v>
      </c>
      <c r="F27" s="5">
        <v>0</v>
      </c>
      <c r="G27" s="5">
        <v>0</v>
      </c>
      <c r="H27" s="5">
        <v>0</v>
      </c>
      <c r="I27" s="133"/>
      <c r="J27" s="130"/>
      <c r="K27" s="130"/>
      <c r="L27" s="130"/>
      <c r="M27" s="130"/>
    </row>
    <row r="28" spans="1:13" ht="30" hidden="1" customHeight="1" outlineLevel="2" x14ac:dyDescent="0.25">
      <c r="A28" s="137"/>
      <c r="B28" s="163"/>
      <c r="C28" s="145"/>
      <c r="D28" s="4" t="s">
        <v>11</v>
      </c>
      <c r="E28" s="5">
        <f t="shared" si="0"/>
        <v>2556525</v>
      </c>
      <c r="F28" s="5">
        <v>1056095</v>
      </c>
      <c r="G28" s="5">
        <f>667330+18500</f>
        <v>685830</v>
      </c>
      <c r="H28" s="58">
        <f>620000+183600+11000</f>
        <v>814600</v>
      </c>
      <c r="I28" s="134"/>
      <c r="J28" s="131"/>
      <c r="K28" s="131"/>
      <c r="L28" s="131"/>
      <c r="M28" s="131"/>
    </row>
    <row r="29" spans="1:13" s="6" customFormat="1" ht="15" hidden="1" customHeight="1" outlineLevel="1" x14ac:dyDescent="0.2">
      <c r="A29" s="117" t="s">
        <v>50</v>
      </c>
      <c r="B29" s="164" t="s">
        <v>17</v>
      </c>
      <c r="C29" s="146"/>
      <c r="D29" s="3" t="s">
        <v>6</v>
      </c>
      <c r="E29" s="7">
        <f>SUM(F29:H29)</f>
        <v>4710512</v>
      </c>
      <c r="F29" s="7">
        <f>SUM(F30:F31)</f>
        <v>3495102</v>
      </c>
      <c r="G29" s="7">
        <f>SUM(G30:G31)</f>
        <v>195000</v>
      </c>
      <c r="H29" s="7">
        <f>SUM(H30:H31)</f>
        <v>1020410</v>
      </c>
      <c r="I29" s="132" t="s">
        <v>100</v>
      </c>
      <c r="J29" s="129" t="s">
        <v>9</v>
      </c>
      <c r="K29" s="129" t="s">
        <v>101</v>
      </c>
      <c r="L29" s="129" t="s">
        <v>102</v>
      </c>
      <c r="M29" s="129" t="s">
        <v>102</v>
      </c>
    </row>
    <row r="30" spans="1:13" s="6" customFormat="1" ht="15" hidden="1" customHeight="1" outlineLevel="1" x14ac:dyDescent="0.2">
      <c r="A30" s="140"/>
      <c r="B30" s="164"/>
      <c r="C30" s="146"/>
      <c r="D30" s="3" t="s">
        <v>10</v>
      </c>
      <c r="E30" s="7">
        <f t="shared" si="0"/>
        <v>625000</v>
      </c>
      <c r="F30" s="7">
        <f t="shared" ref="F30:H31" si="3">F33+F36+F39+F42</f>
        <v>625000</v>
      </c>
      <c r="G30" s="7">
        <f t="shared" si="3"/>
        <v>0</v>
      </c>
      <c r="H30" s="7">
        <f t="shared" si="3"/>
        <v>0</v>
      </c>
      <c r="I30" s="133"/>
      <c r="J30" s="130"/>
      <c r="K30" s="130"/>
      <c r="L30" s="130"/>
      <c r="M30" s="130"/>
    </row>
    <row r="31" spans="1:13" s="6" customFormat="1" ht="15" hidden="1" customHeight="1" outlineLevel="1" collapsed="1" x14ac:dyDescent="0.2">
      <c r="A31" s="141"/>
      <c r="B31" s="164"/>
      <c r="C31" s="146"/>
      <c r="D31" s="3" t="s">
        <v>11</v>
      </c>
      <c r="E31" s="7">
        <f t="shared" si="0"/>
        <v>4085512</v>
      </c>
      <c r="F31" s="7">
        <f t="shared" si="3"/>
        <v>2870102</v>
      </c>
      <c r="G31" s="7">
        <f t="shared" si="3"/>
        <v>195000</v>
      </c>
      <c r="H31" s="7">
        <f>H34+H37+H40+H43+H44</f>
        <v>1020410</v>
      </c>
      <c r="I31" s="134"/>
      <c r="J31" s="131"/>
      <c r="K31" s="131"/>
      <c r="L31" s="131"/>
      <c r="M31" s="131"/>
    </row>
    <row r="32" spans="1:13" ht="14.25" hidden="1" customHeight="1" outlineLevel="2" x14ac:dyDescent="0.25">
      <c r="A32" s="135" t="s">
        <v>52</v>
      </c>
      <c r="B32" s="163" t="s">
        <v>19</v>
      </c>
      <c r="C32" s="145" t="s">
        <v>15</v>
      </c>
      <c r="D32" s="3" t="s">
        <v>6</v>
      </c>
      <c r="E32" s="7">
        <f>SUM(F32:H32)</f>
        <v>212600</v>
      </c>
      <c r="F32" s="7">
        <f>SUM(F33:F34)</f>
        <v>212600</v>
      </c>
      <c r="G32" s="7">
        <f>SUM(G33:G34)</f>
        <v>0</v>
      </c>
      <c r="H32" s="7">
        <f>SUM(H33:H34)</f>
        <v>0</v>
      </c>
      <c r="I32" s="132" t="s">
        <v>20</v>
      </c>
      <c r="J32" s="129" t="s">
        <v>9</v>
      </c>
      <c r="K32" s="129">
        <v>100</v>
      </c>
      <c r="L32" s="129">
        <v>100</v>
      </c>
      <c r="M32" s="129">
        <v>100</v>
      </c>
    </row>
    <row r="33" spans="1:13" ht="14.25" hidden="1" customHeight="1" outlineLevel="2" x14ac:dyDescent="0.25">
      <c r="A33" s="136"/>
      <c r="B33" s="163"/>
      <c r="C33" s="145"/>
      <c r="D33" s="4" t="s">
        <v>10</v>
      </c>
      <c r="E33" s="5">
        <f t="shared" si="0"/>
        <v>0</v>
      </c>
      <c r="F33" s="5">
        <v>0</v>
      </c>
      <c r="G33" s="5">
        <v>0</v>
      </c>
      <c r="H33" s="5">
        <v>0</v>
      </c>
      <c r="I33" s="133"/>
      <c r="J33" s="130"/>
      <c r="K33" s="130"/>
      <c r="L33" s="130"/>
      <c r="M33" s="130"/>
    </row>
    <row r="34" spans="1:13" ht="14.25" hidden="1" customHeight="1" outlineLevel="2" x14ac:dyDescent="0.25">
      <c r="A34" s="137"/>
      <c r="B34" s="163"/>
      <c r="C34" s="145"/>
      <c r="D34" s="4" t="s">
        <v>11</v>
      </c>
      <c r="E34" s="5">
        <f t="shared" si="0"/>
        <v>212600</v>
      </c>
      <c r="F34" s="5">
        <v>212600</v>
      </c>
      <c r="G34" s="5">
        <v>0</v>
      </c>
      <c r="H34" s="5">
        <v>0</v>
      </c>
      <c r="I34" s="134"/>
      <c r="J34" s="131"/>
      <c r="K34" s="131"/>
      <c r="L34" s="131"/>
      <c r="M34" s="131"/>
    </row>
    <row r="35" spans="1:13" ht="18" hidden="1" customHeight="1" outlineLevel="2" x14ac:dyDescent="0.25">
      <c r="A35" s="135" t="s">
        <v>53</v>
      </c>
      <c r="B35" s="163" t="s">
        <v>51</v>
      </c>
      <c r="C35" s="145" t="s">
        <v>76</v>
      </c>
      <c r="D35" s="3" t="s">
        <v>6</v>
      </c>
      <c r="E35" s="7">
        <f>SUM(F35:H35)</f>
        <v>575000</v>
      </c>
      <c r="F35" s="7">
        <f>SUM(F36:F37)</f>
        <v>180000</v>
      </c>
      <c r="G35" s="7">
        <f>SUM(G36:G37)</f>
        <v>195000</v>
      </c>
      <c r="H35" s="7">
        <v>200000</v>
      </c>
      <c r="I35" s="132" t="s">
        <v>18</v>
      </c>
      <c r="J35" s="129" t="s">
        <v>9</v>
      </c>
      <c r="K35" s="129">
        <v>100</v>
      </c>
      <c r="L35" s="129">
        <v>100</v>
      </c>
      <c r="M35" s="129">
        <v>100</v>
      </c>
    </row>
    <row r="36" spans="1:13" ht="18" hidden="1" customHeight="1" outlineLevel="2" x14ac:dyDescent="0.25">
      <c r="A36" s="136"/>
      <c r="B36" s="163"/>
      <c r="C36" s="145"/>
      <c r="D36" s="4" t="s">
        <v>10</v>
      </c>
      <c r="E36" s="5">
        <f t="shared" si="0"/>
        <v>0</v>
      </c>
      <c r="F36" s="5">
        <v>0</v>
      </c>
      <c r="G36" s="5">
        <v>0</v>
      </c>
      <c r="H36" s="5">
        <v>0</v>
      </c>
      <c r="I36" s="133"/>
      <c r="J36" s="130"/>
      <c r="K36" s="130"/>
      <c r="L36" s="130"/>
      <c r="M36" s="130"/>
    </row>
    <row r="37" spans="1:13" ht="18" hidden="1" customHeight="1" outlineLevel="2" x14ac:dyDescent="0.25">
      <c r="A37" s="137"/>
      <c r="B37" s="163"/>
      <c r="C37" s="145"/>
      <c r="D37" s="4" t="s">
        <v>11</v>
      </c>
      <c r="E37" s="5">
        <f t="shared" si="0"/>
        <v>575000</v>
      </c>
      <c r="F37" s="5">
        <v>180000</v>
      </c>
      <c r="G37" s="5">
        <v>195000</v>
      </c>
      <c r="H37" s="5">
        <v>200000</v>
      </c>
      <c r="I37" s="134"/>
      <c r="J37" s="131"/>
      <c r="K37" s="131"/>
      <c r="L37" s="131"/>
      <c r="M37" s="131"/>
    </row>
    <row r="38" spans="1:13" ht="21" hidden="1" customHeight="1" outlineLevel="2" x14ac:dyDescent="0.25">
      <c r="A38" s="135" t="s">
        <v>54</v>
      </c>
      <c r="B38" s="163" t="s">
        <v>62</v>
      </c>
      <c r="C38" s="145" t="s">
        <v>103</v>
      </c>
      <c r="D38" s="3" t="s">
        <v>6</v>
      </c>
      <c r="E38" s="7">
        <f>SUM(F38:H38)</f>
        <v>2968492</v>
      </c>
      <c r="F38" s="7">
        <f>SUM(F39:F40)</f>
        <v>2652502</v>
      </c>
      <c r="G38" s="7">
        <f>SUM(G39:G40)</f>
        <v>0</v>
      </c>
      <c r="H38" s="7">
        <v>315990</v>
      </c>
      <c r="I38" s="132" t="s">
        <v>95</v>
      </c>
      <c r="J38" s="129" t="s">
        <v>9</v>
      </c>
      <c r="K38" s="129">
        <v>100</v>
      </c>
      <c r="L38" s="129">
        <v>100</v>
      </c>
      <c r="M38" s="129">
        <v>100</v>
      </c>
    </row>
    <row r="39" spans="1:13" ht="21" hidden="1" customHeight="1" outlineLevel="2" x14ac:dyDescent="0.25">
      <c r="A39" s="136"/>
      <c r="B39" s="163"/>
      <c r="C39" s="145"/>
      <c r="D39" s="4" t="s">
        <v>10</v>
      </c>
      <c r="E39" s="5">
        <f t="shared" si="0"/>
        <v>625000</v>
      </c>
      <c r="F39" s="5">
        <f>625000</f>
        <v>625000</v>
      </c>
      <c r="G39" s="5">
        <v>0</v>
      </c>
      <c r="H39" s="5">
        <v>0</v>
      </c>
      <c r="I39" s="133"/>
      <c r="J39" s="130"/>
      <c r="K39" s="130"/>
      <c r="L39" s="130"/>
      <c r="M39" s="130"/>
    </row>
    <row r="40" spans="1:13" ht="21" hidden="1" customHeight="1" outlineLevel="2" x14ac:dyDescent="0.25">
      <c r="A40" s="137"/>
      <c r="B40" s="163"/>
      <c r="C40" s="145"/>
      <c r="D40" s="4" t="s">
        <v>11</v>
      </c>
      <c r="E40" s="5">
        <f t="shared" si="0"/>
        <v>2343492</v>
      </c>
      <c r="F40" s="5">
        <v>2027502</v>
      </c>
      <c r="G40" s="5">
        <v>0</v>
      </c>
      <c r="H40" s="5">
        <v>315990</v>
      </c>
      <c r="I40" s="134"/>
      <c r="J40" s="131"/>
      <c r="K40" s="131"/>
      <c r="L40" s="131"/>
      <c r="M40" s="131"/>
    </row>
    <row r="41" spans="1:13" ht="21" hidden="1" customHeight="1" outlineLevel="2" x14ac:dyDescent="0.25">
      <c r="A41" s="135" t="s">
        <v>55</v>
      </c>
      <c r="B41" s="163" t="s">
        <v>63</v>
      </c>
      <c r="C41" s="145" t="s">
        <v>75</v>
      </c>
      <c r="D41" s="3" t="s">
        <v>6</v>
      </c>
      <c r="E41" s="7">
        <f>SUM(F41:H41)</f>
        <v>735000</v>
      </c>
      <c r="F41" s="7">
        <f>SUM(F42:F43)</f>
        <v>450000</v>
      </c>
      <c r="G41" s="7">
        <f>SUM(G42:G43)</f>
        <v>0</v>
      </c>
      <c r="H41" s="7">
        <v>285000</v>
      </c>
      <c r="I41" s="132" t="s">
        <v>95</v>
      </c>
      <c r="J41" s="129" t="s">
        <v>9</v>
      </c>
      <c r="K41" s="129">
        <v>100</v>
      </c>
      <c r="L41" s="129">
        <v>100</v>
      </c>
      <c r="M41" s="129">
        <v>100</v>
      </c>
    </row>
    <row r="42" spans="1:13" ht="21" hidden="1" customHeight="1" outlineLevel="2" x14ac:dyDescent="0.25">
      <c r="A42" s="136"/>
      <c r="B42" s="163"/>
      <c r="C42" s="145"/>
      <c r="D42" s="4" t="s">
        <v>10</v>
      </c>
      <c r="E42" s="5">
        <f t="shared" si="0"/>
        <v>0</v>
      </c>
      <c r="F42" s="5">
        <v>0</v>
      </c>
      <c r="G42" s="5">
        <v>0</v>
      </c>
      <c r="H42" s="5">
        <v>0</v>
      </c>
      <c r="I42" s="133"/>
      <c r="J42" s="130"/>
      <c r="K42" s="130"/>
      <c r="L42" s="130"/>
      <c r="M42" s="130"/>
    </row>
    <row r="43" spans="1:13" ht="21" hidden="1" customHeight="1" outlineLevel="2" x14ac:dyDescent="0.25">
      <c r="A43" s="137"/>
      <c r="B43" s="163"/>
      <c r="C43" s="145"/>
      <c r="D43" s="4" t="s">
        <v>11</v>
      </c>
      <c r="E43" s="5">
        <f t="shared" si="0"/>
        <v>735000</v>
      </c>
      <c r="F43" s="5">
        <v>450000</v>
      </c>
      <c r="G43" s="5">
        <v>0</v>
      </c>
      <c r="H43" s="5">
        <v>285000</v>
      </c>
      <c r="I43" s="134"/>
      <c r="J43" s="131"/>
      <c r="K43" s="131"/>
      <c r="L43" s="131"/>
      <c r="M43" s="131"/>
    </row>
    <row r="44" spans="1:13" ht="21" hidden="1" customHeight="1" outlineLevel="2" x14ac:dyDescent="0.25">
      <c r="A44" s="135"/>
      <c r="B44" s="129" t="s">
        <v>250</v>
      </c>
      <c r="C44" s="4"/>
      <c r="D44" s="4"/>
      <c r="E44" s="5">
        <v>219420</v>
      </c>
      <c r="F44" s="5"/>
      <c r="G44" s="5"/>
      <c r="H44" s="5">
        <v>219420</v>
      </c>
      <c r="I44" s="129"/>
      <c r="J44" s="129"/>
      <c r="K44" s="129"/>
      <c r="L44" s="80"/>
      <c r="M44" s="80"/>
    </row>
    <row r="45" spans="1:13" ht="21" hidden="1" customHeight="1" outlineLevel="2" x14ac:dyDescent="0.25">
      <c r="A45" s="136"/>
      <c r="B45" s="130"/>
      <c r="C45" s="4"/>
      <c r="D45" s="4"/>
      <c r="E45" s="5"/>
      <c r="F45" s="5"/>
      <c r="G45" s="5"/>
      <c r="H45" s="5"/>
      <c r="I45" s="130"/>
      <c r="J45" s="130"/>
      <c r="K45" s="130"/>
      <c r="L45" s="80"/>
      <c r="M45" s="80"/>
    </row>
    <row r="46" spans="1:13" ht="21" hidden="1" customHeight="1" outlineLevel="2" x14ac:dyDescent="0.25">
      <c r="A46" s="137"/>
      <c r="B46" s="131"/>
      <c r="C46" s="4"/>
      <c r="D46" s="4"/>
      <c r="E46" s="5">
        <v>219420</v>
      </c>
      <c r="F46" s="5"/>
      <c r="G46" s="5"/>
      <c r="H46" s="5">
        <v>219420</v>
      </c>
      <c r="I46" s="131"/>
      <c r="J46" s="131"/>
      <c r="K46" s="131"/>
      <c r="L46" s="80"/>
      <c r="M46" s="80"/>
    </row>
    <row r="47" spans="1:13" s="6" customFormat="1" ht="13.5" hidden="1" customHeight="1" outlineLevel="1" collapsed="1" x14ac:dyDescent="0.2">
      <c r="A47" s="117" t="s">
        <v>56</v>
      </c>
      <c r="B47" s="164" t="s">
        <v>21</v>
      </c>
      <c r="C47" s="146"/>
      <c r="D47" s="3" t="s">
        <v>6</v>
      </c>
      <c r="E47" s="7">
        <f>SUM(F47:H47)</f>
        <v>2480000</v>
      </c>
      <c r="F47" s="7">
        <f>SUM(F48:F49)</f>
        <v>520000</v>
      </c>
      <c r="G47" s="7">
        <f>SUM(G48:G49)</f>
        <v>1600000</v>
      </c>
      <c r="H47" s="7">
        <f>SUM(H48:H49)</f>
        <v>360000</v>
      </c>
      <c r="I47" s="132" t="s">
        <v>100</v>
      </c>
      <c r="J47" s="129" t="s">
        <v>9</v>
      </c>
      <c r="K47" s="129" t="s">
        <v>101</v>
      </c>
      <c r="L47" s="129" t="s">
        <v>102</v>
      </c>
      <c r="M47" s="129" t="s">
        <v>102</v>
      </c>
    </row>
    <row r="48" spans="1:13" s="6" customFormat="1" ht="13.5" hidden="1" customHeight="1" outlineLevel="1" x14ac:dyDescent="0.2">
      <c r="A48" s="140"/>
      <c r="B48" s="164"/>
      <c r="C48" s="146"/>
      <c r="D48" s="3" t="s">
        <v>10</v>
      </c>
      <c r="E48" s="5">
        <f t="shared" si="0"/>
        <v>0</v>
      </c>
      <c r="F48" s="5">
        <f t="shared" ref="F48:H49" si="4">F51</f>
        <v>0</v>
      </c>
      <c r="G48" s="5">
        <f t="shared" si="4"/>
        <v>0</v>
      </c>
      <c r="H48" s="5">
        <f t="shared" si="4"/>
        <v>0</v>
      </c>
      <c r="I48" s="133"/>
      <c r="J48" s="130"/>
      <c r="K48" s="130"/>
      <c r="L48" s="130"/>
      <c r="M48" s="130"/>
    </row>
    <row r="49" spans="1:13" s="6" customFormat="1" ht="13.5" hidden="1" customHeight="1" outlineLevel="1" x14ac:dyDescent="0.2">
      <c r="A49" s="141"/>
      <c r="B49" s="164"/>
      <c r="C49" s="146"/>
      <c r="D49" s="3" t="s">
        <v>11</v>
      </c>
      <c r="E49" s="5">
        <f t="shared" si="0"/>
        <v>2480000</v>
      </c>
      <c r="F49" s="5">
        <f t="shared" si="4"/>
        <v>520000</v>
      </c>
      <c r="G49" s="5">
        <f t="shared" si="4"/>
        <v>1600000</v>
      </c>
      <c r="H49" s="5">
        <f t="shared" si="4"/>
        <v>360000</v>
      </c>
      <c r="I49" s="134"/>
      <c r="J49" s="131"/>
      <c r="K49" s="131"/>
      <c r="L49" s="131"/>
      <c r="M49" s="131"/>
    </row>
    <row r="50" spans="1:13" ht="21" hidden="1" customHeight="1" outlineLevel="2" x14ac:dyDescent="0.25">
      <c r="A50" s="135" t="s">
        <v>57</v>
      </c>
      <c r="B50" s="163" t="s">
        <v>21</v>
      </c>
      <c r="C50" s="145" t="s">
        <v>75</v>
      </c>
      <c r="D50" s="3" t="s">
        <v>6</v>
      </c>
      <c r="E50" s="7">
        <f>SUM(F50:H50)</f>
        <v>2480000</v>
      </c>
      <c r="F50" s="7">
        <f>SUM(F51:F52)</f>
        <v>520000</v>
      </c>
      <c r="G50" s="7">
        <f>SUM(G51:G52)</f>
        <v>1600000</v>
      </c>
      <c r="H50" s="7">
        <f>SUM(H51:H52)</f>
        <v>360000</v>
      </c>
      <c r="I50" s="132" t="s">
        <v>95</v>
      </c>
      <c r="J50" s="129" t="s">
        <v>9</v>
      </c>
      <c r="K50" s="129">
        <v>100</v>
      </c>
      <c r="L50" s="129">
        <v>100</v>
      </c>
      <c r="M50" s="129">
        <v>100</v>
      </c>
    </row>
    <row r="51" spans="1:13" ht="21" hidden="1" customHeight="1" outlineLevel="2" x14ac:dyDescent="0.25">
      <c r="A51" s="136"/>
      <c r="B51" s="163"/>
      <c r="C51" s="145"/>
      <c r="D51" s="4" t="s">
        <v>10</v>
      </c>
      <c r="E51" s="5">
        <f t="shared" si="0"/>
        <v>0</v>
      </c>
      <c r="F51" s="5">
        <v>0</v>
      </c>
      <c r="G51" s="5">
        <v>0</v>
      </c>
      <c r="H51" s="5">
        <v>0</v>
      </c>
      <c r="I51" s="133"/>
      <c r="J51" s="130"/>
      <c r="K51" s="130"/>
      <c r="L51" s="130"/>
      <c r="M51" s="130"/>
    </row>
    <row r="52" spans="1:13" ht="21" hidden="1" customHeight="1" outlineLevel="2" x14ac:dyDescent="0.25">
      <c r="A52" s="137"/>
      <c r="B52" s="163"/>
      <c r="C52" s="145"/>
      <c r="D52" s="4" t="s">
        <v>11</v>
      </c>
      <c r="E52" s="5">
        <f t="shared" si="0"/>
        <v>2480000</v>
      </c>
      <c r="F52" s="5">
        <v>520000</v>
      </c>
      <c r="G52" s="5">
        <v>1600000</v>
      </c>
      <c r="H52" s="58">
        <f>300000+60000</f>
        <v>360000</v>
      </c>
      <c r="I52" s="134"/>
      <c r="J52" s="131"/>
      <c r="K52" s="131"/>
      <c r="L52" s="131"/>
      <c r="M52" s="131"/>
    </row>
    <row r="53" spans="1:13" s="6" customFormat="1" ht="29.25" hidden="1" customHeight="1" outlineLevel="1" collapsed="1" x14ac:dyDescent="0.2">
      <c r="A53" s="117" t="s">
        <v>58</v>
      </c>
      <c r="B53" s="164" t="s">
        <v>22</v>
      </c>
      <c r="C53" s="146"/>
      <c r="D53" s="3" t="s">
        <v>6</v>
      </c>
      <c r="E53" s="7">
        <f>SUM(F53:H53)</f>
        <v>1235100</v>
      </c>
      <c r="F53" s="7">
        <f>SUM(F54:F55)</f>
        <v>0</v>
      </c>
      <c r="G53" s="7">
        <f>SUM(G54:G55)</f>
        <v>835100</v>
      </c>
      <c r="H53" s="7">
        <f>SUM(H54:H55)</f>
        <v>400000</v>
      </c>
      <c r="I53" s="132" t="s">
        <v>100</v>
      </c>
      <c r="J53" s="129" t="s">
        <v>9</v>
      </c>
      <c r="K53" s="129" t="s">
        <v>101</v>
      </c>
      <c r="L53" s="129" t="s">
        <v>102</v>
      </c>
      <c r="M53" s="129" t="s">
        <v>102</v>
      </c>
    </row>
    <row r="54" spans="1:13" s="6" customFormat="1" ht="29.25" hidden="1" customHeight="1" outlineLevel="1" x14ac:dyDescent="0.2">
      <c r="A54" s="140"/>
      <c r="B54" s="164"/>
      <c r="C54" s="146"/>
      <c r="D54" s="3" t="s">
        <v>10</v>
      </c>
      <c r="E54" s="5">
        <f t="shared" si="0"/>
        <v>535100</v>
      </c>
      <c r="F54" s="5">
        <f t="shared" ref="F54:H55" si="5">F57</f>
        <v>0</v>
      </c>
      <c r="G54" s="5">
        <f t="shared" si="5"/>
        <v>535100</v>
      </c>
      <c r="H54" s="5">
        <f t="shared" si="5"/>
        <v>0</v>
      </c>
      <c r="I54" s="133"/>
      <c r="J54" s="130"/>
      <c r="K54" s="130"/>
      <c r="L54" s="130"/>
      <c r="M54" s="130"/>
    </row>
    <row r="55" spans="1:13" s="6" customFormat="1" ht="24.75" hidden="1" customHeight="1" outlineLevel="1" collapsed="1" x14ac:dyDescent="0.2">
      <c r="A55" s="141"/>
      <c r="B55" s="164"/>
      <c r="C55" s="146"/>
      <c r="D55" s="3" t="s">
        <v>11</v>
      </c>
      <c r="E55" s="5">
        <f t="shared" si="0"/>
        <v>700000</v>
      </c>
      <c r="F55" s="5">
        <f t="shared" si="5"/>
        <v>0</v>
      </c>
      <c r="G55" s="5">
        <f t="shared" si="5"/>
        <v>300000</v>
      </c>
      <c r="H55" s="5">
        <f t="shared" si="5"/>
        <v>400000</v>
      </c>
      <c r="I55" s="134"/>
      <c r="J55" s="131"/>
      <c r="K55" s="131"/>
      <c r="L55" s="131"/>
      <c r="M55" s="131"/>
    </row>
    <row r="56" spans="1:13" ht="21.75" hidden="1" customHeight="1" outlineLevel="2" x14ac:dyDescent="0.25">
      <c r="A56" s="135" t="s">
        <v>59</v>
      </c>
      <c r="B56" s="163" t="s">
        <v>22</v>
      </c>
      <c r="C56" s="145" t="s">
        <v>75</v>
      </c>
      <c r="D56" s="3" t="s">
        <v>6</v>
      </c>
      <c r="E56" s="7">
        <f>SUM(F56:H56)</f>
        <v>1235100</v>
      </c>
      <c r="F56" s="7">
        <f>SUM(F57:F58)</f>
        <v>0</v>
      </c>
      <c r="G56" s="7">
        <f>SUM(G57:G58)</f>
        <v>835100</v>
      </c>
      <c r="H56" s="7">
        <v>400000</v>
      </c>
      <c r="I56" s="132" t="s">
        <v>96</v>
      </c>
      <c r="J56" s="129" t="s">
        <v>9</v>
      </c>
      <c r="K56" s="129">
        <v>0</v>
      </c>
      <c r="L56" s="129">
        <v>50</v>
      </c>
      <c r="M56" s="129">
        <v>50</v>
      </c>
    </row>
    <row r="57" spans="1:13" ht="21.75" hidden="1" customHeight="1" outlineLevel="2" x14ac:dyDescent="0.25">
      <c r="A57" s="136"/>
      <c r="B57" s="163"/>
      <c r="C57" s="145"/>
      <c r="D57" s="4" t="s">
        <v>10</v>
      </c>
      <c r="E57" s="5">
        <f t="shared" si="0"/>
        <v>535100</v>
      </c>
      <c r="F57" s="5">
        <v>0</v>
      </c>
      <c r="G57" s="5">
        <v>535100</v>
      </c>
      <c r="H57" s="5">
        <v>0</v>
      </c>
      <c r="I57" s="133"/>
      <c r="J57" s="130"/>
      <c r="K57" s="130"/>
      <c r="L57" s="130"/>
      <c r="M57" s="130"/>
    </row>
    <row r="58" spans="1:13" ht="21.75" hidden="1" customHeight="1" outlineLevel="2" x14ac:dyDescent="0.25">
      <c r="A58" s="137"/>
      <c r="B58" s="163"/>
      <c r="C58" s="145"/>
      <c r="D58" s="4" t="s">
        <v>11</v>
      </c>
      <c r="E58" s="5">
        <f t="shared" si="0"/>
        <v>700000</v>
      </c>
      <c r="F58" s="5">
        <v>0</v>
      </c>
      <c r="G58" s="5">
        <v>300000</v>
      </c>
      <c r="H58" s="5">
        <v>400000</v>
      </c>
      <c r="I58" s="134"/>
      <c r="J58" s="131"/>
      <c r="K58" s="131"/>
      <c r="L58" s="131"/>
      <c r="M58" s="131"/>
    </row>
    <row r="59" spans="1:13" s="6" customFormat="1" ht="13.5" hidden="1" customHeight="1" x14ac:dyDescent="0.2">
      <c r="A59" s="147" t="s">
        <v>60</v>
      </c>
      <c r="B59" s="147"/>
      <c r="C59" s="147"/>
      <c r="D59" s="11" t="s">
        <v>6</v>
      </c>
      <c r="E59" s="7">
        <f>SUM(F59:H59)</f>
        <v>11462137</v>
      </c>
      <c r="F59" s="7">
        <f>SUM(F60:F61)</f>
        <v>5271197</v>
      </c>
      <c r="G59" s="7">
        <f>SUM(G60:G61)</f>
        <v>3415930</v>
      </c>
      <c r="H59" s="7">
        <f>SUM(H60:H61)</f>
        <v>2775010</v>
      </c>
      <c r="I59" s="132"/>
      <c r="J59" s="129"/>
      <c r="K59" s="129"/>
      <c r="L59" s="129"/>
      <c r="M59" s="129"/>
    </row>
    <row r="60" spans="1:13" s="6" customFormat="1" ht="13.5" hidden="1" customHeight="1" x14ac:dyDescent="0.2">
      <c r="A60" s="147"/>
      <c r="B60" s="147"/>
      <c r="C60" s="147"/>
      <c r="D60" s="11" t="s">
        <v>10</v>
      </c>
      <c r="E60" s="7">
        <f>SUM(F60:H60)</f>
        <v>1160100</v>
      </c>
      <c r="F60" s="7">
        <f t="shared" ref="F60:H61" si="6">F18</f>
        <v>625000</v>
      </c>
      <c r="G60" s="7">
        <f t="shared" si="6"/>
        <v>535100</v>
      </c>
      <c r="H60" s="7">
        <f t="shared" si="6"/>
        <v>0</v>
      </c>
      <c r="I60" s="133"/>
      <c r="J60" s="130"/>
      <c r="K60" s="130"/>
      <c r="L60" s="130"/>
      <c r="M60" s="130"/>
    </row>
    <row r="61" spans="1:13" s="6" customFormat="1" ht="13.5" hidden="1" customHeight="1" x14ac:dyDescent="0.2">
      <c r="A61" s="147"/>
      <c r="B61" s="147"/>
      <c r="C61" s="147"/>
      <c r="D61" s="11" t="s">
        <v>11</v>
      </c>
      <c r="E61" s="7">
        <f>SUM(F61:H61)</f>
        <v>10302037</v>
      </c>
      <c r="F61" s="7">
        <f t="shared" si="6"/>
        <v>4646197</v>
      </c>
      <c r="G61" s="7">
        <f t="shared" si="6"/>
        <v>2880830</v>
      </c>
      <c r="H61" s="7">
        <f t="shared" si="6"/>
        <v>2775010</v>
      </c>
      <c r="I61" s="134"/>
      <c r="J61" s="131"/>
      <c r="K61" s="131"/>
      <c r="L61" s="131"/>
      <c r="M61" s="131"/>
    </row>
    <row r="62" spans="1:13" ht="15" customHeight="1" x14ac:dyDescent="0.25">
      <c r="A62" s="123" t="s">
        <v>64</v>
      </c>
      <c r="B62" s="123"/>
      <c r="C62" s="146"/>
      <c r="D62" s="146"/>
      <c r="E62" s="146"/>
      <c r="F62" s="146"/>
      <c r="G62" s="146"/>
      <c r="H62" s="146"/>
      <c r="I62" s="146"/>
      <c r="J62" s="146"/>
      <c r="K62" s="146"/>
      <c r="L62" s="146"/>
      <c r="M62" s="10"/>
    </row>
    <row r="63" spans="1:13" s="6" customFormat="1" ht="18.75" customHeight="1" x14ac:dyDescent="0.2">
      <c r="A63" s="117" t="s">
        <v>105</v>
      </c>
      <c r="B63" s="120" t="s">
        <v>23</v>
      </c>
      <c r="C63" s="142"/>
      <c r="D63" s="3" t="s">
        <v>6</v>
      </c>
      <c r="E63" s="7">
        <f t="shared" ref="E63:E86" si="7">SUM(F63:H63)</f>
        <v>6650065</v>
      </c>
      <c r="F63" s="7">
        <f>SUM(F64:F65)</f>
        <v>806415</v>
      </c>
      <c r="G63" s="7">
        <f>SUM(G64:G65)</f>
        <v>3249400</v>
      </c>
      <c r="H63" s="7">
        <f>SUM(H64:H65)</f>
        <v>2594250</v>
      </c>
      <c r="I63" s="132" t="s">
        <v>100</v>
      </c>
      <c r="J63" s="129" t="s">
        <v>9</v>
      </c>
      <c r="K63" s="129" t="s">
        <v>101</v>
      </c>
      <c r="L63" s="129" t="s">
        <v>102</v>
      </c>
      <c r="M63" s="129" t="s">
        <v>102</v>
      </c>
    </row>
    <row r="64" spans="1:13" s="6" customFormat="1" ht="18.75" customHeight="1" x14ac:dyDescent="0.2">
      <c r="A64" s="140"/>
      <c r="B64" s="138"/>
      <c r="C64" s="143"/>
      <c r="D64" s="3" t="s">
        <v>10</v>
      </c>
      <c r="E64" s="7">
        <f t="shared" si="7"/>
        <v>1118500</v>
      </c>
      <c r="F64" s="9">
        <f t="shared" ref="F64:H65" si="8">F67+F79</f>
        <v>0</v>
      </c>
      <c r="G64" s="9">
        <f t="shared" si="8"/>
        <v>1118500</v>
      </c>
      <c r="H64" s="9">
        <f t="shared" si="8"/>
        <v>0</v>
      </c>
      <c r="I64" s="133"/>
      <c r="J64" s="130"/>
      <c r="K64" s="130"/>
      <c r="L64" s="130"/>
      <c r="M64" s="130"/>
    </row>
    <row r="65" spans="1:13" s="6" customFormat="1" ht="18.75" customHeight="1" collapsed="1" x14ac:dyDescent="0.2">
      <c r="A65" s="141"/>
      <c r="B65" s="139"/>
      <c r="C65" s="144"/>
      <c r="D65" s="3" t="s">
        <v>11</v>
      </c>
      <c r="E65" s="7">
        <f t="shared" si="7"/>
        <v>5531565</v>
      </c>
      <c r="F65" s="9">
        <f t="shared" si="8"/>
        <v>806415</v>
      </c>
      <c r="G65" s="9">
        <f t="shared" si="8"/>
        <v>2130900</v>
      </c>
      <c r="H65" s="9">
        <f>H68+H80</f>
        <v>2594250</v>
      </c>
      <c r="I65" s="134"/>
      <c r="J65" s="131"/>
      <c r="K65" s="131"/>
      <c r="L65" s="131"/>
      <c r="M65" s="131"/>
    </row>
    <row r="66" spans="1:13" ht="21" hidden="1" customHeight="1" outlineLevel="1" x14ac:dyDescent="0.25">
      <c r="A66" s="135" t="s">
        <v>106</v>
      </c>
      <c r="B66" s="132" t="s">
        <v>25</v>
      </c>
      <c r="C66" s="145" t="s">
        <v>75</v>
      </c>
      <c r="D66" s="3" t="s">
        <v>6</v>
      </c>
      <c r="E66" s="7">
        <f t="shared" si="7"/>
        <v>6070128</v>
      </c>
      <c r="F66" s="7">
        <f>SUM(F67:F68)</f>
        <v>534478</v>
      </c>
      <c r="G66" s="7">
        <f>SUM(G67:G68)</f>
        <v>3249400</v>
      </c>
      <c r="H66" s="7">
        <f>SUM(H67:H68)</f>
        <v>2286250</v>
      </c>
      <c r="I66" s="132" t="s">
        <v>24</v>
      </c>
      <c r="J66" s="129" t="s">
        <v>78</v>
      </c>
      <c r="K66" s="129">
        <v>2</v>
      </c>
      <c r="L66" s="129">
        <v>3</v>
      </c>
      <c r="M66" s="129">
        <v>4</v>
      </c>
    </row>
    <row r="67" spans="1:13" ht="21" hidden="1" customHeight="1" outlineLevel="1" x14ac:dyDescent="0.25">
      <c r="A67" s="136"/>
      <c r="B67" s="133"/>
      <c r="C67" s="145"/>
      <c r="D67" s="4" t="s">
        <v>10</v>
      </c>
      <c r="E67" s="5">
        <f t="shared" si="7"/>
        <v>1118500</v>
      </c>
      <c r="F67" s="8">
        <f>F70+F73+F76</f>
        <v>0</v>
      </c>
      <c r="G67" s="8">
        <f>G70+G73+G76</f>
        <v>1118500</v>
      </c>
      <c r="H67" s="8">
        <f>H70+H73+H76</f>
        <v>0</v>
      </c>
      <c r="I67" s="133"/>
      <c r="J67" s="130"/>
      <c r="K67" s="130"/>
      <c r="L67" s="130"/>
      <c r="M67" s="130"/>
    </row>
    <row r="68" spans="1:13" ht="21" hidden="1" customHeight="1" outlineLevel="1" x14ac:dyDescent="0.25">
      <c r="A68" s="137"/>
      <c r="B68" s="134"/>
      <c r="C68" s="145"/>
      <c r="D68" s="4" t="s">
        <v>11</v>
      </c>
      <c r="E68" s="5">
        <f t="shared" si="7"/>
        <v>4951628</v>
      </c>
      <c r="F68" s="8">
        <v>534478</v>
      </c>
      <c r="G68" s="8">
        <f>G71+G74+G77</f>
        <v>2130900</v>
      </c>
      <c r="H68" s="8">
        <f>1753810+532440</f>
        <v>2286250</v>
      </c>
      <c r="I68" s="133"/>
      <c r="J68" s="130"/>
      <c r="K68" s="130"/>
      <c r="L68" s="130"/>
      <c r="M68" s="130"/>
    </row>
    <row r="69" spans="1:13" ht="21" hidden="1" customHeight="1" outlineLevel="1" x14ac:dyDescent="0.25">
      <c r="A69" s="135" t="s">
        <v>26</v>
      </c>
      <c r="B69" s="132" t="s">
        <v>27</v>
      </c>
      <c r="C69" s="145" t="s">
        <v>75</v>
      </c>
      <c r="D69" s="3" t="s">
        <v>6</v>
      </c>
      <c r="E69" s="7">
        <f t="shared" si="7"/>
        <v>2876500</v>
      </c>
      <c r="F69" s="7">
        <f>SUM(F70:F71)</f>
        <v>0</v>
      </c>
      <c r="G69" s="7">
        <f>SUM(G70:G71)</f>
        <v>2876500</v>
      </c>
      <c r="H69" s="7">
        <v>0</v>
      </c>
      <c r="I69" s="133"/>
      <c r="J69" s="130"/>
      <c r="K69" s="130"/>
      <c r="L69" s="130"/>
      <c r="M69" s="130"/>
    </row>
    <row r="70" spans="1:13" ht="21" hidden="1" customHeight="1" outlineLevel="1" x14ac:dyDescent="0.25">
      <c r="A70" s="136"/>
      <c r="B70" s="133"/>
      <c r="C70" s="145"/>
      <c r="D70" s="4" t="s">
        <v>10</v>
      </c>
      <c r="E70" s="5">
        <f t="shared" si="7"/>
        <v>905600</v>
      </c>
      <c r="F70" s="8">
        <v>0</v>
      </c>
      <c r="G70" s="8">
        <v>905600</v>
      </c>
      <c r="H70" s="8">
        <v>0</v>
      </c>
      <c r="I70" s="133"/>
      <c r="J70" s="130"/>
      <c r="K70" s="130"/>
      <c r="L70" s="130"/>
      <c r="M70" s="130"/>
    </row>
    <row r="71" spans="1:13" ht="21" hidden="1" customHeight="1" outlineLevel="1" x14ac:dyDescent="0.25">
      <c r="A71" s="137"/>
      <c r="B71" s="134"/>
      <c r="C71" s="145"/>
      <c r="D71" s="4" t="s">
        <v>11</v>
      </c>
      <c r="E71" s="5">
        <f t="shared" si="7"/>
        <v>1970900</v>
      </c>
      <c r="F71" s="8">
        <v>0</v>
      </c>
      <c r="G71" s="8">
        <v>1970900</v>
      </c>
      <c r="H71" s="8">
        <v>0</v>
      </c>
      <c r="I71" s="133"/>
      <c r="J71" s="130"/>
      <c r="K71" s="130"/>
      <c r="L71" s="130"/>
      <c r="M71" s="130"/>
    </row>
    <row r="72" spans="1:13" ht="21" hidden="1" customHeight="1" outlineLevel="1" x14ac:dyDescent="0.25">
      <c r="A72" s="135" t="s">
        <v>28</v>
      </c>
      <c r="B72" s="132" t="s">
        <v>29</v>
      </c>
      <c r="C72" s="145" t="s">
        <v>75</v>
      </c>
      <c r="D72" s="3" t="s">
        <v>6</v>
      </c>
      <c r="E72" s="7">
        <f t="shared" si="7"/>
        <v>312900</v>
      </c>
      <c r="F72" s="7">
        <f>SUM(F73:F74)</f>
        <v>0</v>
      </c>
      <c r="G72" s="7">
        <f>SUM(G73:G74)</f>
        <v>312900</v>
      </c>
      <c r="H72" s="7">
        <v>0</v>
      </c>
      <c r="I72" s="133"/>
      <c r="J72" s="130"/>
      <c r="K72" s="130"/>
      <c r="L72" s="130"/>
      <c r="M72" s="130"/>
    </row>
    <row r="73" spans="1:13" ht="21" hidden="1" customHeight="1" outlineLevel="1" x14ac:dyDescent="0.25">
      <c r="A73" s="136"/>
      <c r="B73" s="133"/>
      <c r="C73" s="145"/>
      <c r="D73" s="4" t="s">
        <v>10</v>
      </c>
      <c r="E73" s="5">
        <f t="shared" si="7"/>
        <v>212900</v>
      </c>
      <c r="F73" s="8">
        <v>0</v>
      </c>
      <c r="G73" s="8">
        <v>212900</v>
      </c>
      <c r="H73" s="8">
        <v>0</v>
      </c>
      <c r="I73" s="133"/>
      <c r="J73" s="130"/>
      <c r="K73" s="130"/>
      <c r="L73" s="130"/>
      <c r="M73" s="130"/>
    </row>
    <row r="74" spans="1:13" ht="21" hidden="1" customHeight="1" outlineLevel="1" x14ac:dyDescent="0.25">
      <c r="A74" s="137"/>
      <c r="B74" s="134"/>
      <c r="C74" s="145"/>
      <c r="D74" s="4" t="s">
        <v>11</v>
      </c>
      <c r="E74" s="5">
        <f t="shared" si="7"/>
        <v>100000</v>
      </c>
      <c r="F74" s="8">
        <v>0</v>
      </c>
      <c r="G74" s="8">
        <v>100000</v>
      </c>
      <c r="H74" s="20">
        <v>0</v>
      </c>
      <c r="I74" s="133"/>
      <c r="J74" s="130"/>
      <c r="K74" s="130"/>
      <c r="L74" s="130"/>
      <c r="M74" s="130"/>
    </row>
    <row r="75" spans="1:13" ht="21" hidden="1" customHeight="1" outlineLevel="1" x14ac:dyDescent="0.25">
      <c r="A75" s="135" t="s">
        <v>73</v>
      </c>
      <c r="B75" s="132" t="s">
        <v>65</v>
      </c>
      <c r="C75" s="145" t="s">
        <v>75</v>
      </c>
      <c r="D75" s="3" t="s">
        <v>6</v>
      </c>
      <c r="E75" s="7">
        <f t="shared" si="7"/>
        <v>60000</v>
      </c>
      <c r="F75" s="7">
        <f>SUM(F76:F77)</f>
        <v>0</v>
      </c>
      <c r="G75" s="7">
        <f>SUM(G76:G77)</f>
        <v>60000</v>
      </c>
      <c r="H75" s="7">
        <v>0</v>
      </c>
      <c r="I75" s="133"/>
      <c r="J75" s="130"/>
      <c r="K75" s="130"/>
      <c r="L75" s="130"/>
      <c r="M75" s="130"/>
    </row>
    <row r="76" spans="1:13" ht="21" hidden="1" customHeight="1" outlineLevel="1" x14ac:dyDescent="0.25">
      <c r="A76" s="136"/>
      <c r="B76" s="133"/>
      <c r="C76" s="145"/>
      <c r="D76" s="4" t="s">
        <v>10</v>
      </c>
      <c r="E76" s="5">
        <f t="shared" si="7"/>
        <v>0</v>
      </c>
      <c r="F76" s="8">
        <v>0</v>
      </c>
      <c r="G76" s="8">
        <v>0</v>
      </c>
      <c r="H76" s="8">
        <v>0</v>
      </c>
      <c r="I76" s="133"/>
      <c r="J76" s="130"/>
      <c r="K76" s="130"/>
      <c r="L76" s="130"/>
      <c r="M76" s="130"/>
    </row>
    <row r="77" spans="1:13" ht="21" hidden="1" customHeight="1" outlineLevel="1" x14ac:dyDescent="0.25">
      <c r="A77" s="137"/>
      <c r="B77" s="134"/>
      <c r="C77" s="145"/>
      <c r="D77" s="4" t="s">
        <v>11</v>
      </c>
      <c r="E77" s="5">
        <f t="shared" si="7"/>
        <v>60000</v>
      </c>
      <c r="F77" s="8">
        <v>0</v>
      </c>
      <c r="G77" s="8">
        <v>60000</v>
      </c>
      <c r="H77" s="8">
        <v>0</v>
      </c>
      <c r="I77" s="134"/>
      <c r="J77" s="131"/>
      <c r="K77" s="131"/>
      <c r="L77" s="131"/>
      <c r="M77" s="131"/>
    </row>
    <row r="78" spans="1:13" ht="21" hidden="1" customHeight="1" outlineLevel="1" x14ac:dyDescent="0.25">
      <c r="A78" s="135" t="s">
        <v>72</v>
      </c>
      <c r="B78" s="132" t="s">
        <v>30</v>
      </c>
      <c r="C78" s="129" t="s">
        <v>75</v>
      </c>
      <c r="D78" s="3" t="s">
        <v>6</v>
      </c>
      <c r="E78" s="7">
        <v>579937</v>
      </c>
      <c r="F78" s="9">
        <v>271937</v>
      </c>
      <c r="G78" s="9">
        <v>0</v>
      </c>
      <c r="H78" s="9">
        <v>308000</v>
      </c>
      <c r="I78" s="132" t="s">
        <v>31</v>
      </c>
      <c r="J78" s="129" t="s">
        <v>9</v>
      </c>
      <c r="K78" s="129">
        <v>8.3000000000000007</v>
      </c>
      <c r="L78" s="129">
        <v>12.5</v>
      </c>
      <c r="M78" s="129">
        <v>16.600000000000001</v>
      </c>
    </row>
    <row r="79" spans="1:13" ht="21" hidden="1" customHeight="1" outlineLevel="1" x14ac:dyDescent="0.25">
      <c r="A79" s="118"/>
      <c r="B79" s="121"/>
      <c r="C79" s="118"/>
      <c r="D79" s="4" t="s">
        <v>10</v>
      </c>
      <c r="E79" s="5">
        <v>0</v>
      </c>
      <c r="F79" s="8">
        <v>0</v>
      </c>
      <c r="G79" s="8">
        <v>0</v>
      </c>
      <c r="H79" s="8">
        <v>0</v>
      </c>
      <c r="I79" s="121"/>
      <c r="J79" s="118"/>
      <c r="K79" s="118"/>
      <c r="L79" s="118"/>
      <c r="M79" s="118"/>
    </row>
    <row r="80" spans="1:13" ht="21" hidden="1" customHeight="1" outlineLevel="1" x14ac:dyDescent="0.25">
      <c r="A80" s="119"/>
      <c r="B80" s="122"/>
      <c r="C80" s="119"/>
      <c r="D80" s="4" t="s">
        <v>11</v>
      </c>
      <c r="E80" s="5">
        <v>579937</v>
      </c>
      <c r="F80" s="8">
        <v>271937</v>
      </c>
      <c r="G80" s="8">
        <v>0</v>
      </c>
      <c r="H80" s="8">
        <v>308000</v>
      </c>
      <c r="I80" s="121"/>
      <c r="J80" s="118"/>
      <c r="K80" s="118"/>
      <c r="L80" s="118"/>
      <c r="M80" s="118"/>
    </row>
    <row r="81" spans="1:13" ht="21" hidden="1" customHeight="1" outlineLevel="1" x14ac:dyDescent="0.25">
      <c r="A81" s="135" t="s">
        <v>129</v>
      </c>
      <c r="B81" s="132" t="s">
        <v>27</v>
      </c>
      <c r="C81" s="145" t="s">
        <v>75</v>
      </c>
      <c r="D81" s="3" t="s">
        <v>6</v>
      </c>
      <c r="E81" s="7">
        <f t="shared" si="7"/>
        <v>579937</v>
      </c>
      <c r="F81" s="7">
        <f>SUM(F82:F83)</f>
        <v>271937</v>
      </c>
      <c r="G81" s="7">
        <f>SUM(G82:G83)</f>
        <v>0</v>
      </c>
      <c r="H81" s="7">
        <v>308000</v>
      </c>
      <c r="I81" s="121"/>
      <c r="J81" s="118"/>
      <c r="K81" s="118"/>
      <c r="L81" s="118"/>
      <c r="M81" s="118"/>
    </row>
    <row r="82" spans="1:13" ht="21" hidden="1" customHeight="1" outlineLevel="1" x14ac:dyDescent="0.25">
      <c r="A82" s="136"/>
      <c r="B82" s="133"/>
      <c r="C82" s="145"/>
      <c r="D82" s="4" t="s">
        <v>10</v>
      </c>
      <c r="E82" s="5">
        <f t="shared" si="7"/>
        <v>0</v>
      </c>
      <c r="F82" s="8">
        <v>0</v>
      </c>
      <c r="G82" s="8">
        <v>0</v>
      </c>
      <c r="H82" s="8">
        <v>0</v>
      </c>
      <c r="I82" s="121"/>
      <c r="J82" s="118"/>
      <c r="K82" s="118"/>
      <c r="L82" s="118"/>
      <c r="M82" s="118"/>
    </row>
    <row r="83" spans="1:13" ht="21" hidden="1" customHeight="1" outlineLevel="1" x14ac:dyDescent="0.25">
      <c r="A83" s="137"/>
      <c r="B83" s="134"/>
      <c r="C83" s="145"/>
      <c r="D83" s="4" t="s">
        <v>11</v>
      </c>
      <c r="E83" s="5">
        <f t="shared" si="7"/>
        <v>579937</v>
      </c>
      <c r="F83" s="8">
        <v>271937</v>
      </c>
      <c r="G83" s="8">
        <v>0</v>
      </c>
      <c r="H83" s="8">
        <v>308000</v>
      </c>
      <c r="I83" s="122"/>
      <c r="J83" s="119"/>
      <c r="K83" s="119"/>
      <c r="L83" s="119"/>
      <c r="M83" s="119"/>
    </row>
    <row r="84" spans="1:13" s="6" customFormat="1" ht="13.5" hidden="1" customHeight="1" x14ac:dyDescent="0.2">
      <c r="A84" s="147" t="s">
        <v>71</v>
      </c>
      <c r="B84" s="147"/>
      <c r="C84" s="147"/>
      <c r="D84" s="11" t="s">
        <v>6</v>
      </c>
      <c r="E84" s="7">
        <f t="shared" si="7"/>
        <v>6650065</v>
      </c>
      <c r="F84" s="7">
        <f>SUM(F85:F86)</f>
        <v>806415</v>
      </c>
      <c r="G84" s="7">
        <f>SUM(G85:G86)</f>
        <v>3249400</v>
      </c>
      <c r="H84" s="7">
        <f>SUM(H85:H86)</f>
        <v>2594250</v>
      </c>
      <c r="I84" s="132"/>
      <c r="J84" s="129"/>
      <c r="K84" s="129"/>
      <c r="L84" s="129"/>
      <c r="M84" s="129"/>
    </row>
    <row r="85" spans="1:13" s="6" customFormat="1" ht="13.5" hidden="1" customHeight="1" x14ac:dyDescent="0.2">
      <c r="A85" s="147"/>
      <c r="B85" s="147"/>
      <c r="C85" s="147"/>
      <c r="D85" s="11" t="s">
        <v>10</v>
      </c>
      <c r="E85" s="7">
        <f t="shared" si="7"/>
        <v>1118500</v>
      </c>
      <c r="F85" s="7">
        <f t="shared" ref="F85:H86" si="9">F64</f>
        <v>0</v>
      </c>
      <c r="G85" s="7">
        <f t="shared" si="9"/>
        <v>1118500</v>
      </c>
      <c r="H85" s="7">
        <f t="shared" si="9"/>
        <v>0</v>
      </c>
      <c r="I85" s="133"/>
      <c r="J85" s="130"/>
      <c r="K85" s="130"/>
      <c r="L85" s="130"/>
      <c r="M85" s="130"/>
    </row>
    <row r="86" spans="1:13" s="6" customFormat="1" ht="13.5" hidden="1" customHeight="1" x14ac:dyDescent="0.2">
      <c r="A86" s="147"/>
      <c r="B86" s="147"/>
      <c r="C86" s="147"/>
      <c r="D86" s="11" t="s">
        <v>11</v>
      </c>
      <c r="E86" s="7">
        <f t="shared" si="7"/>
        <v>5531565</v>
      </c>
      <c r="F86" s="7">
        <f t="shared" si="9"/>
        <v>806415</v>
      </c>
      <c r="G86" s="7">
        <f t="shared" si="9"/>
        <v>2130900</v>
      </c>
      <c r="H86" s="7">
        <f t="shared" si="9"/>
        <v>2594250</v>
      </c>
      <c r="I86" s="134"/>
      <c r="J86" s="131"/>
      <c r="K86" s="131"/>
      <c r="L86" s="131"/>
      <c r="M86" s="131"/>
    </row>
    <row r="87" spans="1:13" x14ac:dyDescent="0.25">
      <c r="A87" s="123" t="s">
        <v>66</v>
      </c>
      <c r="B87" s="123"/>
      <c r="C87" s="146"/>
      <c r="D87" s="146"/>
      <c r="E87" s="146"/>
      <c r="F87" s="146"/>
      <c r="G87" s="146"/>
      <c r="H87" s="146"/>
      <c r="I87" s="146"/>
      <c r="J87" s="146"/>
      <c r="K87" s="146"/>
      <c r="L87" s="146"/>
      <c r="M87" s="10"/>
    </row>
    <row r="88" spans="1:13" s="6" customFormat="1" ht="15" customHeight="1" x14ac:dyDescent="0.2">
      <c r="A88" s="117" t="s">
        <v>107</v>
      </c>
      <c r="B88" s="120" t="s">
        <v>32</v>
      </c>
      <c r="C88" s="142"/>
      <c r="D88" s="3" t="s">
        <v>6</v>
      </c>
      <c r="E88" s="7">
        <f t="shared" ref="E88:E141" si="10">SUM(F88:H88)</f>
        <v>55006067</v>
      </c>
      <c r="F88" s="7">
        <f>SUM(F89:F90)</f>
        <v>18846257</v>
      </c>
      <c r="G88" s="7">
        <f>SUM(G89:G90)</f>
        <v>9064430</v>
      </c>
      <c r="H88" s="7">
        <f>SUM(H89:H90)</f>
        <v>27095380</v>
      </c>
      <c r="I88" s="132" t="s">
        <v>100</v>
      </c>
      <c r="J88" s="129" t="s">
        <v>9</v>
      </c>
      <c r="K88" s="129" t="s">
        <v>101</v>
      </c>
      <c r="L88" s="129" t="s">
        <v>102</v>
      </c>
      <c r="M88" s="129" t="s">
        <v>102</v>
      </c>
    </row>
    <row r="89" spans="1:13" s="6" customFormat="1" ht="15" customHeight="1" x14ac:dyDescent="0.2">
      <c r="A89" s="140"/>
      <c r="B89" s="138"/>
      <c r="C89" s="143"/>
      <c r="D89" s="11" t="s">
        <v>10</v>
      </c>
      <c r="E89" s="7">
        <f t="shared" si="10"/>
        <v>1600000</v>
      </c>
      <c r="F89" s="9">
        <f t="shared" ref="F89:H90" si="11">F92+F95+F98+F101+F104+F107+F110+F113+F116+F119+F122+F125+F128+F131+F134+F137+F140</f>
        <v>0</v>
      </c>
      <c r="G89" s="9">
        <f t="shared" si="11"/>
        <v>1600000</v>
      </c>
      <c r="H89" s="9">
        <f t="shared" si="11"/>
        <v>0</v>
      </c>
      <c r="I89" s="133"/>
      <c r="J89" s="130"/>
      <c r="K89" s="130"/>
      <c r="L89" s="130"/>
      <c r="M89" s="130"/>
    </row>
    <row r="90" spans="1:13" s="6" customFormat="1" ht="15" customHeight="1" collapsed="1" x14ac:dyDescent="0.2">
      <c r="A90" s="141"/>
      <c r="B90" s="139"/>
      <c r="C90" s="144"/>
      <c r="D90" s="11" t="s">
        <v>11</v>
      </c>
      <c r="E90" s="7">
        <f t="shared" si="10"/>
        <v>53406067</v>
      </c>
      <c r="F90" s="9">
        <f t="shared" si="11"/>
        <v>18846257</v>
      </c>
      <c r="G90" s="9">
        <f t="shared" si="11"/>
        <v>7464430</v>
      </c>
      <c r="H90" s="9">
        <f>H93+H96+H99+H102+H105+H108+H111+H114+H117+H120+H123+H126+H129+H132+H135+H138+H141</f>
        <v>27095380</v>
      </c>
      <c r="I90" s="134"/>
      <c r="J90" s="131"/>
      <c r="K90" s="131"/>
      <c r="L90" s="131"/>
      <c r="M90" s="131"/>
    </row>
    <row r="91" spans="1:13" ht="21" hidden="1" customHeight="1" outlineLevel="1" x14ac:dyDescent="0.25">
      <c r="A91" s="135" t="s">
        <v>108</v>
      </c>
      <c r="B91" s="132" t="s">
        <v>67</v>
      </c>
      <c r="C91" s="145" t="s">
        <v>75</v>
      </c>
      <c r="D91" s="3" t="s">
        <v>6</v>
      </c>
      <c r="E91" s="7">
        <f t="shared" si="10"/>
        <v>4057079.41</v>
      </c>
      <c r="F91" s="7">
        <f>SUM(F92:F93)</f>
        <v>45000</v>
      </c>
      <c r="G91" s="7">
        <f>SUM(G92:G93)</f>
        <v>304420.49</v>
      </c>
      <c r="H91" s="7">
        <f>SUM(H92:H93)</f>
        <v>3707658.92</v>
      </c>
      <c r="I91" s="132" t="s">
        <v>82</v>
      </c>
      <c r="J91" s="129" t="s">
        <v>9</v>
      </c>
      <c r="K91" s="129">
        <v>5</v>
      </c>
      <c r="L91" s="129">
        <v>10</v>
      </c>
      <c r="M91" s="129">
        <v>30.8</v>
      </c>
    </row>
    <row r="92" spans="1:13" ht="21" hidden="1" customHeight="1" outlineLevel="1" x14ac:dyDescent="0.25">
      <c r="A92" s="136"/>
      <c r="B92" s="133"/>
      <c r="C92" s="145"/>
      <c r="D92" s="4" t="s">
        <v>10</v>
      </c>
      <c r="E92" s="5">
        <f t="shared" si="10"/>
        <v>0</v>
      </c>
      <c r="F92" s="8">
        <v>0</v>
      </c>
      <c r="G92" s="8">
        <v>0</v>
      </c>
      <c r="H92" s="12">
        <v>0</v>
      </c>
      <c r="I92" s="133"/>
      <c r="J92" s="130"/>
      <c r="K92" s="130"/>
      <c r="L92" s="130"/>
      <c r="M92" s="130"/>
    </row>
    <row r="93" spans="1:13" ht="21" hidden="1" customHeight="1" outlineLevel="1" x14ac:dyDescent="0.25">
      <c r="A93" s="137"/>
      <c r="B93" s="134"/>
      <c r="C93" s="145"/>
      <c r="D93" s="4" t="s">
        <v>11</v>
      </c>
      <c r="E93" s="5">
        <f t="shared" si="10"/>
        <v>4057079.41</v>
      </c>
      <c r="F93" s="8">
        <v>45000</v>
      </c>
      <c r="G93" s="8">
        <f>304430-9.51</f>
        <v>304420.49</v>
      </c>
      <c r="H93" s="56">
        <v>3707658.92</v>
      </c>
      <c r="I93" s="134"/>
      <c r="J93" s="131"/>
      <c r="K93" s="131"/>
      <c r="L93" s="131"/>
      <c r="M93" s="131"/>
    </row>
    <row r="94" spans="1:13" ht="21" hidden="1" customHeight="1" outlineLevel="1" x14ac:dyDescent="0.25">
      <c r="A94" s="135" t="s">
        <v>109</v>
      </c>
      <c r="B94" s="132" t="s">
        <v>68</v>
      </c>
      <c r="C94" s="145" t="s">
        <v>75</v>
      </c>
      <c r="D94" s="3" t="s">
        <v>6</v>
      </c>
      <c r="E94" s="7">
        <f t="shared" si="10"/>
        <v>2684090.86</v>
      </c>
      <c r="F94" s="7">
        <f>SUM(F95:F96)</f>
        <v>1276987</v>
      </c>
      <c r="G94" s="7">
        <f>SUM(G95:G96)</f>
        <v>1407103.8599999999</v>
      </c>
      <c r="H94" s="57">
        <f>SUM(H95:H96)</f>
        <v>0</v>
      </c>
      <c r="I94" s="132" t="s">
        <v>79</v>
      </c>
      <c r="J94" s="129" t="s">
        <v>9</v>
      </c>
      <c r="K94" s="129">
        <v>95</v>
      </c>
      <c r="L94" s="129">
        <v>98</v>
      </c>
      <c r="M94" s="129">
        <v>98</v>
      </c>
    </row>
    <row r="95" spans="1:13" ht="21" hidden="1" customHeight="1" outlineLevel="1" x14ac:dyDescent="0.25">
      <c r="A95" s="136"/>
      <c r="B95" s="133"/>
      <c r="C95" s="145"/>
      <c r="D95" s="4" t="s">
        <v>10</v>
      </c>
      <c r="E95" s="5">
        <f t="shared" si="10"/>
        <v>711000</v>
      </c>
      <c r="F95" s="8">
        <v>0</v>
      </c>
      <c r="G95" s="12">
        <f>0+711000</f>
        <v>711000</v>
      </c>
      <c r="H95" s="12">
        <v>0</v>
      </c>
      <c r="I95" s="133"/>
      <c r="J95" s="130"/>
      <c r="K95" s="130"/>
      <c r="L95" s="130"/>
      <c r="M95" s="130"/>
    </row>
    <row r="96" spans="1:13" ht="21" hidden="1" customHeight="1" outlineLevel="1" x14ac:dyDescent="0.25">
      <c r="A96" s="137"/>
      <c r="B96" s="134"/>
      <c r="C96" s="145"/>
      <c r="D96" s="4" t="s">
        <v>11</v>
      </c>
      <c r="E96" s="5">
        <f t="shared" si="10"/>
        <v>1973090.8599999999</v>
      </c>
      <c r="F96" s="8">
        <v>1276987</v>
      </c>
      <c r="G96" s="8">
        <f>1416620-9500-711000-16.14</f>
        <v>696103.86</v>
      </c>
      <c r="H96" s="12">
        <v>0</v>
      </c>
      <c r="I96" s="134"/>
      <c r="J96" s="131"/>
      <c r="K96" s="131"/>
      <c r="L96" s="131"/>
      <c r="M96" s="131"/>
    </row>
    <row r="97" spans="1:13" ht="21" hidden="1" customHeight="1" outlineLevel="1" x14ac:dyDescent="0.25">
      <c r="A97" s="135" t="s">
        <v>110</v>
      </c>
      <c r="B97" s="132" t="s">
        <v>33</v>
      </c>
      <c r="C97" s="145" t="s">
        <v>75</v>
      </c>
      <c r="D97" s="3" t="s">
        <v>6</v>
      </c>
      <c r="E97" s="7">
        <f t="shared" si="10"/>
        <v>797348</v>
      </c>
      <c r="F97" s="7">
        <f>SUM(F98:F99)</f>
        <v>245550</v>
      </c>
      <c r="G97" s="7">
        <f>SUM(G98:G99)</f>
        <v>0</v>
      </c>
      <c r="H97" s="57">
        <f>SUM(H98:H99)</f>
        <v>551798</v>
      </c>
      <c r="I97" s="132" t="s">
        <v>80</v>
      </c>
      <c r="J97" s="129" t="s">
        <v>9</v>
      </c>
      <c r="K97" s="129">
        <v>85</v>
      </c>
      <c r="L97" s="129">
        <v>85</v>
      </c>
      <c r="M97" s="129">
        <v>89</v>
      </c>
    </row>
    <row r="98" spans="1:13" ht="21" hidden="1" customHeight="1" outlineLevel="1" x14ac:dyDescent="0.25">
      <c r="A98" s="136"/>
      <c r="B98" s="133"/>
      <c r="C98" s="145"/>
      <c r="D98" s="4" t="s">
        <v>10</v>
      </c>
      <c r="E98" s="5">
        <f t="shared" si="10"/>
        <v>0</v>
      </c>
      <c r="F98" s="8">
        <v>0</v>
      </c>
      <c r="G98" s="8">
        <v>0</v>
      </c>
      <c r="H98" s="12">
        <v>0</v>
      </c>
      <c r="I98" s="133"/>
      <c r="J98" s="130"/>
      <c r="K98" s="130"/>
      <c r="L98" s="130"/>
      <c r="M98" s="130"/>
    </row>
    <row r="99" spans="1:13" ht="21" hidden="1" customHeight="1" outlineLevel="1" x14ac:dyDescent="0.25">
      <c r="A99" s="137"/>
      <c r="B99" s="134"/>
      <c r="C99" s="145"/>
      <c r="D99" s="4" t="s">
        <v>11</v>
      </c>
      <c r="E99" s="5">
        <f t="shared" si="10"/>
        <v>797348</v>
      </c>
      <c r="F99" s="8">
        <v>245550</v>
      </c>
      <c r="G99" s="8">
        <v>0</v>
      </c>
      <c r="H99" s="12">
        <v>551798</v>
      </c>
      <c r="I99" s="134"/>
      <c r="J99" s="131"/>
      <c r="K99" s="131"/>
      <c r="L99" s="131"/>
      <c r="M99" s="131"/>
    </row>
    <row r="100" spans="1:13" ht="21" hidden="1" customHeight="1" outlineLevel="1" x14ac:dyDescent="0.25">
      <c r="A100" s="135" t="s">
        <v>111</v>
      </c>
      <c r="B100" s="132" t="s">
        <v>34</v>
      </c>
      <c r="C100" s="145" t="s">
        <v>75</v>
      </c>
      <c r="D100" s="3" t="s">
        <v>6</v>
      </c>
      <c r="E100" s="7">
        <f t="shared" si="10"/>
        <v>1186031</v>
      </c>
      <c r="F100" s="7">
        <f>SUM(F101:F102)</f>
        <v>749581</v>
      </c>
      <c r="G100" s="7">
        <f>SUM(G101:G102)</f>
        <v>291920</v>
      </c>
      <c r="H100" s="57">
        <f>SUM(H101:H102)</f>
        <v>144530</v>
      </c>
      <c r="I100" s="132" t="s">
        <v>81</v>
      </c>
      <c r="J100" s="129" t="s">
        <v>9</v>
      </c>
      <c r="K100" s="129">
        <v>80</v>
      </c>
      <c r="L100" s="129">
        <v>85</v>
      </c>
      <c r="M100" s="129">
        <v>89</v>
      </c>
    </row>
    <row r="101" spans="1:13" ht="21" hidden="1" customHeight="1" outlineLevel="1" x14ac:dyDescent="0.25">
      <c r="A101" s="136"/>
      <c r="B101" s="133"/>
      <c r="C101" s="145"/>
      <c r="D101" s="4" t="s">
        <v>10</v>
      </c>
      <c r="E101" s="5">
        <f t="shared" si="10"/>
        <v>0</v>
      </c>
      <c r="F101" s="8">
        <v>0</v>
      </c>
      <c r="G101" s="8">
        <v>0</v>
      </c>
      <c r="H101" s="12">
        <v>0</v>
      </c>
      <c r="I101" s="133"/>
      <c r="J101" s="130"/>
      <c r="K101" s="130"/>
      <c r="L101" s="130"/>
      <c r="M101" s="130"/>
    </row>
    <row r="102" spans="1:13" ht="21" hidden="1" customHeight="1" outlineLevel="1" x14ac:dyDescent="0.25">
      <c r="A102" s="137"/>
      <c r="B102" s="134"/>
      <c r="C102" s="145"/>
      <c r="D102" s="4" t="s">
        <v>11</v>
      </c>
      <c r="E102" s="5">
        <f t="shared" si="10"/>
        <v>1186031</v>
      </c>
      <c r="F102" s="8">
        <v>749581</v>
      </c>
      <c r="G102" s="8">
        <f>291920</f>
        <v>291920</v>
      </c>
      <c r="H102" s="12">
        <v>144530</v>
      </c>
      <c r="I102" s="134"/>
      <c r="J102" s="131"/>
      <c r="K102" s="131"/>
      <c r="L102" s="131"/>
      <c r="M102" s="131"/>
    </row>
    <row r="103" spans="1:13" ht="21" hidden="1" customHeight="1" outlineLevel="1" x14ac:dyDescent="0.25">
      <c r="A103" s="135" t="s">
        <v>112</v>
      </c>
      <c r="B103" s="132" t="s">
        <v>35</v>
      </c>
      <c r="C103" s="145" t="s">
        <v>75</v>
      </c>
      <c r="D103" s="3" t="s">
        <v>6</v>
      </c>
      <c r="E103" s="7">
        <f>SUM(F103:H103)</f>
        <v>22638376.52</v>
      </c>
      <c r="F103" s="7">
        <f>SUM(F104:F105)</f>
        <v>8431992</v>
      </c>
      <c r="G103" s="7">
        <f>SUM(G104:G105)</f>
        <v>3142177.2</v>
      </c>
      <c r="H103" s="57">
        <f>SUM(H104:H105)</f>
        <v>11064207.32</v>
      </c>
      <c r="I103" s="132" t="s">
        <v>83</v>
      </c>
      <c r="J103" s="129" t="s">
        <v>9</v>
      </c>
      <c r="K103" s="129">
        <v>90</v>
      </c>
      <c r="L103" s="129">
        <v>95</v>
      </c>
      <c r="M103" s="129">
        <v>95</v>
      </c>
    </row>
    <row r="104" spans="1:13" ht="21" hidden="1" customHeight="1" outlineLevel="1" x14ac:dyDescent="0.25">
      <c r="A104" s="136"/>
      <c r="B104" s="133"/>
      <c r="C104" s="145"/>
      <c r="D104" s="4" t="s">
        <v>10</v>
      </c>
      <c r="E104" s="5">
        <f t="shared" si="10"/>
        <v>889000</v>
      </c>
      <c r="F104" s="8">
        <v>0</v>
      </c>
      <c r="G104" s="8">
        <f>0+889000</f>
        <v>889000</v>
      </c>
      <c r="H104" s="12">
        <v>0</v>
      </c>
      <c r="I104" s="133"/>
      <c r="J104" s="130"/>
      <c r="K104" s="130"/>
      <c r="L104" s="130"/>
      <c r="M104" s="130"/>
    </row>
    <row r="105" spans="1:13" ht="21" hidden="1" customHeight="1" outlineLevel="1" x14ac:dyDescent="0.25">
      <c r="A105" s="137"/>
      <c r="B105" s="134"/>
      <c r="C105" s="145"/>
      <c r="D105" s="4" t="s">
        <v>11</v>
      </c>
      <c r="E105" s="5">
        <f t="shared" si="10"/>
        <v>21749376.52</v>
      </c>
      <c r="F105" s="8">
        <v>8431992</v>
      </c>
      <c r="G105" s="8">
        <f>3202020-889000-59842.8</f>
        <v>2253177.2000000002</v>
      </c>
      <c r="H105" s="56">
        <v>11064207.32</v>
      </c>
      <c r="I105" s="134"/>
      <c r="J105" s="131"/>
      <c r="K105" s="131"/>
      <c r="L105" s="131"/>
      <c r="M105" s="131"/>
    </row>
    <row r="106" spans="1:13" ht="21" hidden="1" customHeight="1" outlineLevel="1" x14ac:dyDescent="0.25">
      <c r="A106" s="135" t="s">
        <v>113</v>
      </c>
      <c r="B106" s="132" t="s">
        <v>36</v>
      </c>
      <c r="C106" s="145" t="s">
        <v>75</v>
      </c>
      <c r="D106" s="3" t="s">
        <v>6</v>
      </c>
      <c r="E106" s="7">
        <f>SUM(F106:H106)</f>
        <v>3163045</v>
      </c>
      <c r="F106" s="7">
        <f>SUM(F107:F108)</f>
        <v>2676315</v>
      </c>
      <c r="G106" s="7">
        <f>SUM(G107:G108)</f>
        <v>486730</v>
      </c>
      <c r="H106" s="57">
        <f>SUM(H107:H108)</f>
        <v>0</v>
      </c>
      <c r="I106" s="132" t="s">
        <v>84</v>
      </c>
      <c r="J106" s="129" t="s">
        <v>9</v>
      </c>
      <c r="K106" s="129">
        <v>95</v>
      </c>
      <c r="L106" s="129">
        <v>95</v>
      </c>
      <c r="M106" s="129" t="s">
        <v>93</v>
      </c>
    </row>
    <row r="107" spans="1:13" ht="21" hidden="1" customHeight="1" outlineLevel="1" x14ac:dyDescent="0.25">
      <c r="A107" s="136"/>
      <c r="B107" s="133"/>
      <c r="C107" s="145"/>
      <c r="D107" s="4" t="s">
        <v>10</v>
      </c>
      <c r="E107" s="5">
        <f t="shared" si="10"/>
        <v>0</v>
      </c>
      <c r="F107" s="8">
        <v>0</v>
      </c>
      <c r="G107" s="8">
        <v>0</v>
      </c>
      <c r="H107" s="12">
        <v>0</v>
      </c>
      <c r="I107" s="133"/>
      <c r="J107" s="130"/>
      <c r="K107" s="130"/>
      <c r="L107" s="130"/>
      <c r="M107" s="130"/>
    </row>
    <row r="108" spans="1:13" ht="21" hidden="1" customHeight="1" outlineLevel="1" x14ac:dyDescent="0.25">
      <c r="A108" s="137"/>
      <c r="B108" s="134"/>
      <c r="C108" s="145"/>
      <c r="D108" s="4" t="s">
        <v>11</v>
      </c>
      <c r="E108" s="5">
        <f t="shared" si="10"/>
        <v>3163045</v>
      </c>
      <c r="F108" s="8">
        <v>2676315</v>
      </c>
      <c r="G108" s="8">
        <v>486730</v>
      </c>
      <c r="H108" s="12">
        <v>0</v>
      </c>
      <c r="I108" s="134"/>
      <c r="J108" s="131"/>
      <c r="K108" s="131"/>
      <c r="L108" s="131"/>
      <c r="M108" s="131"/>
    </row>
    <row r="109" spans="1:13" ht="21" hidden="1" customHeight="1" outlineLevel="1" x14ac:dyDescent="0.25">
      <c r="A109" s="135" t="s">
        <v>114</v>
      </c>
      <c r="B109" s="132" t="s">
        <v>37</v>
      </c>
      <c r="C109" s="145" t="s">
        <v>75</v>
      </c>
      <c r="D109" s="3" t="s">
        <v>6</v>
      </c>
      <c r="E109" s="7">
        <f>SUM(F109:H109)</f>
        <v>526811</v>
      </c>
      <c r="F109" s="7">
        <f>SUM(F110:F111)</f>
        <v>379584</v>
      </c>
      <c r="G109" s="7">
        <f>SUM(G110:G111)</f>
        <v>25000</v>
      </c>
      <c r="H109" s="57">
        <f>SUM(H110:H111)</f>
        <v>122227</v>
      </c>
      <c r="I109" s="132" t="s">
        <v>85</v>
      </c>
      <c r="J109" s="129" t="s">
        <v>9</v>
      </c>
      <c r="K109" s="129">
        <v>20</v>
      </c>
      <c r="L109" s="129">
        <v>20</v>
      </c>
      <c r="M109" s="129">
        <v>24.1</v>
      </c>
    </row>
    <row r="110" spans="1:13" ht="21" hidden="1" customHeight="1" outlineLevel="1" x14ac:dyDescent="0.25">
      <c r="A110" s="136"/>
      <c r="B110" s="133"/>
      <c r="C110" s="145"/>
      <c r="D110" s="4" t="s">
        <v>10</v>
      </c>
      <c r="E110" s="5">
        <f t="shared" si="10"/>
        <v>0</v>
      </c>
      <c r="F110" s="8">
        <v>0</v>
      </c>
      <c r="G110" s="8">
        <v>0</v>
      </c>
      <c r="H110" s="12">
        <v>0</v>
      </c>
      <c r="I110" s="133"/>
      <c r="J110" s="130"/>
      <c r="K110" s="130"/>
      <c r="L110" s="130"/>
      <c r="M110" s="130"/>
    </row>
    <row r="111" spans="1:13" ht="21" hidden="1" customHeight="1" outlineLevel="1" x14ac:dyDescent="0.25">
      <c r="A111" s="137"/>
      <c r="B111" s="134"/>
      <c r="C111" s="145"/>
      <c r="D111" s="4" t="s">
        <v>11</v>
      </c>
      <c r="E111" s="5">
        <f t="shared" si="10"/>
        <v>526811</v>
      </c>
      <c r="F111" s="8">
        <v>379584</v>
      </c>
      <c r="G111" s="8">
        <v>25000</v>
      </c>
      <c r="H111" s="12">
        <v>122227</v>
      </c>
      <c r="I111" s="134"/>
      <c r="J111" s="131"/>
      <c r="K111" s="131"/>
      <c r="L111" s="131"/>
      <c r="M111" s="131"/>
    </row>
    <row r="112" spans="1:13" ht="21" hidden="1" customHeight="1" outlineLevel="1" x14ac:dyDescent="0.25">
      <c r="A112" s="135" t="s">
        <v>115</v>
      </c>
      <c r="B112" s="132" t="s">
        <v>38</v>
      </c>
      <c r="C112" s="145" t="s">
        <v>75</v>
      </c>
      <c r="D112" s="3" t="s">
        <v>6</v>
      </c>
      <c r="E112" s="7">
        <f>SUM(F112:H112)</f>
        <v>737750</v>
      </c>
      <c r="F112" s="7">
        <f>SUM(F113:F114)</f>
        <v>737750</v>
      </c>
      <c r="G112" s="7">
        <f>SUM(G113:G114)</f>
        <v>0</v>
      </c>
      <c r="H112" s="57">
        <f>SUM(H113:H114)</f>
        <v>0</v>
      </c>
      <c r="I112" s="132" t="s">
        <v>86</v>
      </c>
      <c r="J112" s="129" t="s">
        <v>9</v>
      </c>
      <c r="K112" s="129">
        <v>95</v>
      </c>
      <c r="L112" s="129">
        <v>95</v>
      </c>
      <c r="M112" s="129">
        <v>95</v>
      </c>
    </row>
    <row r="113" spans="1:13" ht="21" hidden="1" customHeight="1" outlineLevel="1" x14ac:dyDescent="0.25">
      <c r="A113" s="136"/>
      <c r="B113" s="133"/>
      <c r="C113" s="145"/>
      <c r="D113" s="4" t="s">
        <v>10</v>
      </c>
      <c r="E113" s="5">
        <f t="shared" si="10"/>
        <v>0</v>
      </c>
      <c r="F113" s="8">
        <v>0</v>
      </c>
      <c r="G113" s="8">
        <v>0</v>
      </c>
      <c r="H113" s="12">
        <v>0</v>
      </c>
      <c r="I113" s="133"/>
      <c r="J113" s="130"/>
      <c r="K113" s="130"/>
      <c r="L113" s="130"/>
      <c r="M113" s="130"/>
    </row>
    <row r="114" spans="1:13" ht="21" hidden="1" customHeight="1" outlineLevel="1" x14ac:dyDescent="0.25">
      <c r="A114" s="137"/>
      <c r="B114" s="134"/>
      <c r="C114" s="145"/>
      <c r="D114" s="4" t="s">
        <v>11</v>
      </c>
      <c r="E114" s="5">
        <f t="shared" si="10"/>
        <v>737750</v>
      </c>
      <c r="F114" s="8">
        <v>737750</v>
      </c>
      <c r="G114" s="8">
        <v>0</v>
      </c>
      <c r="H114" s="12">
        <v>0</v>
      </c>
      <c r="I114" s="134"/>
      <c r="J114" s="131"/>
      <c r="K114" s="131"/>
      <c r="L114" s="131"/>
      <c r="M114" s="131"/>
    </row>
    <row r="115" spans="1:13" ht="21" hidden="1" customHeight="1" outlineLevel="1" x14ac:dyDescent="0.25">
      <c r="A115" s="135" t="s">
        <v>116</v>
      </c>
      <c r="B115" s="132" t="s">
        <v>69</v>
      </c>
      <c r="C115" s="145" t="s">
        <v>75</v>
      </c>
      <c r="D115" s="3" t="s">
        <v>6</v>
      </c>
      <c r="E115" s="7">
        <f>SUM(F115:H115)</f>
        <v>922278.87</v>
      </c>
      <c r="F115" s="7">
        <f>SUM(F116:F117)</f>
        <v>80300</v>
      </c>
      <c r="G115" s="7">
        <f>SUM(G116:G117)</f>
        <v>438258.87</v>
      </c>
      <c r="H115" s="57">
        <f>SUM(H116:H117)</f>
        <v>403720</v>
      </c>
      <c r="I115" s="132" t="s">
        <v>87</v>
      </c>
      <c r="J115" s="129" t="s">
        <v>9</v>
      </c>
      <c r="K115" s="129">
        <v>5</v>
      </c>
      <c r="L115" s="129">
        <v>10</v>
      </c>
      <c r="M115" s="129">
        <v>10</v>
      </c>
    </row>
    <row r="116" spans="1:13" ht="21" hidden="1" customHeight="1" outlineLevel="1" x14ac:dyDescent="0.25">
      <c r="A116" s="136"/>
      <c r="B116" s="133"/>
      <c r="C116" s="145"/>
      <c r="D116" s="4" t="s">
        <v>10</v>
      </c>
      <c r="E116" s="5">
        <f t="shared" si="10"/>
        <v>0</v>
      </c>
      <c r="F116" s="8">
        <v>0</v>
      </c>
      <c r="G116" s="8">
        <v>0</v>
      </c>
      <c r="H116" s="12">
        <v>0</v>
      </c>
      <c r="I116" s="133"/>
      <c r="J116" s="130"/>
      <c r="K116" s="130"/>
      <c r="L116" s="130"/>
      <c r="M116" s="130"/>
    </row>
    <row r="117" spans="1:13" ht="21" hidden="1" customHeight="1" outlineLevel="1" x14ac:dyDescent="0.25">
      <c r="A117" s="137"/>
      <c r="B117" s="134"/>
      <c r="C117" s="145"/>
      <c r="D117" s="4" t="s">
        <v>11</v>
      </c>
      <c r="E117" s="5">
        <f t="shared" si="10"/>
        <v>922278.87</v>
      </c>
      <c r="F117" s="8">
        <v>80300</v>
      </c>
      <c r="G117" s="8">
        <f>600010-161751.13</f>
        <v>438258.87</v>
      </c>
      <c r="H117" s="56">
        <f>52570+351150</f>
        <v>403720</v>
      </c>
      <c r="I117" s="134"/>
      <c r="J117" s="131"/>
      <c r="K117" s="131"/>
      <c r="L117" s="131"/>
      <c r="M117" s="131"/>
    </row>
    <row r="118" spans="1:13" ht="21" hidden="1" customHeight="1" outlineLevel="1" x14ac:dyDescent="0.25">
      <c r="A118" s="135" t="s">
        <v>117</v>
      </c>
      <c r="B118" s="132" t="s">
        <v>39</v>
      </c>
      <c r="C118" s="145" t="s">
        <v>75</v>
      </c>
      <c r="D118" s="3" t="s">
        <v>6</v>
      </c>
      <c r="E118" s="7">
        <f>SUM(F118:H118)</f>
        <v>841432</v>
      </c>
      <c r="F118" s="7">
        <f>SUM(F119:F120)</f>
        <v>541432</v>
      </c>
      <c r="G118" s="7">
        <f>SUM(G119:G120)</f>
        <v>300000</v>
      </c>
      <c r="H118" s="57">
        <f>SUM(H119:H120)</f>
        <v>0</v>
      </c>
      <c r="I118" s="132" t="s">
        <v>88</v>
      </c>
      <c r="J118" s="129" t="s">
        <v>9</v>
      </c>
      <c r="K118" s="129">
        <v>55</v>
      </c>
      <c r="L118" s="129">
        <v>60</v>
      </c>
      <c r="M118" s="129">
        <v>100</v>
      </c>
    </row>
    <row r="119" spans="1:13" ht="21" hidden="1" customHeight="1" outlineLevel="1" x14ac:dyDescent="0.25">
      <c r="A119" s="136"/>
      <c r="B119" s="133"/>
      <c r="C119" s="145"/>
      <c r="D119" s="4" t="s">
        <v>10</v>
      </c>
      <c r="E119" s="5">
        <f t="shared" si="10"/>
        <v>0</v>
      </c>
      <c r="F119" s="8">
        <v>0</v>
      </c>
      <c r="G119" s="8">
        <v>0</v>
      </c>
      <c r="H119" s="12">
        <v>0</v>
      </c>
      <c r="I119" s="133"/>
      <c r="J119" s="130"/>
      <c r="K119" s="130"/>
      <c r="L119" s="130"/>
      <c r="M119" s="130"/>
    </row>
    <row r="120" spans="1:13" ht="21" hidden="1" customHeight="1" outlineLevel="1" x14ac:dyDescent="0.25">
      <c r="A120" s="137"/>
      <c r="B120" s="134"/>
      <c r="C120" s="145"/>
      <c r="D120" s="4" t="s">
        <v>11</v>
      </c>
      <c r="E120" s="5">
        <f t="shared" si="10"/>
        <v>841432</v>
      </c>
      <c r="F120" s="8">
        <v>541432</v>
      </c>
      <c r="G120" s="8">
        <v>300000</v>
      </c>
      <c r="H120" s="12">
        <v>0</v>
      </c>
      <c r="I120" s="134"/>
      <c r="J120" s="131"/>
      <c r="K120" s="131"/>
      <c r="L120" s="131"/>
      <c r="M120" s="131"/>
    </row>
    <row r="121" spans="1:13" ht="21" hidden="1" customHeight="1" outlineLevel="1" x14ac:dyDescent="0.25">
      <c r="A121" s="135" t="s">
        <v>118</v>
      </c>
      <c r="B121" s="132" t="s">
        <v>40</v>
      </c>
      <c r="C121" s="145" t="s">
        <v>75</v>
      </c>
      <c r="D121" s="3" t="s">
        <v>6</v>
      </c>
      <c r="E121" s="7">
        <f>SUM(F121:H121)</f>
        <v>1848102</v>
      </c>
      <c r="F121" s="7">
        <f>SUM(F122:F123)</f>
        <v>1463200</v>
      </c>
      <c r="G121" s="7">
        <f>SUM(G122:G123)</f>
        <v>0</v>
      </c>
      <c r="H121" s="57">
        <f>SUM(H122:H123)</f>
        <v>384902</v>
      </c>
      <c r="I121" s="132" t="s">
        <v>89</v>
      </c>
      <c r="J121" s="129" t="s">
        <v>9</v>
      </c>
      <c r="K121" s="129">
        <v>95</v>
      </c>
      <c r="L121" s="129">
        <v>95</v>
      </c>
      <c r="M121" s="129">
        <v>96</v>
      </c>
    </row>
    <row r="122" spans="1:13" ht="21" hidden="1" customHeight="1" outlineLevel="1" x14ac:dyDescent="0.25">
      <c r="A122" s="136"/>
      <c r="B122" s="133"/>
      <c r="C122" s="145"/>
      <c r="D122" s="4" t="s">
        <v>10</v>
      </c>
      <c r="E122" s="5">
        <f t="shared" si="10"/>
        <v>0</v>
      </c>
      <c r="F122" s="8">
        <v>0</v>
      </c>
      <c r="G122" s="8">
        <v>0</v>
      </c>
      <c r="H122" s="12">
        <v>0</v>
      </c>
      <c r="I122" s="133"/>
      <c r="J122" s="130"/>
      <c r="K122" s="130"/>
      <c r="L122" s="130"/>
      <c r="M122" s="130"/>
    </row>
    <row r="123" spans="1:13" ht="21" hidden="1" customHeight="1" outlineLevel="1" x14ac:dyDescent="0.25">
      <c r="A123" s="137"/>
      <c r="B123" s="134"/>
      <c r="C123" s="145"/>
      <c r="D123" s="4" t="s">
        <v>11</v>
      </c>
      <c r="E123" s="5">
        <f t="shared" si="10"/>
        <v>1848102</v>
      </c>
      <c r="F123" s="8">
        <v>1463200</v>
      </c>
      <c r="G123" s="8">
        <v>0</v>
      </c>
      <c r="H123" s="12">
        <v>384902</v>
      </c>
      <c r="I123" s="134"/>
      <c r="J123" s="131"/>
      <c r="K123" s="131"/>
      <c r="L123" s="131"/>
      <c r="M123" s="131"/>
    </row>
    <row r="124" spans="1:13" ht="21" hidden="1" customHeight="1" outlineLevel="1" x14ac:dyDescent="0.25">
      <c r="A124" s="135" t="s">
        <v>119</v>
      </c>
      <c r="B124" s="132" t="s">
        <v>126</v>
      </c>
      <c r="C124" s="145" t="s">
        <v>75</v>
      </c>
      <c r="D124" s="3" t="s">
        <v>6</v>
      </c>
      <c r="E124" s="7">
        <f>SUM(F124:H124)</f>
        <v>448415.4</v>
      </c>
      <c r="F124" s="7">
        <f>SUM(F125:F126)</f>
        <v>100000</v>
      </c>
      <c r="G124" s="7">
        <f>SUM(G125:G126)</f>
        <v>201050</v>
      </c>
      <c r="H124" s="57">
        <f>SUM(H125:H126)</f>
        <v>147365.4</v>
      </c>
      <c r="I124" s="132" t="s">
        <v>90</v>
      </c>
      <c r="J124" s="129" t="s">
        <v>9</v>
      </c>
      <c r="K124" s="129">
        <v>95</v>
      </c>
      <c r="L124" s="129">
        <v>97</v>
      </c>
      <c r="M124" s="129">
        <v>100</v>
      </c>
    </row>
    <row r="125" spans="1:13" ht="21" hidden="1" customHeight="1" outlineLevel="1" x14ac:dyDescent="0.25">
      <c r="A125" s="136"/>
      <c r="B125" s="133"/>
      <c r="C125" s="145"/>
      <c r="D125" s="4" t="s">
        <v>10</v>
      </c>
      <c r="E125" s="5">
        <f t="shared" si="10"/>
        <v>0</v>
      </c>
      <c r="F125" s="8">
        <v>0</v>
      </c>
      <c r="G125" s="8">
        <v>0</v>
      </c>
      <c r="H125" s="12">
        <v>0</v>
      </c>
      <c r="I125" s="133"/>
      <c r="J125" s="130"/>
      <c r="K125" s="130"/>
      <c r="L125" s="130"/>
      <c r="M125" s="130"/>
    </row>
    <row r="126" spans="1:13" ht="21" hidden="1" customHeight="1" outlineLevel="1" x14ac:dyDescent="0.25">
      <c r="A126" s="137"/>
      <c r="B126" s="134"/>
      <c r="C126" s="145"/>
      <c r="D126" s="4" t="s">
        <v>11</v>
      </c>
      <c r="E126" s="5">
        <f t="shared" si="10"/>
        <v>448415.4</v>
      </c>
      <c r="F126" s="8">
        <v>100000</v>
      </c>
      <c r="G126" s="8">
        <f>27000+174050</f>
        <v>201050</v>
      </c>
      <c r="H126" s="12">
        <f>102665.4+44700</f>
        <v>147365.4</v>
      </c>
      <c r="I126" s="134"/>
      <c r="J126" s="131"/>
      <c r="K126" s="131"/>
      <c r="L126" s="131"/>
      <c r="M126" s="131"/>
    </row>
    <row r="127" spans="1:13" ht="21" hidden="1" customHeight="1" outlineLevel="1" x14ac:dyDescent="0.25">
      <c r="A127" s="135" t="s">
        <v>120</v>
      </c>
      <c r="B127" s="132" t="s">
        <v>127</v>
      </c>
      <c r="C127" s="145" t="s">
        <v>75</v>
      </c>
      <c r="D127" s="3" t="s">
        <v>6</v>
      </c>
      <c r="E127" s="7">
        <f>SUM(F127:H127)</f>
        <v>6511460</v>
      </c>
      <c r="F127" s="7">
        <f>SUM(F128:F129)</f>
        <v>740166</v>
      </c>
      <c r="G127" s="7">
        <f>SUM(G128:G129)</f>
        <v>199999</v>
      </c>
      <c r="H127" s="57">
        <v>5571295</v>
      </c>
      <c r="I127" s="132" t="s">
        <v>128</v>
      </c>
      <c r="J127" s="129" t="s">
        <v>9</v>
      </c>
      <c r="K127" s="129">
        <v>90</v>
      </c>
      <c r="L127" s="129">
        <v>95</v>
      </c>
      <c r="M127" s="129">
        <v>97</v>
      </c>
    </row>
    <row r="128" spans="1:13" ht="21" hidden="1" customHeight="1" outlineLevel="1" x14ac:dyDescent="0.25">
      <c r="A128" s="136"/>
      <c r="B128" s="133"/>
      <c r="C128" s="145"/>
      <c r="D128" s="4" t="s">
        <v>10</v>
      </c>
      <c r="E128" s="5">
        <f t="shared" si="10"/>
        <v>0</v>
      </c>
      <c r="F128" s="8">
        <v>0</v>
      </c>
      <c r="G128" s="8">
        <v>0</v>
      </c>
      <c r="H128" s="12">
        <v>0</v>
      </c>
      <c r="I128" s="133"/>
      <c r="J128" s="130"/>
      <c r="K128" s="130"/>
      <c r="L128" s="130"/>
      <c r="M128" s="130"/>
    </row>
    <row r="129" spans="1:13" ht="21" hidden="1" customHeight="1" outlineLevel="1" x14ac:dyDescent="0.25">
      <c r="A129" s="137"/>
      <c r="B129" s="134"/>
      <c r="C129" s="145"/>
      <c r="D129" s="4" t="s">
        <v>11</v>
      </c>
      <c r="E129" s="5">
        <f t="shared" si="10"/>
        <v>6511460</v>
      </c>
      <c r="F129" s="8">
        <v>740166</v>
      </c>
      <c r="G129" s="8">
        <f>200000-1</f>
        <v>199999</v>
      </c>
      <c r="H129" s="56">
        <f>3600985+101770+1868540</f>
        <v>5571295</v>
      </c>
      <c r="I129" s="134"/>
      <c r="J129" s="131"/>
      <c r="K129" s="131"/>
      <c r="L129" s="131"/>
      <c r="M129" s="131"/>
    </row>
    <row r="130" spans="1:13" ht="21" hidden="1" customHeight="1" outlineLevel="1" x14ac:dyDescent="0.25">
      <c r="A130" s="135" t="s">
        <v>121</v>
      </c>
      <c r="B130" s="132" t="s">
        <v>70</v>
      </c>
      <c r="C130" s="145" t="s">
        <v>75</v>
      </c>
      <c r="D130" s="3" t="s">
        <v>6</v>
      </c>
      <c r="E130" s="7">
        <f>SUM(F130:H130)</f>
        <v>1378400</v>
      </c>
      <c r="F130" s="7">
        <f>SUM(F131:F132)</f>
        <v>1378400</v>
      </c>
      <c r="G130" s="7">
        <f>SUM(G131:G132)</f>
        <v>0</v>
      </c>
      <c r="H130" s="57">
        <f>SUM(H131:H132)</f>
        <v>0</v>
      </c>
      <c r="I130" s="132" t="s">
        <v>91</v>
      </c>
      <c r="J130" s="129" t="s">
        <v>9</v>
      </c>
      <c r="K130" s="129">
        <v>100</v>
      </c>
      <c r="L130" s="129" t="s">
        <v>93</v>
      </c>
      <c r="M130" s="135" t="s">
        <v>93</v>
      </c>
    </row>
    <row r="131" spans="1:13" ht="21" hidden="1" customHeight="1" outlineLevel="1" x14ac:dyDescent="0.25">
      <c r="A131" s="136"/>
      <c r="B131" s="133"/>
      <c r="C131" s="145"/>
      <c r="D131" s="4" t="s">
        <v>10</v>
      </c>
      <c r="E131" s="5">
        <f t="shared" si="10"/>
        <v>0</v>
      </c>
      <c r="F131" s="8">
        <v>0</v>
      </c>
      <c r="G131" s="8">
        <v>0</v>
      </c>
      <c r="H131" s="12">
        <v>0</v>
      </c>
      <c r="I131" s="133"/>
      <c r="J131" s="130"/>
      <c r="K131" s="130"/>
      <c r="L131" s="130"/>
      <c r="M131" s="136"/>
    </row>
    <row r="132" spans="1:13" ht="21" hidden="1" customHeight="1" outlineLevel="1" x14ac:dyDescent="0.25">
      <c r="A132" s="137"/>
      <c r="B132" s="134"/>
      <c r="C132" s="145"/>
      <c r="D132" s="4" t="s">
        <v>11</v>
      </c>
      <c r="E132" s="5">
        <f t="shared" si="10"/>
        <v>1378400</v>
      </c>
      <c r="F132" s="8">
        <v>1378400</v>
      </c>
      <c r="G132" s="8">
        <v>0</v>
      </c>
      <c r="H132" s="12">
        <v>0</v>
      </c>
      <c r="I132" s="134"/>
      <c r="J132" s="131"/>
      <c r="K132" s="131"/>
      <c r="L132" s="131"/>
      <c r="M132" s="137"/>
    </row>
    <row r="133" spans="1:13" ht="21" hidden="1" customHeight="1" outlineLevel="1" x14ac:dyDescent="0.25">
      <c r="A133" s="135" t="s">
        <v>122</v>
      </c>
      <c r="B133" s="132" t="s">
        <v>41</v>
      </c>
      <c r="C133" s="145" t="s">
        <v>75</v>
      </c>
      <c r="D133" s="3" t="s">
        <v>6</v>
      </c>
      <c r="E133" s="7">
        <f>SUM(F133:H133)</f>
        <v>1057561.6000000001</v>
      </c>
      <c r="F133" s="7">
        <f>SUM(F134:F135)</f>
        <v>0</v>
      </c>
      <c r="G133" s="7">
        <f>SUM(G134:G135)</f>
        <v>1057561.6000000001</v>
      </c>
      <c r="H133" s="57">
        <f>SUM(H134:H135)</f>
        <v>0</v>
      </c>
      <c r="I133" s="132" t="s">
        <v>92</v>
      </c>
      <c r="J133" s="129" t="s">
        <v>9</v>
      </c>
      <c r="K133" s="129" t="s">
        <v>93</v>
      </c>
      <c r="L133" s="129">
        <v>15</v>
      </c>
      <c r="M133" s="129">
        <v>15</v>
      </c>
    </row>
    <row r="134" spans="1:13" ht="21" hidden="1" customHeight="1" outlineLevel="1" x14ac:dyDescent="0.25">
      <c r="A134" s="136"/>
      <c r="B134" s="133"/>
      <c r="C134" s="145"/>
      <c r="D134" s="4" t="s">
        <v>10</v>
      </c>
      <c r="E134" s="5">
        <f t="shared" si="10"/>
        <v>0</v>
      </c>
      <c r="F134" s="8">
        <v>0</v>
      </c>
      <c r="G134" s="8">
        <v>0</v>
      </c>
      <c r="H134" s="12">
        <v>0</v>
      </c>
      <c r="I134" s="133"/>
      <c r="J134" s="130"/>
      <c r="K134" s="130"/>
      <c r="L134" s="130"/>
      <c r="M134" s="130"/>
    </row>
    <row r="135" spans="1:13" ht="21" hidden="1" customHeight="1" outlineLevel="1" x14ac:dyDescent="0.25">
      <c r="A135" s="137"/>
      <c r="B135" s="134"/>
      <c r="C135" s="145"/>
      <c r="D135" s="4" t="s">
        <v>11</v>
      </c>
      <c r="E135" s="5">
        <f t="shared" si="10"/>
        <v>1057561.6000000001</v>
      </c>
      <c r="F135" s="8">
        <v>0</v>
      </c>
      <c r="G135" s="8">
        <f>1057570-8.4</f>
        <v>1057561.6000000001</v>
      </c>
      <c r="H135" s="12">
        <v>0</v>
      </c>
      <c r="I135" s="134"/>
      <c r="J135" s="131"/>
      <c r="K135" s="131"/>
      <c r="L135" s="131"/>
      <c r="M135" s="131"/>
    </row>
    <row r="136" spans="1:13" ht="21" hidden="1" customHeight="1" outlineLevel="1" x14ac:dyDescent="0.25">
      <c r="A136" s="135" t="s">
        <v>123</v>
      </c>
      <c r="B136" s="132" t="s">
        <v>42</v>
      </c>
      <c r="C136" s="145" t="s">
        <v>75</v>
      </c>
      <c r="D136" s="3" t="s">
        <v>6</v>
      </c>
      <c r="E136" s="7">
        <f>SUM(F136:H136)</f>
        <v>4733432.76</v>
      </c>
      <c r="F136" s="7">
        <f>SUM(F137:F138)</f>
        <v>0</v>
      </c>
      <c r="G136" s="7">
        <f>SUM(G137:G138)</f>
        <v>747416.4</v>
      </c>
      <c r="H136" s="57">
        <v>3986016.36</v>
      </c>
      <c r="I136" s="132" t="s">
        <v>94</v>
      </c>
      <c r="J136" s="129" t="s">
        <v>9</v>
      </c>
      <c r="K136" s="129" t="s">
        <v>93</v>
      </c>
      <c r="L136" s="129">
        <v>20</v>
      </c>
      <c r="M136" s="129">
        <v>16.600000000000001</v>
      </c>
    </row>
    <row r="137" spans="1:13" ht="21" hidden="1" customHeight="1" outlineLevel="1" x14ac:dyDescent="0.25">
      <c r="A137" s="136"/>
      <c r="B137" s="133"/>
      <c r="C137" s="145"/>
      <c r="D137" s="4" t="s">
        <v>10</v>
      </c>
      <c r="E137" s="5">
        <f t="shared" si="10"/>
        <v>0</v>
      </c>
      <c r="F137" s="8">
        <v>0</v>
      </c>
      <c r="G137" s="8">
        <v>0</v>
      </c>
      <c r="H137" s="12">
        <v>0</v>
      </c>
      <c r="I137" s="133"/>
      <c r="J137" s="130"/>
      <c r="K137" s="130"/>
      <c r="L137" s="130"/>
      <c r="M137" s="130"/>
    </row>
    <row r="138" spans="1:13" ht="21" hidden="1" customHeight="1" outlineLevel="1" x14ac:dyDescent="0.25">
      <c r="A138" s="137"/>
      <c r="B138" s="134"/>
      <c r="C138" s="145"/>
      <c r="D138" s="4" t="s">
        <v>11</v>
      </c>
      <c r="E138" s="5">
        <f t="shared" si="10"/>
        <v>4733432.76</v>
      </c>
      <c r="F138" s="8">
        <v>0</v>
      </c>
      <c r="G138" s="8">
        <f>707220+40196.4</f>
        <v>747416.4</v>
      </c>
      <c r="H138" s="12">
        <v>3986016.36</v>
      </c>
      <c r="I138" s="134"/>
      <c r="J138" s="131"/>
      <c r="K138" s="131"/>
      <c r="L138" s="131"/>
      <c r="M138" s="131"/>
    </row>
    <row r="139" spans="1:13" ht="21" hidden="1" customHeight="1" outlineLevel="1" x14ac:dyDescent="0.25">
      <c r="A139" s="135" t="s">
        <v>124</v>
      </c>
      <c r="B139" s="132" t="s">
        <v>43</v>
      </c>
      <c r="C139" s="145" t="s">
        <v>75</v>
      </c>
      <c r="D139" s="3" t="s">
        <v>6</v>
      </c>
      <c r="E139" s="7">
        <f>SUM(F139:H139)</f>
        <v>1474452.58</v>
      </c>
      <c r="F139" s="7">
        <f>SUM(F140:F141)</f>
        <v>0</v>
      </c>
      <c r="G139" s="7">
        <f>SUM(G140:G141)</f>
        <v>462792.57999999996</v>
      </c>
      <c r="H139" s="57">
        <f>SUM(H140:H141)</f>
        <v>1011660</v>
      </c>
      <c r="I139" s="132" t="s">
        <v>97</v>
      </c>
      <c r="J139" s="129" t="s">
        <v>9</v>
      </c>
      <c r="K139" s="135" t="s">
        <v>99</v>
      </c>
      <c r="L139" s="135" t="s">
        <v>98</v>
      </c>
      <c r="M139" s="129">
        <v>4.2</v>
      </c>
    </row>
    <row r="140" spans="1:13" ht="21" hidden="1" customHeight="1" outlineLevel="1" x14ac:dyDescent="0.25">
      <c r="A140" s="136"/>
      <c r="B140" s="133"/>
      <c r="C140" s="145"/>
      <c r="D140" s="4" t="s">
        <v>10</v>
      </c>
      <c r="E140" s="5">
        <f t="shared" si="10"/>
        <v>0</v>
      </c>
      <c r="F140" s="8">
        <v>0</v>
      </c>
      <c r="G140" s="8">
        <v>0</v>
      </c>
      <c r="H140" s="12">
        <v>0</v>
      </c>
      <c r="I140" s="133"/>
      <c r="J140" s="130"/>
      <c r="K140" s="136"/>
      <c r="L140" s="136"/>
      <c r="M140" s="130"/>
    </row>
    <row r="141" spans="1:13" ht="21" hidden="1" customHeight="1" outlineLevel="1" x14ac:dyDescent="0.25">
      <c r="A141" s="137"/>
      <c r="B141" s="134"/>
      <c r="C141" s="145"/>
      <c r="D141" s="4" t="s">
        <v>11</v>
      </c>
      <c r="E141" s="5">
        <f t="shared" si="10"/>
        <v>1474452.58</v>
      </c>
      <c r="F141" s="8">
        <v>0</v>
      </c>
      <c r="G141" s="8">
        <f>56250+150000+256542.58</f>
        <v>462792.57999999996</v>
      </c>
      <c r="H141" s="8">
        <v>1011660</v>
      </c>
      <c r="I141" s="134"/>
      <c r="J141" s="131"/>
      <c r="K141" s="137"/>
      <c r="L141" s="137"/>
      <c r="M141" s="131"/>
    </row>
    <row r="142" spans="1:13" s="6" customFormat="1" ht="13.5" customHeight="1" x14ac:dyDescent="0.2">
      <c r="A142" s="147" t="s">
        <v>74</v>
      </c>
      <c r="B142" s="147"/>
      <c r="C142" s="147"/>
      <c r="D142" s="11" t="s">
        <v>6</v>
      </c>
      <c r="E142" s="7">
        <f t="shared" ref="E142:E147" si="12">SUM(F142:H142)</f>
        <v>55006067</v>
      </c>
      <c r="F142" s="7">
        <f>SUM(F143:F144)</f>
        <v>18846257</v>
      </c>
      <c r="G142" s="7">
        <f>SUM(G143:G144)</f>
        <v>9064430</v>
      </c>
      <c r="H142" s="7">
        <f>SUM(H143:H144)</f>
        <v>27095380</v>
      </c>
      <c r="I142" s="132"/>
      <c r="J142" s="129"/>
      <c r="K142" s="129"/>
      <c r="L142" s="129"/>
      <c r="M142" s="129"/>
    </row>
    <row r="143" spans="1:13" s="6" customFormat="1" ht="13.5" customHeight="1" x14ac:dyDescent="0.2">
      <c r="A143" s="147"/>
      <c r="B143" s="147"/>
      <c r="C143" s="147"/>
      <c r="D143" s="11" t="s">
        <v>10</v>
      </c>
      <c r="E143" s="7">
        <f t="shared" si="12"/>
        <v>1600000</v>
      </c>
      <c r="F143" s="7">
        <f t="shared" ref="F143:H144" si="13">F89</f>
        <v>0</v>
      </c>
      <c r="G143" s="7">
        <f t="shared" si="13"/>
        <v>1600000</v>
      </c>
      <c r="H143" s="7">
        <f t="shared" si="13"/>
        <v>0</v>
      </c>
      <c r="I143" s="133"/>
      <c r="J143" s="130"/>
      <c r="K143" s="130"/>
      <c r="L143" s="130"/>
      <c r="M143" s="130"/>
    </row>
    <row r="144" spans="1:13" s="6" customFormat="1" ht="13.5" customHeight="1" x14ac:dyDescent="0.2">
      <c r="A144" s="147"/>
      <c r="B144" s="147"/>
      <c r="C144" s="147"/>
      <c r="D144" s="11" t="s">
        <v>11</v>
      </c>
      <c r="E144" s="7">
        <f t="shared" si="12"/>
        <v>53406067</v>
      </c>
      <c r="F144" s="7">
        <f t="shared" si="13"/>
        <v>18846257</v>
      </c>
      <c r="G144" s="7">
        <f t="shared" si="13"/>
        <v>7464430</v>
      </c>
      <c r="H144" s="7">
        <f t="shared" si="13"/>
        <v>27095380</v>
      </c>
      <c r="I144" s="134"/>
      <c r="J144" s="131"/>
      <c r="K144" s="131"/>
      <c r="L144" s="131"/>
      <c r="M144" s="131"/>
    </row>
    <row r="145" spans="1:13" s="6" customFormat="1" ht="13.5" customHeight="1" x14ac:dyDescent="0.2">
      <c r="A145" s="148" t="s">
        <v>44</v>
      </c>
      <c r="B145" s="149"/>
      <c r="C145" s="150"/>
      <c r="D145" s="11" t="s">
        <v>6</v>
      </c>
      <c r="E145" s="7">
        <f t="shared" si="12"/>
        <v>73118269</v>
      </c>
      <c r="F145" s="7">
        <f>SUM(F146:F147)</f>
        <v>24923869</v>
      </c>
      <c r="G145" s="7">
        <f>SUM(G146:G147)</f>
        <v>15729760</v>
      </c>
      <c r="H145" s="7">
        <f>SUM(H146:H147)</f>
        <v>32464640</v>
      </c>
      <c r="I145" s="132"/>
      <c r="J145" s="129"/>
      <c r="K145" s="129"/>
      <c r="L145" s="129"/>
      <c r="M145" s="129"/>
    </row>
    <row r="146" spans="1:13" s="6" customFormat="1" ht="13.5" customHeight="1" x14ac:dyDescent="0.2">
      <c r="A146" s="151"/>
      <c r="B146" s="152"/>
      <c r="C146" s="153"/>
      <c r="D146" s="11" t="s">
        <v>10</v>
      </c>
      <c r="E146" s="7">
        <f t="shared" si="12"/>
        <v>3878600</v>
      </c>
      <c r="F146" s="7">
        <f t="shared" ref="F146:H147" si="14">F60+F85+F143</f>
        <v>625000</v>
      </c>
      <c r="G146" s="7">
        <f t="shared" si="14"/>
        <v>3253600</v>
      </c>
      <c r="H146" s="7">
        <f t="shared" si="14"/>
        <v>0</v>
      </c>
      <c r="I146" s="133"/>
      <c r="J146" s="130"/>
      <c r="K146" s="130"/>
      <c r="L146" s="130"/>
      <c r="M146" s="130"/>
    </row>
    <row r="147" spans="1:13" s="6" customFormat="1" ht="13.5" customHeight="1" x14ac:dyDescent="0.2">
      <c r="A147" s="154"/>
      <c r="B147" s="155"/>
      <c r="C147" s="156"/>
      <c r="D147" s="11" t="s">
        <v>11</v>
      </c>
      <c r="E147" s="7">
        <f t="shared" si="12"/>
        <v>69239669</v>
      </c>
      <c r="F147" s="7">
        <f t="shared" si="14"/>
        <v>24298869</v>
      </c>
      <c r="G147" s="7">
        <f t="shared" si="14"/>
        <v>12476160</v>
      </c>
      <c r="H147" s="7">
        <f>H61+H86+H144</f>
        <v>32464640</v>
      </c>
      <c r="I147" s="134"/>
      <c r="J147" s="131"/>
      <c r="K147" s="131"/>
      <c r="L147" s="131"/>
      <c r="M147" s="131"/>
    </row>
    <row r="151" spans="1:13" x14ac:dyDescent="0.25">
      <c r="D151" s="13"/>
      <c r="E151" s="17"/>
      <c r="F151" s="17"/>
      <c r="G151" s="17"/>
      <c r="H151" s="13"/>
    </row>
    <row r="152" spans="1:13" x14ac:dyDescent="0.25">
      <c r="D152" s="13"/>
    </row>
  </sheetData>
  <mergeCells count="329">
    <mergeCell ref="L145:L147"/>
    <mergeCell ref="M145:M147"/>
    <mergeCell ref="A139:A141"/>
    <mergeCell ref="B139:B141"/>
    <mergeCell ref="A145:C147"/>
    <mergeCell ref="I145:I147"/>
    <mergeCell ref="J145:J147"/>
    <mergeCell ref="K145:K147"/>
    <mergeCell ref="A142:C144"/>
    <mergeCell ref="I142:I144"/>
    <mergeCell ref="J142:J144"/>
    <mergeCell ref="K142:K144"/>
    <mergeCell ref="L142:L144"/>
    <mergeCell ref="M142:M144"/>
    <mergeCell ref="C139:C141"/>
    <mergeCell ref="I139:I141"/>
    <mergeCell ref="J139:J141"/>
    <mergeCell ref="K139:K141"/>
    <mergeCell ref="L133:L135"/>
    <mergeCell ref="M133:M135"/>
    <mergeCell ref="L136:L138"/>
    <mergeCell ref="M136:M138"/>
    <mergeCell ref="L139:L141"/>
    <mergeCell ref="M139:M141"/>
    <mergeCell ref="A136:A138"/>
    <mergeCell ref="B136:B138"/>
    <mergeCell ref="C136:C138"/>
    <mergeCell ref="I136:I138"/>
    <mergeCell ref="J136:J138"/>
    <mergeCell ref="K136:K138"/>
    <mergeCell ref="A133:A135"/>
    <mergeCell ref="B133:B135"/>
    <mergeCell ref="C133:C135"/>
    <mergeCell ref="I133:I135"/>
    <mergeCell ref="J133:J135"/>
    <mergeCell ref="K133:K135"/>
    <mergeCell ref="L127:L129"/>
    <mergeCell ref="M127:M129"/>
    <mergeCell ref="A130:A132"/>
    <mergeCell ref="B130:B132"/>
    <mergeCell ref="C130:C132"/>
    <mergeCell ref="I130:I132"/>
    <mergeCell ref="J130:J132"/>
    <mergeCell ref="K130:K132"/>
    <mergeCell ref="L130:L132"/>
    <mergeCell ref="M130:M132"/>
    <mergeCell ref="A127:A129"/>
    <mergeCell ref="B127:B129"/>
    <mergeCell ref="C127:C129"/>
    <mergeCell ref="I127:I129"/>
    <mergeCell ref="J127:J129"/>
    <mergeCell ref="K127:K129"/>
    <mergeCell ref="L121:L123"/>
    <mergeCell ref="M121:M123"/>
    <mergeCell ref="A124:A126"/>
    <mergeCell ref="B124:B126"/>
    <mergeCell ref="C124:C126"/>
    <mergeCell ref="I124:I126"/>
    <mergeCell ref="J124:J126"/>
    <mergeCell ref="K124:K126"/>
    <mergeCell ref="L124:L126"/>
    <mergeCell ref="M124:M126"/>
    <mergeCell ref="A121:A123"/>
    <mergeCell ref="B121:B123"/>
    <mergeCell ref="C121:C123"/>
    <mergeCell ref="I121:I123"/>
    <mergeCell ref="J121:J123"/>
    <mergeCell ref="K121:K123"/>
    <mergeCell ref="L115:L117"/>
    <mergeCell ref="M115:M117"/>
    <mergeCell ref="A118:A120"/>
    <mergeCell ref="B118:B120"/>
    <mergeCell ref="C118:C120"/>
    <mergeCell ref="I118:I120"/>
    <mergeCell ref="J118:J120"/>
    <mergeCell ref="K118:K120"/>
    <mergeCell ref="L118:L120"/>
    <mergeCell ref="M118:M120"/>
    <mergeCell ref="A115:A117"/>
    <mergeCell ref="B115:B117"/>
    <mergeCell ref="C115:C117"/>
    <mergeCell ref="I115:I117"/>
    <mergeCell ref="J115:J117"/>
    <mergeCell ref="K115:K117"/>
    <mergeCell ref="L109:L111"/>
    <mergeCell ref="M109:M111"/>
    <mergeCell ref="A112:A114"/>
    <mergeCell ref="B112:B114"/>
    <mergeCell ref="C112:C114"/>
    <mergeCell ref="I112:I114"/>
    <mergeCell ref="J112:J114"/>
    <mergeCell ref="K112:K114"/>
    <mergeCell ref="L112:L114"/>
    <mergeCell ref="M112:M114"/>
    <mergeCell ref="A109:A111"/>
    <mergeCell ref="B109:B111"/>
    <mergeCell ref="C109:C111"/>
    <mergeCell ref="I109:I111"/>
    <mergeCell ref="J109:J111"/>
    <mergeCell ref="K109:K111"/>
    <mergeCell ref="L103:L105"/>
    <mergeCell ref="M103:M105"/>
    <mergeCell ref="A106:A108"/>
    <mergeCell ref="B106:B108"/>
    <mergeCell ref="C106:C108"/>
    <mergeCell ref="I106:I108"/>
    <mergeCell ref="J106:J108"/>
    <mergeCell ref="K106:K108"/>
    <mergeCell ref="L106:L108"/>
    <mergeCell ref="M106:M108"/>
    <mergeCell ref="A103:A105"/>
    <mergeCell ref="B103:B105"/>
    <mergeCell ref="C103:C105"/>
    <mergeCell ref="I103:I105"/>
    <mergeCell ref="J103:J105"/>
    <mergeCell ref="K103:K105"/>
    <mergeCell ref="L97:L99"/>
    <mergeCell ref="M97:M99"/>
    <mergeCell ref="A100:A102"/>
    <mergeCell ref="B100:B102"/>
    <mergeCell ref="C100:C102"/>
    <mergeCell ref="I100:I102"/>
    <mergeCell ref="J100:J102"/>
    <mergeCell ref="K100:K102"/>
    <mergeCell ref="L100:L102"/>
    <mergeCell ref="M100:M102"/>
    <mergeCell ref="A97:A99"/>
    <mergeCell ref="B97:B99"/>
    <mergeCell ref="C97:C99"/>
    <mergeCell ref="I97:I99"/>
    <mergeCell ref="J97:J99"/>
    <mergeCell ref="K97:K99"/>
    <mergeCell ref="L91:L93"/>
    <mergeCell ref="M91:M93"/>
    <mergeCell ref="A94:A96"/>
    <mergeCell ref="B94:B96"/>
    <mergeCell ref="C94:C96"/>
    <mergeCell ref="I94:I96"/>
    <mergeCell ref="J94:J96"/>
    <mergeCell ref="K94:K96"/>
    <mergeCell ref="L94:L96"/>
    <mergeCell ref="M94:M96"/>
    <mergeCell ref="A91:A93"/>
    <mergeCell ref="B91:B93"/>
    <mergeCell ref="C91:C93"/>
    <mergeCell ref="I91:I93"/>
    <mergeCell ref="J91:J93"/>
    <mergeCell ref="K91:K93"/>
    <mergeCell ref="M84:M86"/>
    <mergeCell ref="A87:L87"/>
    <mergeCell ref="A88:A90"/>
    <mergeCell ref="B88:B90"/>
    <mergeCell ref="C88:C90"/>
    <mergeCell ref="I88:I90"/>
    <mergeCell ref="J88:J90"/>
    <mergeCell ref="K88:K90"/>
    <mergeCell ref="L88:L90"/>
    <mergeCell ref="M88:M90"/>
    <mergeCell ref="L78:L83"/>
    <mergeCell ref="M78:M83"/>
    <mergeCell ref="A81:A83"/>
    <mergeCell ref="B81:B83"/>
    <mergeCell ref="C81:C83"/>
    <mergeCell ref="A84:C86"/>
    <mergeCell ref="I84:I86"/>
    <mergeCell ref="J84:J86"/>
    <mergeCell ref="K84:K86"/>
    <mergeCell ref="L84:L86"/>
    <mergeCell ref="A78:A80"/>
    <mergeCell ref="B78:B80"/>
    <mergeCell ref="C78:C80"/>
    <mergeCell ref="I78:I83"/>
    <mergeCell ref="J78:J83"/>
    <mergeCell ref="K78:K83"/>
    <mergeCell ref="B69:B71"/>
    <mergeCell ref="C69:C71"/>
    <mergeCell ref="A72:A74"/>
    <mergeCell ref="B72:B74"/>
    <mergeCell ref="C72:C74"/>
    <mergeCell ref="A75:A77"/>
    <mergeCell ref="B75:B77"/>
    <mergeCell ref="C75:C77"/>
    <mergeCell ref="M63:M65"/>
    <mergeCell ref="A66:A68"/>
    <mergeCell ref="B66:B68"/>
    <mergeCell ref="C66:C68"/>
    <mergeCell ref="I66:I77"/>
    <mergeCell ref="J66:J77"/>
    <mergeCell ref="K66:K77"/>
    <mergeCell ref="L66:L77"/>
    <mergeCell ref="M66:M77"/>
    <mergeCell ref="A69:A71"/>
    <mergeCell ref="A62:L62"/>
    <mergeCell ref="A63:A65"/>
    <mergeCell ref="B63:B65"/>
    <mergeCell ref="C63:C65"/>
    <mergeCell ref="I63:I65"/>
    <mergeCell ref="J63:J65"/>
    <mergeCell ref="K63:K65"/>
    <mergeCell ref="L63:L65"/>
    <mergeCell ref="A59:C61"/>
    <mergeCell ref="I59:I61"/>
    <mergeCell ref="J59:J61"/>
    <mergeCell ref="K59:K61"/>
    <mergeCell ref="L59:L61"/>
    <mergeCell ref="M59:M61"/>
    <mergeCell ref="L53:L55"/>
    <mergeCell ref="M53:M55"/>
    <mergeCell ref="A56:A58"/>
    <mergeCell ref="B56:B58"/>
    <mergeCell ref="C56:C58"/>
    <mergeCell ref="I56:I58"/>
    <mergeCell ref="J56:J58"/>
    <mergeCell ref="K56:K58"/>
    <mergeCell ref="L56:L58"/>
    <mergeCell ref="M56:M58"/>
    <mergeCell ref="A53:A55"/>
    <mergeCell ref="B53:B55"/>
    <mergeCell ref="C53:C55"/>
    <mergeCell ref="I53:I55"/>
    <mergeCell ref="J53:J55"/>
    <mergeCell ref="K53:K55"/>
    <mergeCell ref="L47:L49"/>
    <mergeCell ref="M47:M49"/>
    <mergeCell ref="A50:A52"/>
    <mergeCell ref="B50:B52"/>
    <mergeCell ref="C50:C52"/>
    <mergeCell ref="I50:I52"/>
    <mergeCell ref="J50:J52"/>
    <mergeCell ref="K50:K52"/>
    <mergeCell ref="L50:L52"/>
    <mergeCell ref="M50:M52"/>
    <mergeCell ref="A47:A49"/>
    <mergeCell ref="B47:B49"/>
    <mergeCell ref="C47:C49"/>
    <mergeCell ref="I47:I49"/>
    <mergeCell ref="J47:J49"/>
    <mergeCell ref="K47:K49"/>
    <mergeCell ref="L41:L43"/>
    <mergeCell ref="M41:M43"/>
    <mergeCell ref="A44:A46"/>
    <mergeCell ref="B44:B46"/>
    <mergeCell ref="I44:I46"/>
    <mergeCell ref="J44:J46"/>
    <mergeCell ref="K44:K46"/>
    <mergeCell ref="A41:A43"/>
    <mergeCell ref="B41:B43"/>
    <mergeCell ref="C41:C43"/>
    <mergeCell ref="I41:I43"/>
    <mergeCell ref="J41:J43"/>
    <mergeCell ref="K41:K43"/>
    <mergeCell ref="L35:L37"/>
    <mergeCell ref="M35:M37"/>
    <mergeCell ref="A38:A40"/>
    <mergeCell ref="B38:B40"/>
    <mergeCell ref="C38:C40"/>
    <mergeCell ref="I38:I40"/>
    <mergeCell ref="J38:J40"/>
    <mergeCell ref="K38:K40"/>
    <mergeCell ref="L38:L40"/>
    <mergeCell ref="M38:M40"/>
    <mergeCell ref="A35:A37"/>
    <mergeCell ref="B35:B37"/>
    <mergeCell ref="C35:C37"/>
    <mergeCell ref="I35:I37"/>
    <mergeCell ref="J35:J37"/>
    <mergeCell ref="K35:K37"/>
    <mergeCell ref="L29:L31"/>
    <mergeCell ref="M29:M31"/>
    <mergeCell ref="A32:A34"/>
    <mergeCell ref="B32:B34"/>
    <mergeCell ref="C32:C34"/>
    <mergeCell ref="I32:I34"/>
    <mergeCell ref="J32:J34"/>
    <mergeCell ref="K32:K34"/>
    <mergeCell ref="L32:L34"/>
    <mergeCell ref="M32:M34"/>
    <mergeCell ref="A29:A31"/>
    <mergeCell ref="B29:B31"/>
    <mergeCell ref="C29:C31"/>
    <mergeCell ref="I29:I31"/>
    <mergeCell ref="J29:J31"/>
    <mergeCell ref="K29:K31"/>
    <mergeCell ref="L23:L25"/>
    <mergeCell ref="M23:M25"/>
    <mergeCell ref="A26:A28"/>
    <mergeCell ref="B26:B28"/>
    <mergeCell ref="C26:C28"/>
    <mergeCell ref="I26:I28"/>
    <mergeCell ref="J26:J28"/>
    <mergeCell ref="K26:K28"/>
    <mergeCell ref="L26:L28"/>
    <mergeCell ref="M26:M28"/>
    <mergeCell ref="A23:A25"/>
    <mergeCell ref="B23:B25"/>
    <mergeCell ref="C23:C25"/>
    <mergeCell ref="I23:I25"/>
    <mergeCell ref="J23:J25"/>
    <mergeCell ref="K23:K25"/>
    <mergeCell ref="L17:L19"/>
    <mergeCell ref="M17:M19"/>
    <mergeCell ref="A20:A22"/>
    <mergeCell ref="B20:B22"/>
    <mergeCell ref="C20:C22"/>
    <mergeCell ref="I20:I22"/>
    <mergeCell ref="J20:J22"/>
    <mergeCell ref="K20:K22"/>
    <mergeCell ref="L20:L22"/>
    <mergeCell ref="M20:M22"/>
    <mergeCell ref="E12:E13"/>
    <mergeCell ref="F12:H12"/>
    <mergeCell ref="A15:M15"/>
    <mergeCell ref="B16:M16"/>
    <mergeCell ref="A17:A19"/>
    <mergeCell ref="B17:B19"/>
    <mergeCell ref="C17:C19"/>
    <mergeCell ref="I17:I19"/>
    <mergeCell ref="J17:J19"/>
    <mergeCell ref="K17:K19"/>
    <mergeCell ref="J1:M1"/>
    <mergeCell ref="J3:M7"/>
    <mergeCell ref="A8:M8"/>
    <mergeCell ref="K9:M9"/>
    <mergeCell ref="A11:A13"/>
    <mergeCell ref="B11:B13"/>
    <mergeCell ref="C11:C13"/>
    <mergeCell ref="D11:D13"/>
    <mergeCell ref="E11:H11"/>
    <mergeCell ref="I11:M1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outlinePr summaryBelow="0" summaryRight="0"/>
    <pageSetUpPr fitToPage="1"/>
  </sheetPr>
  <dimension ref="A1:N390"/>
  <sheetViews>
    <sheetView tabSelected="1" view="pageLayout" topLeftCell="C3" zoomScaleNormal="85" zoomScaleSheetLayoutView="85" workbookViewId="0">
      <selection activeCell="J3" sqref="J3:M7"/>
    </sheetView>
  </sheetViews>
  <sheetFormatPr defaultRowHeight="15" outlineLevelRow="3" x14ac:dyDescent="0.25"/>
  <cols>
    <col min="1" max="1" width="8.85546875" style="98" customWidth="1"/>
    <col min="2" max="2" width="46" style="84" customWidth="1"/>
    <col min="3" max="3" width="21.28515625" style="84" customWidth="1"/>
    <col min="4" max="5" width="15.7109375" style="84" customWidth="1"/>
    <col min="6" max="7" width="12.7109375" style="84" bestFit="1" customWidth="1"/>
    <col min="8" max="8" width="24.85546875" style="84" customWidth="1"/>
    <col min="9" max="9" width="35.7109375" style="84" customWidth="1"/>
    <col min="10" max="10" width="8.85546875" style="84" customWidth="1"/>
    <col min="11" max="12" width="9.42578125" style="84" bestFit="1" customWidth="1"/>
    <col min="13" max="13" width="12.140625" style="84" customWidth="1"/>
    <col min="14" max="14" width="14.7109375" style="84" customWidth="1"/>
    <col min="15" max="16384" width="9.140625" style="84"/>
  </cols>
  <sheetData>
    <row r="1" spans="1:13" ht="53.25" hidden="1" customHeight="1" x14ac:dyDescent="0.25">
      <c r="I1" s="90"/>
      <c r="J1" s="187" t="s">
        <v>125</v>
      </c>
      <c r="K1" s="188"/>
      <c r="L1" s="188"/>
      <c r="M1" s="189"/>
    </row>
    <row r="2" spans="1:13" ht="9" hidden="1" customHeight="1" x14ac:dyDescent="0.25">
      <c r="J2" s="90"/>
      <c r="K2" s="90"/>
      <c r="L2" s="90"/>
      <c r="M2" s="90"/>
    </row>
    <row r="3" spans="1:13" ht="9" customHeight="1" x14ac:dyDescent="0.25">
      <c r="J3" s="190" t="s">
        <v>259</v>
      </c>
      <c r="K3" s="191"/>
      <c r="L3" s="191"/>
      <c r="M3" s="191"/>
    </row>
    <row r="4" spans="1:13" ht="9" customHeight="1" x14ac:dyDescent="0.25">
      <c r="J4" s="191"/>
      <c r="K4" s="191"/>
      <c r="L4" s="191"/>
      <c r="M4" s="191"/>
    </row>
    <row r="5" spans="1:13" ht="9" customHeight="1" x14ac:dyDescent="0.25">
      <c r="J5" s="191"/>
      <c r="K5" s="191"/>
      <c r="L5" s="191"/>
      <c r="M5" s="191"/>
    </row>
    <row r="6" spans="1:13" ht="9" customHeight="1" x14ac:dyDescent="0.25">
      <c r="J6" s="191"/>
      <c r="K6" s="191"/>
      <c r="L6" s="191"/>
      <c r="M6" s="191"/>
    </row>
    <row r="7" spans="1:13" ht="39.75" customHeight="1" x14ac:dyDescent="0.25">
      <c r="J7" s="191"/>
      <c r="K7" s="191"/>
      <c r="L7" s="191"/>
      <c r="M7" s="191"/>
    </row>
    <row r="8" spans="1:13" s="95" customFormat="1" ht="16.5" customHeight="1" x14ac:dyDescent="0.3">
      <c r="A8" s="192" t="s">
        <v>45</v>
      </c>
      <c r="B8" s="192"/>
      <c r="C8" s="192"/>
      <c r="D8" s="192"/>
      <c r="E8" s="192"/>
      <c r="F8" s="192"/>
      <c r="G8" s="192"/>
      <c r="H8" s="192"/>
      <c r="I8" s="192"/>
      <c r="J8" s="192"/>
      <c r="K8" s="192"/>
      <c r="L8" s="192"/>
      <c r="M8" s="192"/>
    </row>
    <row r="9" spans="1:13" s="95" customFormat="1" ht="16.5" customHeight="1" x14ac:dyDescent="0.3">
      <c r="A9" s="85"/>
      <c r="B9" s="85"/>
      <c r="C9" s="85"/>
      <c r="D9" s="85"/>
      <c r="E9" s="85"/>
      <c r="F9" s="85"/>
      <c r="G9" s="85"/>
      <c r="H9" s="85"/>
      <c r="I9" s="85"/>
      <c r="J9" s="85"/>
      <c r="K9" s="193" t="s">
        <v>249</v>
      </c>
      <c r="L9" s="194"/>
      <c r="M9" s="194"/>
    </row>
    <row r="10" spans="1:13" ht="9" customHeight="1" x14ac:dyDescent="0.25"/>
    <row r="11" spans="1:13" ht="15.75" customHeight="1" x14ac:dyDescent="0.25">
      <c r="A11" s="195" t="s">
        <v>0</v>
      </c>
      <c r="B11" s="182" t="s">
        <v>46</v>
      </c>
      <c r="C11" s="182" t="s">
        <v>2</v>
      </c>
      <c r="D11" s="182" t="s">
        <v>3</v>
      </c>
      <c r="E11" s="182"/>
      <c r="F11" s="182"/>
      <c r="G11" s="182"/>
      <c r="H11" s="182"/>
      <c r="I11" s="182" t="s">
        <v>5</v>
      </c>
      <c r="J11" s="182"/>
      <c r="K11" s="182"/>
      <c r="L11" s="182"/>
      <c r="M11" s="182"/>
    </row>
    <row r="12" spans="1:13" x14ac:dyDescent="0.25">
      <c r="A12" s="195"/>
      <c r="B12" s="182"/>
      <c r="C12" s="182"/>
      <c r="D12" s="182"/>
      <c r="E12" s="182" t="s">
        <v>6</v>
      </c>
      <c r="F12" s="182" t="s">
        <v>7</v>
      </c>
      <c r="G12" s="182"/>
      <c r="H12" s="182"/>
      <c r="I12" s="182"/>
      <c r="J12" s="182"/>
      <c r="K12" s="182"/>
      <c r="L12" s="182"/>
      <c r="M12" s="182"/>
    </row>
    <row r="13" spans="1:13" x14ac:dyDescent="0.25">
      <c r="A13" s="195"/>
      <c r="B13" s="182"/>
      <c r="C13" s="182"/>
      <c r="D13" s="182"/>
      <c r="E13" s="182"/>
      <c r="F13" s="86">
        <v>2014</v>
      </c>
      <c r="G13" s="86">
        <v>2015</v>
      </c>
      <c r="H13" s="86">
        <v>2016</v>
      </c>
      <c r="I13" s="86" t="s">
        <v>1</v>
      </c>
      <c r="J13" s="86" t="s">
        <v>8</v>
      </c>
      <c r="K13" s="86">
        <v>2014</v>
      </c>
      <c r="L13" s="86">
        <v>2015</v>
      </c>
      <c r="M13" s="86">
        <v>2016</v>
      </c>
    </row>
    <row r="14" spans="1:13" ht="12" customHeight="1" x14ac:dyDescent="0.25">
      <c r="A14" s="99">
        <v>1</v>
      </c>
      <c r="B14" s="86">
        <v>2</v>
      </c>
      <c r="C14" s="86">
        <v>3</v>
      </c>
      <c r="D14" s="86">
        <v>4</v>
      </c>
      <c r="E14" s="86">
        <v>5</v>
      </c>
      <c r="F14" s="86">
        <v>6</v>
      </c>
      <c r="G14" s="86">
        <v>7</v>
      </c>
      <c r="H14" s="86">
        <v>8</v>
      </c>
      <c r="I14" s="86">
        <v>9</v>
      </c>
      <c r="J14" s="86">
        <v>10</v>
      </c>
      <c r="K14" s="86">
        <v>11</v>
      </c>
      <c r="L14" s="86">
        <v>12</v>
      </c>
      <c r="M14" s="86">
        <v>13</v>
      </c>
    </row>
    <row r="15" spans="1:13" ht="27" customHeight="1" x14ac:dyDescent="0.25">
      <c r="A15" s="183" t="s">
        <v>47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</row>
    <row r="16" spans="1:13" ht="15" customHeight="1" x14ac:dyDescent="0.25">
      <c r="A16" s="220" t="s">
        <v>251</v>
      </c>
      <c r="B16" s="221"/>
      <c r="C16" s="221"/>
      <c r="D16" s="221"/>
      <c r="E16" s="221"/>
      <c r="F16" s="221"/>
      <c r="G16" s="221"/>
      <c r="H16" s="221"/>
      <c r="I16" s="221"/>
      <c r="J16" s="221"/>
      <c r="K16" s="221"/>
      <c r="L16" s="221"/>
      <c r="M16" s="222"/>
    </row>
    <row r="17" spans="1:14" s="95" customFormat="1" ht="14.25" customHeight="1" x14ac:dyDescent="0.2">
      <c r="A17" s="201" t="s">
        <v>132</v>
      </c>
      <c r="B17" s="213" t="s">
        <v>130</v>
      </c>
      <c r="C17" s="184"/>
      <c r="D17" s="92" t="s">
        <v>6</v>
      </c>
      <c r="E17" s="57">
        <f>SUM(F17:H17)</f>
        <v>11462137</v>
      </c>
      <c r="F17" s="57">
        <f>SUM(F18:F19)</f>
        <v>5271197</v>
      </c>
      <c r="G17" s="57">
        <f>SUM(G18:G19)</f>
        <v>3415930</v>
      </c>
      <c r="H17" s="57">
        <f>SUM(H18:H19)</f>
        <v>2775010</v>
      </c>
      <c r="I17" s="184" t="s">
        <v>100</v>
      </c>
      <c r="J17" s="198" t="s">
        <v>9</v>
      </c>
      <c r="K17" s="198" t="s">
        <v>101</v>
      </c>
      <c r="L17" s="198" t="s">
        <v>102</v>
      </c>
      <c r="M17" s="214" t="s">
        <v>102</v>
      </c>
      <c r="N17" s="94"/>
    </row>
    <row r="18" spans="1:14" s="95" customFormat="1" ht="14.25" customHeight="1" x14ac:dyDescent="0.2">
      <c r="A18" s="201"/>
      <c r="B18" s="213"/>
      <c r="C18" s="185"/>
      <c r="D18" s="92" t="s">
        <v>10</v>
      </c>
      <c r="E18" s="57">
        <f>SUM(F18:H18)</f>
        <v>1160100</v>
      </c>
      <c r="F18" s="57">
        <f t="shared" ref="F18:H19" si="0">F27+F54+F99+F117</f>
        <v>625000</v>
      </c>
      <c r="G18" s="57">
        <f t="shared" si="0"/>
        <v>535100</v>
      </c>
      <c r="H18" s="57">
        <f t="shared" si="0"/>
        <v>0</v>
      </c>
      <c r="I18" s="185"/>
      <c r="J18" s="199"/>
      <c r="K18" s="199"/>
      <c r="L18" s="199"/>
      <c r="M18" s="215"/>
      <c r="N18" s="94"/>
    </row>
    <row r="19" spans="1:14" s="95" customFormat="1" ht="14.25" customHeight="1" x14ac:dyDescent="0.2">
      <c r="A19" s="201"/>
      <c r="B19" s="213"/>
      <c r="C19" s="186"/>
      <c r="D19" s="92" t="s">
        <v>11</v>
      </c>
      <c r="E19" s="57">
        <f>SUM(F19:H19)</f>
        <v>10302037</v>
      </c>
      <c r="F19" s="57">
        <f t="shared" si="0"/>
        <v>4646197</v>
      </c>
      <c r="G19" s="57">
        <f t="shared" si="0"/>
        <v>2880830</v>
      </c>
      <c r="H19" s="57">
        <f t="shared" si="0"/>
        <v>2775010</v>
      </c>
      <c r="I19" s="185"/>
      <c r="J19" s="199"/>
      <c r="K19" s="199"/>
      <c r="L19" s="199"/>
      <c r="M19" s="215"/>
      <c r="N19" s="94"/>
    </row>
    <row r="20" spans="1:14" s="95" customFormat="1" ht="24" customHeight="1" x14ac:dyDescent="0.2">
      <c r="A20" s="201"/>
      <c r="B20" s="213"/>
      <c r="C20" s="184" t="s">
        <v>256</v>
      </c>
      <c r="D20" s="92" t="s">
        <v>6</v>
      </c>
      <c r="E20" s="57">
        <f t="shared" ref="E20:E25" si="1">SUM(F20:H20)</f>
        <v>11462137</v>
      </c>
      <c r="F20" s="57">
        <f>SUM(F21:F22)</f>
        <v>5271197</v>
      </c>
      <c r="G20" s="57">
        <f>SUM(G21:G22)</f>
        <v>3415930</v>
      </c>
      <c r="H20" s="57">
        <f>SUM(H21:H22)</f>
        <v>2775010</v>
      </c>
      <c r="I20" s="185"/>
      <c r="J20" s="199"/>
      <c r="K20" s="199"/>
      <c r="L20" s="199"/>
      <c r="M20" s="215"/>
      <c r="N20" s="94"/>
    </row>
    <row r="21" spans="1:14" s="95" customFormat="1" ht="24" customHeight="1" x14ac:dyDescent="0.2">
      <c r="A21" s="201"/>
      <c r="B21" s="213"/>
      <c r="C21" s="185"/>
      <c r="D21" s="92" t="s">
        <v>10</v>
      </c>
      <c r="E21" s="57">
        <f t="shared" si="1"/>
        <v>1160100</v>
      </c>
      <c r="F21" s="57">
        <f t="shared" ref="F21:H22" si="2">F30+F57+F102+F120</f>
        <v>625000</v>
      </c>
      <c r="G21" s="57">
        <f t="shared" si="2"/>
        <v>535100</v>
      </c>
      <c r="H21" s="57">
        <f t="shared" si="2"/>
        <v>0</v>
      </c>
      <c r="I21" s="185"/>
      <c r="J21" s="199"/>
      <c r="K21" s="199"/>
      <c r="L21" s="199"/>
      <c r="M21" s="215"/>
      <c r="N21" s="94"/>
    </row>
    <row r="22" spans="1:14" s="95" customFormat="1" ht="24" customHeight="1" x14ac:dyDescent="0.2">
      <c r="A22" s="201"/>
      <c r="B22" s="213"/>
      <c r="C22" s="186"/>
      <c r="D22" s="92" t="s">
        <v>11</v>
      </c>
      <c r="E22" s="57">
        <f t="shared" si="1"/>
        <v>10302037</v>
      </c>
      <c r="F22" s="57">
        <f t="shared" si="2"/>
        <v>4646197</v>
      </c>
      <c r="G22" s="57">
        <f t="shared" si="2"/>
        <v>2880830</v>
      </c>
      <c r="H22" s="57">
        <f t="shared" si="2"/>
        <v>2775010</v>
      </c>
      <c r="I22" s="185"/>
      <c r="J22" s="199"/>
      <c r="K22" s="199"/>
      <c r="L22" s="199"/>
      <c r="M22" s="215"/>
      <c r="N22" s="94"/>
    </row>
    <row r="23" spans="1:14" s="95" customFormat="1" ht="15" customHeight="1" x14ac:dyDescent="0.2">
      <c r="A23" s="201"/>
      <c r="B23" s="213"/>
      <c r="C23" s="184" t="s">
        <v>257</v>
      </c>
      <c r="D23" s="92" t="s">
        <v>6</v>
      </c>
      <c r="E23" s="57">
        <f t="shared" si="1"/>
        <v>0</v>
      </c>
      <c r="F23" s="57">
        <f>SUM(F24:F25)</f>
        <v>0</v>
      </c>
      <c r="G23" s="57">
        <f>SUM(G24:G25)</f>
        <v>0</v>
      </c>
      <c r="H23" s="57">
        <f>SUM(H24:H25)</f>
        <v>0</v>
      </c>
      <c r="I23" s="185"/>
      <c r="J23" s="199"/>
      <c r="K23" s="199"/>
      <c r="L23" s="199"/>
      <c r="M23" s="215"/>
      <c r="N23" s="94"/>
    </row>
    <row r="24" spans="1:14" s="95" customFormat="1" ht="15" customHeight="1" x14ac:dyDescent="0.2">
      <c r="A24" s="201"/>
      <c r="B24" s="213"/>
      <c r="C24" s="185"/>
      <c r="D24" s="92" t="s">
        <v>10</v>
      </c>
      <c r="E24" s="57">
        <f t="shared" si="1"/>
        <v>0</v>
      </c>
      <c r="F24" s="57">
        <f t="shared" ref="F24:H25" si="3">F33+F60+F105+F123</f>
        <v>0</v>
      </c>
      <c r="G24" s="57">
        <f t="shared" si="3"/>
        <v>0</v>
      </c>
      <c r="H24" s="57">
        <f t="shared" si="3"/>
        <v>0</v>
      </c>
      <c r="I24" s="185"/>
      <c r="J24" s="199"/>
      <c r="K24" s="199"/>
      <c r="L24" s="199"/>
      <c r="M24" s="215"/>
      <c r="N24" s="94"/>
    </row>
    <row r="25" spans="1:14" s="95" customFormat="1" ht="15" customHeight="1" x14ac:dyDescent="0.2">
      <c r="A25" s="201"/>
      <c r="B25" s="213"/>
      <c r="C25" s="186"/>
      <c r="D25" s="92" t="s">
        <v>11</v>
      </c>
      <c r="E25" s="57">
        <f t="shared" si="1"/>
        <v>0</v>
      </c>
      <c r="F25" s="57">
        <f t="shared" si="3"/>
        <v>0</v>
      </c>
      <c r="G25" s="57">
        <f t="shared" si="3"/>
        <v>0</v>
      </c>
      <c r="H25" s="57">
        <f t="shared" si="3"/>
        <v>0</v>
      </c>
      <c r="I25" s="186"/>
      <c r="J25" s="200"/>
      <c r="K25" s="200"/>
      <c r="L25" s="200"/>
      <c r="M25" s="216"/>
      <c r="N25" s="94"/>
    </row>
    <row r="26" spans="1:14" s="95" customFormat="1" ht="14.25" customHeight="1" outlineLevel="1" x14ac:dyDescent="0.2">
      <c r="A26" s="201" t="s">
        <v>104</v>
      </c>
      <c r="B26" s="213" t="s">
        <v>61</v>
      </c>
      <c r="C26" s="184"/>
      <c r="D26" s="93" t="s">
        <v>6</v>
      </c>
      <c r="E26" s="57">
        <f t="shared" ref="E26:E57" si="4">SUM(F26:H26)</f>
        <v>3255945</v>
      </c>
      <c r="F26" s="57">
        <f>SUM(F27:F28)</f>
        <v>1256095</v>
      </c>
      <c r="G26" s="57">
        <f>SUM(G27:G28)</f>
        <v>785830</v>
      </c>
      <c r="H26" s="57">
        <f>SUM(H27:H28)</f>
        <v>1214020</v>
      </c>
      <c r="I26" s="184" t="s">
        <v>100</v>
      </c>
      <c r="J26" s="198" t="s">
        <v>9</v>
      </c>
      <c r="K26" s="198" t="s">
        <v>101</v>
      </c>
      <c r="L26" s="198" t="s">
        <v>102</v>
      </c>
      <c r="M26" s="214" t="s">
        <v>102</v>
      </c>
      <c r="N26" s="94"/>
    </row>
    <row r="27" spans="1:14" s="95" customFormat="1" ht="14.25" customHeight="1" outlineLevel="1" x14ac:dyDescent="0.2">
      <c r="A27" s="201"/>
      <c r="B27" s="213"/>
      <c r="C27" s="185"/>
      <c r="D27" s="93" t="s">
        <v>10</v>
      </c>
      <c r="E27" s="57">
        <f t="shared" si="4"/>
        <v>0</v>
      </c>
      <c r="F27" s="57">
        <f t="shared" ref="F27:H28" si="5">F36+F45</f>
        <v>0</v>
      </c>
      <c r="G27" s="57">
        <f t="shared" si="5"/>
        <v>0</v>
      </c>
      <c r="H27" s="57">
        <f t="shared" si="5"/>
        <v>0</v>
      </c>
      <c r="I27" s="185"/>
      <c r="J27" s="199"/>
      <c r="K27" s="199"/>
      <c r="L27" s="199"/>
      <c r="M27" s="215"/>
      <c r="N27" s="94"/>
    </row>
    <row r="28" spans="1:14" s="95" customFormat="1" ht="14.25" customHeight="1" outlineLevel="1" x14ac:dyDescent="0.2">
      <c r="A28" s="201"/>
      <c r="B28" s="213"/>
      <c r="C28" s="186"/>
      <c r="D28" s="93" t="s">
        <v>11</v>
      </c>
      <c r="E28" s="57">
        <f t="shared" si="4"/>
        <v>3255945</v>
      </c>
      <c r="F28" s="57">
        <f t="shared" si="5"/>
        <v>1256095</v>
      </c>
      <c r="G28" s="57">
        <f t="shared" si="5"/>
        <v>785830</v>
      </c>
      <c r="H28" s="57">
        <f t="shared" si="5"/>
        <v>1214020</v>
      </c>
      <c r="I28" s="185"/>
      <c r="J28" s="199"/>
      <c r="K28" s="199"/>
      <c r="L28" s="199"/>
      <c r="M28" s="215"/>
      <c r="N28" s="94"/>
    </row>
    <row r="29" spans="1:14" s="95" customFormat="1" ht="24" customHeight="1" outlineLevel="1" x14ac:dyDescent="0.2">
      <c r="A29" s="201"/>
      <c r="B29" s="213"/>
      <c r="C29" s="184" t="s">
        <v>256</v>
      </c>
      <c r="D29" s="93" t="s">
        <v>6</v>
      </c>
      <c r="E29" s="57">
        <f t="shared" si="4"/>
        <v>3255945</v>
      </c>
      <c r="F29" s="57">
        <f>SUM(F30:F31)</f>
        <v>1256095</v>
      </c>
      <c r="G29" s="57">
        <f>SUM(G30:G31)</f>
        <v>785830</v>
      </c>
      <c r="H29" s="57">
        <f>SUM(H30:H31)</f>
        <v>1214020</v>
      </c>
      <c r="I29" s="185"/>
      <c r="J29" s="199"/>
      <c r="K29" s="199"/>
      <c r="L29" s="199"/>
      <c r="M29" s="215"/>
      <c r="N29" s="94"/>
    </row>
    <row r="30" spans="1:14" s="95" customFormat="1" ht="24" customHeight="1" outlineLevel="1" x14ac:dyDescent="0.2">
      <c r="A30" s="201"/>
      <c r="B30" s="213"/>
      <c r="C30" s="185"/>
      <c r="D30" s="93" t="s">
        <v>10</v>
      </c>
      <c r="E30" s="57">
        <f t="shared" si="4"/>
        <v>0</v>
      </c>
      <c r="F30" s="57">
        <f t="shared" ref="F30:H31" si="6">F39+F48</f>
        <v>0</v>
      </c>
      <c r="G30" s="57">
        <f t="shared" si="6"/>
        <v>0</v>
      </c>
      <c r="H30" s="57">
        <f t="shared" si="6"/>
        <v>0</v>
      </c>
      <c r="I30" s="185"/>
      <c r="J30" s="199"/>
      <c r="K30" s="199"/>
      <c r="L30" s="199"/>
      <c r="M30" s="215"/>
      <c r="N30" s="94"/>
    </row>
    <row r="31" spans="1:14" s="95" customFormat="1" ht="24" customHeight="1" outlineLevel="1" x14ac:dyDescent="0.2">
      <c r="A31" s="201"/>
      <c r="B31" s="213"/>
      <c r="C31" s="186"/>
      <c r="D31" s="93" t="s">
        <v>11</v>
      </c>
      <c r="E31" s="57">
        <f t="shared" si="4"/>
        <v>3255945</v>
      </c>
      <c r="F31" s="57">
        <f t="shared" si="6"/>
        <v>1256095</v>
      </c>
      <c r="G31" s="57">
        <f t="shared" si="6"/>
        <v>785830</v>
      </c>
      <c r="H31" s="57">
        <f>H40+H49</f>
        <v>1214020</v>
      </c>
      <c r="I31" s="185"/>
      <c r="J31" s="199"/>
      <c r="K31" s="199"/>
      <c r="L31" s="199"/>
      <c r="M31" s="215"/>
      <c r="N31" s="94"/>
    </row>
    <row r="32" spans="1:14" s="95" customFormat="1" ht="15" customHeight="1" outlineLevel="1" x14ac:dyDescent="0.2">
      <c r="A32" s="201"/>
      <c r="B32" s="213"/>
      <c r="C32" s="184" t="s">
        <v>257</v>
      </c>
      <c r="D32" s="93" t="s">
        <v>6</v>
      </c>
      <c r="E32" s="57">
        <f t="shared" si="4"/>
        <v>0</v>
      </c>
      <c r="F32" s="57">
        <f>SUM(F33:F34)</f>
        <v>0</v>
      </c>
      <c r="G32" s="57">
        <f>SUM(G33:G34)</f>
        <v>0</v>
      </c>
      <c r="H32" s="57">
        <f>SUM(H33:H34)</f>
        <v>0</v>
      </c>
      <c r="I32" s="185"/>
      <c r="J32" s="199"/>
      <c r="K32" s="199"/>
      <c r="L32" s="199"/>
      <c r="M32" s="215"/>
      <c r="N32" s="94"/>
    </row>
    <row r="33" spans="1:14" s="95" customFormat="1" ht="15" customHeight="1" outlineLevel="1" x14ac:dyDescent="0.2">
      <c r="A33" s="201"/>
      <c r="B33" s="213"/>
      <c r="C33" s="185"/>
      <c r="D33" s="93" t="s">
        <v>10</v>
      </c>
      <c r="E33" s="57">
        <f t="shared" si="4"/>
        <v>0</v>
      </c>
      <c r="F33" s="57">
        <f t="shared" ref="F33:H34" si="7">F42+F51</f>
        <v>0</v>
      </c>
      <c r="G33" s="57">
        <f t="shared" si="7"/>
        <v>0</v>
      </c>
      <c r="H33" s="57">
        <f t="shared" si="7"/>
        <v>0</v>
      </c>
      <c r="I33" s="185"/>
      <c r="J33" s="199"/>
      <c r="K33" s="199"/>
      <c r="L33" s="199"/>
      <c r="M33" s="215"/>
      <c r="N33" s="94"/>
    </row>
    <row r="34" spans="1:14" s="95" customFormat="1" ht="15" customHeight="1" outlineLevel="1" x14ac:dyDescent="0.2">
      <c r="A34" s="201"/>
      <c r="B34" s="213"/>
      <c r="C34" s="186"/>
      <c r="D34" s="93" t="s">
        <v>11</v>
      </c>
      <c r="E34" s="57">
        <f t="shared" si="4"/>
        <v>0</v>
      </c>
      <c r="F34" s="57">
        <f t="shared" si="7"/>
        <v>0</v>
      </c>
      <c r="G34" s="57">
        <f t="shared" si="7"/>
        <v>0</v>
      </c>
      <c r="H34" s="57">
        <f t="shared" si="7"/>
        <v>0</v>
      </c>
      <c r="I34" s="186"/>
      <c r="J34" s="200"/>
      <c r="K34" s="200"/>
      <c r="L34" s="200"/>
      <c r="M34" s="216"/>
      <c r="N34" s="94"/>
    </row>
    <row r="35" spans="1:14" ht="25.5" customHeight="1" outlineLevel="2" x14ac:dyDescent="0.25">
      <c r="A35" s="197" t="s">
        <v>48</v>
      </c>
      <c r="B35" s="196" t="s">
        <v>12</v>
      </c>
      <c r="C35" s="184"/>
      <c r="D35" s="93" t="s">
        <v>6</v>
      </c>
      <c r="E35" s="57">
        <f t="shared" si="4"/>
        <v>480000</v>
      </c>
      <c r="F35" s="57">
        <f>SUM(F36:F37)</f>
        <v>200000</v>
      </c>
      <c r="G35" s="57">
        <f>SUM(G36:G37)</f>
        <v>100000</v>
      </c>
      <c r="H35" s="57">
        <f>SUM(H36:H37)</f>
        <v>180000</v>
      </c>
      <c r="I35" s="184" t="s">
        <v>13</v>
      </c>
      <c r="J35" s="198" t="s">
        <v>9</v>
      </c>
      <c r="K35" s="198">
        <v>100</v>
      </c>
      <c r="L35" s="198">
        <v>100</v>
      </c>
      <c r="M35" s="198">
        <v>100</v>
      </c>
      <c r="N35" s="94"/>
    </row>
    <row r="36" spans="1:14" ht="25.5" customHeight="1" outlineLevel="2" x14ac:dyDescent="0.25">
      <c r="A36" s="197"/>
      <c r="B36" s="196"/>
      <c r="C36" s="185"/>
      <c r="D36" s="96" t="s">
        <v>10</v>
      </c>
      <c r="E36" s="83">
        <f t="shared" si="4"/>
        <v>0</v>
      </c>
      <c r="F36" s="83">
        <v>0</v>
      </c>
      <c r="G36" s="83">
        <v>0</v>
      </c>
      <c r="H36" s="83">
        <v>0</v>
      </c>
      <c r="I36" s="185"/>
      <c r="J36" s="199"/>
      <c r="K36" s="199"/>
      <c r="L36" s="199"/>
      <c r="M36" s="199"/>
      <c r="N36" s="94"/>
    </row>
    <row r="37" spans="1:14" ht="25.5" customHeight="1" outlineLevel="2" x14ac:dyDescent="0.25">
      <c r="A37" s="197"/>
      <c r="B37" s="196"/>
      <c r="C37" s="186"/>
      <c r="D37" s="96" t="s">
        <v>11</v>
      </c>
      <c r="E37" s="83">
        <f t="shared" si="4"/>
        <v>480000</v>
      </c>
      <c r="F37" s="83">
        <v>200000</v>
      </c>
      <c r="G37" s="83">
        <v>100000</v>
      </c>
      <c r="H37" s="87">
        <v>180000</v>
      </c>
      <c r="I37" s="185"/>
      <c r="J37" s="199"/>
      <c r="K37" s="199"/>
      <c r="L37" s="199"/>
      <c r="M37" s="199"/>
      <c r="N37" s="94"/>
    </row>
    <row r="38" spans="1:14" ht="24" customHeight="1" outlineLevel="2" x14ac:dyDescent="0.25">
      <c r="A38" s="197"/>
      <c r="B38" s="196"/>
      <c r="C38" s="184" t="s">
        <v>256</v>
      </c>
      <c r="D38" s="93" t="s">
        <v>6</v>
      </c>
      <c r="E38" s="57">
        <f t="shared" si="4"/>
        <v>480000</v>
      </c>
      <c r="F38" s="57">
        <f>SUM(F39:F40)</f>
        <v>200000</v>
      </c>
      <c r="G38" s="57">
        <f>SUM(G39:G40)</f>
        <v>100000</v>
      </c>
      <c r="H38" s="57">
        <f>SUM(H39:H40)</f>
        <v>180000</v>
      </c>
      <c r="I38" s="185"/>
      <c r="J38" s="199"/>
      <c r="K38" s="199"/>
      <c r="L38" s="199"/>
      <c r="M38" s="199"/>
      <c r="N38" s="94"/>
    </row>
    <row r="39" spans="1:14" ht="24" customHeight="1" outlineLevel="2" x14ac:dyDescent="0.25">
      <c r="A39" s="197"/>
      <c r="B39" s="196"/>
      <c r="C39" s="185"/>
      <c r="D39" s="96" t="s">
        <v>10</v>
      </c>
      <c r="E39" s="83">
        <f t="shared" si="4"/>
        <v>0</v>
      </c>
      <c r="F39" s="83">
        <v>0</v>
      </c>
      <c r="G39" s="83">
        <v>0</v>
      </c>
      <c r="H39" s="83">
        <v>0</v>
      </c>
      <c r="I39" s="185"/>
      <c r="J39" s="199"/>
      <c r="K39" s="199"/>
      <c r="L39" s="199"/>
      <c r="M39" s="199"/>
      <c r="N39" s="94"/>
    </row>
    <row r="40" spans="1:14" ht="24" customHeight="1" outlineLevel="2" x14ac:dyDescent="0.25">
      <c r="A40" s="197"/>
      <c r="B40" s="196"/>
      <c r="C40" s="186"/>
      <c r="D40" s="96" t="s">
        <v>11</v>
      </c>
      <c r="E40" s="83">
        <f t="shared" si="4"/>
        <v>480000</v>
      </c>
      <c r="F40" s="83">
        <v>200000</v>
      </c>
      <c r="G40" s="83">
        <v>100000</v>
      </c>
      <c r="H40" s="87">
        <v>180000</v>
      </c>
      <c r="I40" s="185"/>
      <c r="J40" s="199"/>
      <c r="K40" s="199"/>
      <c r="L40" s="199"/>
      <c r="M40" s="199"/>
      <c r="N40" s="94"/>
    </row>
    <row r="41" spans="1:14" ht="15" customHeight="1" outlineLevel="2" x14ac:dyDescent="0.25">
      <c r="A41" s="197"/>
      <c r="B41" s="196"/>
      <c r="C41" s="184" t="s">
        <v>257</v>
      </c>
      <c r="D41" s="93" t="s">
        <v>6</v>
      </c>
      <c r="E41" s="57">
        <f t="shared" si="4"/>
        <v>0</v>
      </c>
      <c r="F41" s="57">
        <f>SUM(F42:F43)</f>
        <v>0</v>
      </c>
      <c r="G41" s="57">
        <f>SUM(G42:G43)</f>
        <v>0</v>
      </c>
      <c r="H41" s="57">
        <f>SUM(H42:H43)</f>
        <v>0</v>
      </c>
      <c r="I41" s="185"/>
      <c r="J41" s="199"/>
      <c r="K41" s="199"/>
      <c r="L41" s="199"/>
      <c r="M41" s="199"/>
      <c r="N41" s="94"/>
    </row>
    <row r="42" spans="1:14" ht="15" customHeight="1" outlineLevel="2" x14ac:dyDescent="0.25">
      <c r="A42" s="197"/>
      <c r="B42" s="196"/>
      <c r="C42" s="185"/>
      <c r="D42" s="96" t="s">
        <v>10</v>
      </c>
      <c r="E42" s="83">
        <f t="shared" si="4"/>
        <v>0</v>
      </c>
      <c r="F42" s="83"/>
      <c r="G42" s="83"/>
      <c r="H42" s="83"/>
      <c r="I42" s="185"/>
      <c r="J42" s="199"/>
      <c r="K42" s="199"/>
      <c r="L42" s="199"/>
      <c r="M42" s="199"/>
      <c r="N42" s="94"/>
    </row>
    <row r="43" spans="1:14" ht="15" customHeight="1" outlineLevel="2" x14ac:dyDescent="0.25">
      <c r="A43" s="197"/>
      <c r="B43" s="196"/>
      <c r="C43" s="186"/>
      <c r="D43" s="96" t="s">
        <v>11</v>
      </c>
      <c r="E43" s="83">
        <f t="shared" si="4"/>
        <v>0</v>
      </c>
      <c r="F43" s="83"/>
      <c r="G43" s="83"/>
      <c r="H43" s="87"/>
      <c r="I43" s="186"/>
      <c r="J43" s="200"/>
      <c r="K43" s="200"/>
      <c r="L43" s="200"/>
      <c r="M43" s="200"/>
      <c r="N43" s="94"/>
    </row>
    <row r="44" spans="1:14" ht="30" customHeight="1" outlineLevel="2" x14ac:dyDescent="0.25">
      <c r="A44" s="197" t="s">
        <v>49</v>
      </c>
      <c r="B44" s="196" t="s">
        <v>14</v>
      </c>
      <c r="C44" s="184"/>
      <c r="D44" s="93" t="s">
        <v>6</v>
      </c>
      <c r="E44" s="57">
        <f t="shared" si="4"/>
        <v>2775945</v>
      </c>
      <c r="F44" s="57">
        <f>SUM(F45:F46)</f>
        <v>1056095</v>
      </c>
      <c r="G44" s="57">
        <f>SUM(G45:G46)</f>
        <v>685830</v>
      </c>
      <c r="H44" s="57">
        <f>SUM(H45:H46)</f>
        <v>1034020</v>
      </c>
      <c r="I44" s="184" t="s">
        <v>16</v>
      </c>
      <c r="J44" s="198" t="s">
        <v>77</v>
      </c>
      <c r="K44" s="198">
        <v>12</v>
      </c>
      <c r="L44" s="198">
        <v>16</v>
      </c>
      <c r="M44" s="198">
        <v>18</v>
      </c>
      <c r="N44" s="94"/>
    </row>
    <row r="45" spans="1:14" ht="30" customHeight="1" outlineLevel="2" x14ac:dyDescent="0.25">
      <c r="A45" s="197"/>
      <c r="B45" s="196"/>
      <c r="C45" s="185"/>
      <c r="D45" s="96" t="s">
        <v>10</v>
      </c>
      <c r="E45" s="83">
        <f t="shared" si="4"/>
        <v>0</v>
      </c>
      <c r="F45" s="83">
        <v>0</v>
      </c>
      <c r="G45" s="83">
        <v>0</v>
      </c>
      <c r="H45" s="83">
        <v>0</v>
      </c>
      <c r="I45" s="185"/>
      <c r="J45" s="199"/>
      <c r="K45" s="199"/>
      <c r="L45" s="199"/>
      <c r="M45" s="199"/>
      <c r="N45" s="94"/>
    </row>
    <row r="46" spans="1:14" ht="30" customHeight="1" outlineLevel="2" x14ac:dyDescent="0.25">
      <c r="A46" s="197"/>
      <c r="B46" s="196"/>
      <c r="C46" s="186"/>
      <c r="D46" s="96" t="s">
        <v>11</v>
      </c>
      <c r="E46" s="83">
        <f t="shared" si="4"/>
        <v>2775945</v>
      </c>
      <c r="F46" s="83">
        <v>1056095</v>
      </c>
      <c r="G46" s="83">
        <f>667330+18500</f>
        <v>685830</v>
      </c>
      <c r="H46" s="83">
        <v>1034020</v>
      </c>
      <c r="I46" s="185"/>
      <c r="J46" s="199"/>
      <c r="K46" s="199"/>
      <c r="L46" s="199"/>
      <c r="M46" s="199"/>
      <c r="N46" s="94"/>
    </row>
    <row r="47" spans="1:14" ht="24" customHeight="1" outlineLevel="2" x14ac:dyDescent="0.25">
      <c r="A47" s="197"/>
      <c r="B47" s="196"/>
      <c r="C47" s="184" t="s">
        <v>256</v>
      </c>
      <c r="D47" s="93" t="s">
        <v>6</v>
      </c>
      <c r="E47" s="57">
        <f t="shared" si="4"/>
        <v>2775945</v>
      </c>
      <c r="F47" s="57">
        <f>SUM(F48:F49)</f>
        <v>1056095</v>
      </c>
      <c r="G47" s="57">
        <f>SUM(G48:G49)</f>
        <v>685830</v>
      </c>
      <c r="H47" s="57">
        <f>SUM(H48:H49)</f>
        <v>1034020</v>
      </c>
      <c r="I47" s="185"/>
      <c r="J47" s="199"/>
      <c r="K47" s="199"/>
      <c r="L47" s="199"/>
      <c r="M47" s="199"/>
      <c r="N47" s="94"/>
    </row>
    <row r="48" spans="1:14" ht="24" customHeight="1" outlineLevel="2" x14ac:dyDescent="0.25">
      <c r="A48" s="197"/>
      <c r="B48" s="196"/>
      <c r="C48" s="185"/>
      <c r="D48" s="96" t="s">
        <v>10</v>
      </c>
      <c r="E48" s="83">
        <f t="shared" si="4"/>
        <v>0</v>
      </c>
      <c r="F48" s="83">
        <v>0</v>
      </c>
      <c r="G48" s="83">
        <v>0</v>
      </c>
      <c r="H48" s="83">
        <v>0</v>
      </c>
      <c r="I48" s="185"/>
      <c r="J48" s="199"/>
      <c r="K48" s="199"/>
      <c r="L48" s="199"/>
      <c r="M48" s="199"/>
      <c r="N48" s="94"/>
    </row>
    <row r="49" spans="1:14" ht="24" customHeight="1" outlineLevel="2" x14ac:dyDescent="0.25">
      <c r="A49" s="197"/>
      <c r="B49" s="196"/>
      <c r="C49" s="186"/>
      <c r="D49" s="96" t="s">
        <v>11</v>
      </c>
      <c r="E49" s="83">
        <f t="shared" si="4"/>
        <v>2775945</v>
      </c>
      <c r="F49" s="83">
        <v>1056095</v>
      </c>
      <c r="G49" s="83">
        <f>667330+18500</f>
        <v>685830</v>
      </c>
      <c r="H49" s="83">
        <v>1034020</v>
      </c>
      <c r="I49" s="185"/>
      <c r="J49" s="199"/>
      <c r="K49" s="199"/>
      <c r="L49" s="199"/>
      <c r="M49" s="199"/>
      <c r="N49" s="94"/>
    </row>
    <row r="50" spans="1:14" ht="15" customHeight="1" outlineLevel="2" x14ac:dyDescent="0.25">
      <c r="A50" s="197"/>
      <c r="B50" s="196"/>
      <c r="C50" s="184" t="s">
        <v>257</v>
      </c>
      <c r="D50" s="93" t="s">
        <v>6</v>
      </c>
      <c r="E50" s="57">
        <f t="shared" si="4"/>
        <v>0</v>
      </c>
      <c r="F50" s="57">
        <f>SUM(F51:F52)</f>
        <v>0</v>
      </c>
      <c r="G50" s="57">
        <f>SUM(G51:G52)</f>
        <v>0</v>
      </c>
      <c r="H50" s="57">
        <f>SUM(H51:H52)</f>
        <v>0</v>
      </c>
      <c r="I50" s="185"/>
      <c r="J50" s="199"/>
      <c r="K50" s="199"/>
      <c r="L50" s="199"/>
      <c r="M50" s="199"/>
      <c r="N50" s="94"/>
    </row>
    <row r="51" spans="1:14" ht="15" customHeight="1" outlineLevel="2" x14ac:dyDescent="0.25">
      <c r="A51" s="197"/>
      <c r="B51" s="196"/>
      <c r="C51" s="185"/>
      <c r="D51" s="96" t="s">
        <v>10</v>
      </c>
      <c r="E51" s="83">
        <f t="shared" si="4"/>
        <v>0</v>
      </c>
      <c r="F51" s="83"/>
      <c r="G51" s="83"/>
      <c r="H51" s="83"/>
      <c r="I51" s="185"/>
      <c r="J51" s="199"/>
      <c r="K51" s="199"/>
      <c r="L51" s="199"/>
      <c r="M51" s="199"/>
      <c r="N51" s="94"/>
    </row>
    <row r="52" spans="1:14" ht="15" customHeight="1" outlineLevel="2" x14ac:dyDescent="0.25">
      <c r="A52" s="197"/>
      <c r="B52" s="196"/>
      <c r="C52" s="186"/>
      <c r="D52" s="96" t="s">
        <v>11</v>
      </c>
      <c r="E52" s="83">
        <f t="shared" si="4"/>
        <v>0</v>
      </c>
      <c r="F52" s="83"/>
      <c r="G52" s="83"/>
      <c r="H52" s="87"/>
      <c r="I52" s="186"/>
      <c r="J52" s="200"/>
      <c r="K52" s="200"/>
      <c r="L52" s="200"/>
      <c r="M52" s="200"/>
      <c r="N52" s="94"/>
    </row>
    <row r="53" spans="1:14" ht="15" customHeight="1" outlineLevel="1" x14ac:dyDescent="0.25">
      <c r="A53" s="201" t="s">
        <v>50</v>
      </c>
      <c r="B53" s="213" t="s">
        <v>17</v>
      </c>
      <c r="C53" s="184"/>
      <c r="D53" s="93" t="s">
        <v>6</v>
      </c>
      <c r="E53" s="57">
        <f t="shared" si="4"/>
        <v>4491092</v>
      </c>
      <c r="F53" s="57">
        <f>SUM(F54:F55)</f>
        <v>3495102</v>
      </c>
      <c r="G53" s="57">
        <f>SUM(G54:G55)</f>
        <v>195000</v>
      </c>
      <c r="H53" s="57">
        <f>SUM(H54:H55)</f>
        <v>800990</v>
      </c>
      <c r="I53" s="184" t="s">
        <v>100</v>
      </c>
      <c r="J53" s="198" t="s">
        <v>9</v>
      </c>
      <c r="K53" s="198" t="s">
        <v>101</v>
      </c>
      <c r="L53" s="198" t="s">
        <v>102</v>
      </c>
      <c r="M53" s="214" t="s">
        <v>102</v>
      </c>
      <c r="N53" s="94"/>
    </row>
    <row r="54" spans="1:14" ht="15" customHeight="1" outlineLevel="1" x14ac:dyDescent="0.25">
      <c r="A54" s="201"/>
      <c r="B54" s="213"/>
      <c r="C54" s="185"/>
      <c r="D54" s="93" t="s">
        <v>10</v>
      </c>
      <c r="E54" s="57">
        <f t="shared" si="4"/>
        <v>625000</v>
      </c>
      <c r="F54" s="57">
        <f t="shared" ref="F54:H55" si="8">F63+F72+F81+F90</f>
        <v>625000</v>
      </c>
      <c r="G54" s="57">
        <f t="shared" si="8"/>
        <v>0</v>
      </c>
      <c r="H54" s="57">
        <f t="shared" si="8"/>
        <v>0</v>
      </c>
      <c r="I54" s="185"/>
      <c r="J54" s="199"/>
      <c r="K54" s="199"/>
      <c r="L54" s="199"/>
      <c r="M54" s="215"/>
      <c r="N54" s="94"/>
    </row>
    <row r="55" spans="1:14" ht="15" customHeight="1" outlineLevel="1" x14ac:dyDescent="0.25">
      <c r="A55" s="201"/>
      <c r="B55" s="213"/>
      <c r="C55" s="186"/>
      <c r="D55" s="93" t="s">
        <v>11</v>
      </c>
      <c r="E55" s="57">
        <f t="shared" si="4"/>
        <v>3866092</v>
      </c>
      <c r="F55" s="57">
        <f t="shared" si="8"/>
        <v>2870102</v>
      </c>
      <c r="G55" s="57">
        <f t="shared" si="8"/>
        <v>195000</v>
      </c>
      <c r="H55" s="57">
        <f t="shared" si="8"/>
        <v>800990</v>
      </c>
      <c r="I55" s="185"/>
      <c r="J55" s="199"/>
      <c r="K55" s="199"/>
      <c r="L55" s="199"/>
      <c r="M55" s="215"/>
      <c r="N55" s="94"/>
    </row>
    <row r="56" spans="1:14" s="95" customFormat="1" ht="24" customHeight="1" outlineLevel="1" x14ac:dyDescent="0.2">
      <c r="A56" s="201"/>
      <c r="B56" s="213"/>
      <c r="C56" s="184" t="s">
        <v>256</v>
      </c>
      <c r="D56" s="93" t="s">
        <v>6</v>
      </c>
      <c r="E56" s="57">
        <f t="shared" si="4"/>
        <v>4491092</v>
      </c>
      <c r="F56" s="57">
        <f>SUM(F57:F58)</f>
        <v>3495102</v>
      </c>
      <c r="G56" s="57">
        <f>SUM(G57:G58)</f>
        <v>195000</v>
      </c>
      <c r="H56" s="57">
        <f>SUM(H57:H58)</f>
        <v>800990</v>
      </c>
      <c r="I56" s="185"/>
      <c r="J56" s="199"/>
      <c r="K56" s="199"/>
      <c r="L56" s="199"/>
      <c r="M56" s="215"/>
      <c r="N56" s="94"/>
    </row>
    <row r="57" spans="1:14" s="95" customFormat="1" ht="24" customHeight="1" outlineLevel="1" x14ac:dyDescent="0.2">
      <c r="A57" s="201"/>
      <c r="B57" s="213"/>
      <c r="C57" s="185"/>
      <c r="D57" s="93" t="s">
        <v>10</v>
      </c>
      <c r="E57" s="57">
        <f t="shared" si="4"/>
        <v>625000</v>
      </c>
      <c r="F57" s="57">
        <f t="shared" ref="F57:H58" si="9">F66+F75+F84+F93</f>
        <v>625000</v>
      </c>
      <c r="G57" s="57">
        <f t="shared" si="9"/>
        <v>0</v>
      </c>
      <c r="H57" s="57">
        <f t="shared" si="9"/>
        <v>0</v>
      </c>
      <c r="I57" s="185"/>
      <c r="J57" s="199"/>
      <c r="K57" s="199"/>
      <c r="L57" s="199"/>
      <c r="M57" s="215"/>
      <c r="N57" s="94"/>
    </row>
    <row r="58" spans="1:14" s="95" customFormat="1" ht="24" customHeight="1" outlineLevel="1" x14ac:dyDescent="0.2">
      <c r="A58" s="201"/>
      <c r="B58" s="213"/>
      <c r="C58" s="186"/>
      <c r="D58" s="93" t="s">
        <v>11</v>
      </c>
      <c r="E58" s="57">
        <f t="shared" ref="E58:E89" si="10">SUM(F58:H58)</f>
        <v>3866092</v>
      </c>
      <c r="F58" s="57">
        <f t="shared" si="9"/>
        <v>2870102</v>
      </c>
      <c r="G58" s="57">
        <f t="shared" si="9"/>
        <v>195000</v>
      </c>
      <c r="H58" s="57">
        <f t="shared" si="9"/>
        <v>800990</v>
      </c>
      <c r="I58" s="185"/>
      <c r="J58" s="199"/>
      <c r="K58" s="199"/>
      <c r="L58" s="199"/>
      <c r="M58" s="215"/>
      <c r="N58" s="94"/>
    </row>
    <row r="59" spans="1:14" ht="15" customHeight="1" outlineLevel="1" x14ac:dyDescent="0.25">
      <c r="A59" s="201"/>
      <c r="B59" s="213"/>
      <c r="C59" s="184" t="s">
        <v>257</v>
      </c>
      <c r="D59" s="93" t="s">
        <v>6</v>
      </c>
      <c r="E59" s="57">
        <f t="shared" si="10"/>
        <v>0</v>
      </c>
      <c r="F59" s="57">
        <f>SUM(F60:F61)</f>
        <v>0</v>
      </c>
      <c r="G59" s="57">
        <f>SUM(G60:G61)</f>
        <v>0</v>
      </c>
      <c r="H59" s="57">
        <f>SUM(H60:H61)</f>
        <v>0</v>
      </c>
      <c r="I59" s="185"/>
      <c r="J59" s="199"/>
      <c r="K59" s="199"/>
      <c r="L59" s="199"/>
      <c r="M59" s="215"/>
      <c r="N59" s="94"/>
    </row>
    <row r="60" spans="1:14" ht="15" customHeight="1" outlineLevel="1" x14ac:dyDescent="0.25">
      <c r="A60" s="201"/>
      <c r="B60" s="213"/>
      <c r="C60" s="185"/>
      <c r="D60" s="93" t="s">
        <v>10</v>
      </c>
      <c r="E60" s="57">
        <f t="shared" si="10"/>
        <v>0</v>
      </c>
      <c r="F60" s="57">
        <f t="shared" ref="F60:H61" si="11">F69+F78+F87+F96</f>
        <v>0</v>
      </c>
      <c r="G60" s="57">
        <f t="shared" si="11"/>
        <v>0</v>
      </c>
      <c r="H60" s="57">
        <f t="shared" si="11"/>
        <v>0</v>
      </c>
      <c r="I60" s="185"/>
      <c r="J60" s="199"/>
      <c r="K60" s="199"/>
      <c r="L60" s="199"/>
      <c r="M60" s="215"/>
      <c r="N60" s="94"/>
    </row>
    <row r="61" spans="1:14" ht="15" customHeight="1" outlineLevel="1" x14ac:dyDescent="0.25">
      <c r="A61" s="201"/>
      <c r="B61" s="213"/>
      <c r="C61" s="186"/>
      <c r="D61" s="93" t="s">
        <v>11</v>
      </c>
      <c r="E61" s="57">
        <f t="shared" si="10"/>
        <v>0</v>
      </c>
      <c r="F61" s="57">
        <f t="shared" si="11"/>
        <v>0</v>
      </c>
      <c r="G61" s="57">
        <f t="shared" si="11"/>
        <v>0</v>
      </c>
      <c r="H61" s="57">
        <f t="shared" si="11"/>
        <v>0</v>
      </c>
      <c r="I61" s="186"/>
      <c r="J61" s="200"/>
      <c r="K61" s="200"/>
      <c r="L61" s="200"/>
      <c r="M61" s="216"/>
      <c r="N61" s="94"/>
    </row>
    <row r="62" spans="1:14" ht="18" customHeight="1" outlineLevel="2" x14ac:dyDescent="0.25">
      <c r="A62" s="197" t="s">
        <v>52</v>
      </c>
      <c r="B62" s="196" t="s">
        <v>19</v>
      </c>
      <c r="C62" s="184"/>
      <c r="D62" s="93" t="s">
        <v>6</v>
      </c>
      <c r="E62" s="57">
        <f t="shared" si="10"/>
        <v>212600</v>
      </c>
      <c r="F62" s="57">
        <f>SUM(F63:F64)</f>
        <v>212600</v>
      </c>
      <c r="G62" s="57">
        <f>SUM(G63:G64)</f>
        <v>0</v>
      </c>
      <c r="H62" s="57">
        <f>SUM(H63:H64)</f>
        <v>0</v>
      </c>
      <c r="I62" s="184" t="s">
        <v>20</v>
      </c>
      <c r="J62" s="198" t="s">
        <v>9</v>
      </c>
      <c r="K62" s="198">
        <v>100</v>
      </c>
      <c r="L62" s="198">
        <v>100</v>
      </c>
      <c r="M62" s="198">
        <v>100</v>
      </c>
      <c r="N62" s="94"/>
    </row>
    <row r="63" spans="1:14" ht="18" customHeight="1" outlineLevel="2" x14ac:dyDescent="0.25">
      <c r="A63" s="197"/>
      <c r="B63" s="196"/>
      <c r="C63" s="185"/>
      <c r="D63" s="96" t="s">
        <v>10</v>
      </c>
      <c r="E63" s="83">
        <f t="shared" si="10"/>
        <v>0</v>
      </c>
      <c r="F63" s="83">
        <v>0</v>
      </c>
      <c r="G63" s="83">
        <v>0</v>
      </c>
      <c r="H63" s="83">
        <v>0</v>
      </c>
      <c r="I63" s="185"/>
      <c r="J63" s="199"/>
      <c r="K63" s="199"/>
      <c r="L63" s="199"/>
      <c r="M63" s="199"/>
      <c r="N63" s="94"/>
    </row>
    <row r="64" spans="1:14" ht="18" customHeight="1" outlineLevel="2" x14ac:dyDescent="0.25">
      <c r="A64" s="197"/>
      <c r="B64" s="196"/>
      <c r="C64" s="186"/>
      <c r="D64" s="96" t="s">
        <v>11</v>
      </c>
      <c r="E64" s="83">
        <f t="shared" si="10"/>
        <v>212600</v>
      </c>
      <c r="F64" s="83">
        <v>212600</v>
      </c>
      <c r="G64" s="83">
        <v>0</v>
      </c>
      <c r="H64" s="83">
        <v>0</v>
      </c>
      <c r="I64" s="185"/>
      <c r="J64" s="199"/>
      <c r="K64" s="199"/>
      <c r="L64" s="199"/>
      <c r="M64" s="199"/>
      <c r="N64" s="94"/>
    </row>
    <row r="65" spans="1:14" ht="24" customHeight="1" outlineLevel="2" x14ac:dyDescent="0.25">
      <c r="A65" s="197"/>
      <c r="B65" s="196"/>
      <c r="C65" s="184" t="s">
        <v>256</v>
      </c>
      <c r="D65" s="93" t="s">
        <v>6</v>
      </c>
      <c r="E65" s="57">
        <f t="shared" si="10"/>
        <v>212600</v>
      </c>
      <c r="F65" s="57">
        <f>SUM(F66:F67)</f>
        <v>212600</v>
      </c>
      <c r="G65" s="57">
        <f>SUM(G66:G67)</f>
        <v>0</v>
      </c>
      <c r="H65" s="57">
        <f>SUM(H66:H67)</f>
        <v>0</v>
      </c>
      <c r="I65" s="185"/>
      <c r="J65" s="199"/>
      <c r="K65" s="199"/>
      <c r="L65" s="199"/>
      <c r="M65" s="199"/>
      <c r="N65" s="94"/>
    </row>
    <row r="66" spans="1:14" ht="24" customHeight="1" outlineLevel="2" x14ac:dyDescent="0.25">
      <c r="A66" s="197"/>
      <c r="B66" s="196"/>
      <c r="C66" s="185"/>
      <c r="D66" s="96" t="s">
        <v>10</v>
      </c>
      <c r="E66" s="83">
        <f t="shared" si="10"/>
        <v>0</v>
      </c>
      <c r="F66" s="83">
        <v>0</v>
      </c>
      <c r="G66" s="83">
        <v>0</v>
      </c>
      <c r="H66" s="83">
        <v>0</v>
      </c>
      <c r="I66" s="185"/>
      <c r="J66" s="199"/>
      <c r="K66" s="199"/>
      <c r="L66" s="199"/>
      <c r="M66" s="199"/>
      <c r="N66" s="94"/>
    </row>
    <row r="67" spans="1:14" ht="24" customHeight="1" outlineLevel="2" x14ac:dyDescent="0.25">
      <c r="A67" s="197"/>
      <c r="B67" s="196"/>
      <c r="C67" s="186"/>
      <c r="D67" s="96" t="s">
        <v>11</v>
      </c>
      <c r="E67" s="83">
        <f t="shared" si="10"/>
        <v>212600</v>
      </c>
      <c r="F67" s="83">
        <v>212600</v>
      </c>
      <c r="G67" s="83">
        <v>0</v>
      </c>
      <c r="H67" s="83">
        <v>0</v>
      </c>
      <c r="I67" s="185"/>
      <c r="J67" s="199"/>
      <c r="K67" s="199"/>
      <c r="L67" s="199"/>
      <c r="M67" s="199"/>
      <c r="N67" s="94"/>
    </row>
    <row r="68" spans="1:14" ht="15" customHeight="1" outlineLevel="2" x14ac:dyDescent="0.25">
      <c r="A68" s="197"/>
      <c r="B68" s="196"/>
      <c r="C68" s="184" t="s">
        <v>257</v>
      </c>
      <c r="D68" s="93" t="s">
        <v>6</v>
      </c>
      <c r="E68" s="57">
        <f t="shared" si="10"/>
        <v>0</v>
      </c>
      <c r="F68" s="57">
        <f>SUM(F69:F70)</f>
        <v>0</v>
      </c>
      <c r="G68" s="57">
        <f>SUM(G69:G70)</f>
        <v>0</v>
      </c>
      <c r="H68" s="57">
        <f>SUM(H69:H70)</f>
        <v>0</v>
      </c>
      <c r="I68" s="185"/>
      <c r="J68" s="199"/>
      <c r="K68" s="199"/>
      <c r="L68" s="199"/>
      <c r="M68" s="199"/>
      <c r="N68" s="94"/>
    </row>
    <row r="69" spans="1:14" ht="15" customHeight="1" outlineLevel="2" x14ac:dyDescent="0.25">
      <c r="A69" s="197"/>
      <c r="B69" s="196"/>
      <c r="C69" s="185"/>
      <c r="D69" s="96" t="s">
        <v>10</v>
      </c>
      <c r="E69" s="83">
        <f t="shared" si="10"/>
        <v>0</v>
      </c>
      <c r="F69" s="83"/>
      <c r="G69" s="83"/>
      <c r="H69" s="83"/>
      <c r="I69" s="185"/>
      <c r="J69" s="199"/>
      <c r="K69" s="199"/>
      <c r="L69" s="199"/>
      <c r="M69" s="199"/>
      <c r="N69" s="94"/>
    </row>
    <row r="70" spans="1:14" ht="15" customHeight="1" outlineLevel="2" x14ac:dyDescent="0.25">
      <c r="A70" s="197"/>
      <c r="B70" s="196"/>
      <c r="C70" s="186"/>
      <c r="D70" s="96" t="s">
        <v>11</v>
      </c>
      <c r="E70" s="83">
        <f t="shared" si="10"/>
        <v>0</v>
      </c>
      <c r="F70" s="83"/>
      <c r="G70" s="83"/>
      <c r="H70" s="83"/>
      <c r="I70" s="186"/>
      <c r="J70" s="200"/>
      <c r="K70" s="200"/>
      <c r="L70" s="200"/>
      <c r="M70" s="200"/>
      <c r="N70" s="94"/>
    </row>
    <row r="71" spans="1:14" ht="18" customHeight="1" outlineLevel="2" x14ac:dyDescent="0.25">
      <c r="A71" s="197" t="s">
        <v>53</v>
      </c>
      <c r="B71" s="196" t="s">
        <v>51</v>
      </c>
      <c r="C71" s="184"/>
      <c r="D71" s="93" t="s">
        <v>6</v>
      </c>
      <c r="E71" s="57">
        <f t="shared" si="10"/>
        <v>575000</v>
      </c>
      <c r="F71" s="57">
        <f>SUM(F72:F73)</f>
        <v>180000</v>
      </c>
      <c r="G71" s="57">
        <f>SUM(G72:G73)</f>
        <v>195000</v>
      </c>
      <c r="H71" s="57">
        <f>SUM(H72:H73)</f>
        <v>200000</v>
      </c>
      <c r="I71" s="184" t="s">
        <v>18</v>
      </c>
      <c r="J71" s="198" t="s">
        <v>9</v>
      </c>
      <c r="K71" s="198">
        <v>100</v>
      </c>
      <c r="L71" s="198">
        <v>100</v>
      </c>
      <c r="M71" s="198">
        <v>100</v>
      </c>
      <c r="N71" s="94"/>
    </row>
    <row r="72" spans="1:14" ht="18" customHeight="1" outlineLevel="2" x14ac:dyDescent="0.25">
      <c r="A72" s="197"/>
      <c r="B72" s="196"/>
      <c r="C72" s="185"/>
      <c r="D72" s="96" t="s">
        <v>10</v>
      </c>
      <c r="E72" s="83">
        <f t="shared" si="10"/>
        <v>0</v>
      </c>
      <c r="F72" s="83">
        <v>0</v>
      </c>
      <c r="G72" s="83">
        <v>0</v>
      </c>
      <c r="H72" s="83">
        <v>0</v>
      </c>
      <c r="I72" s="185"/>
      <c r="J72" s="199"/>
      <c r="K72" s="199"/>
      <c r="L72" s="199"/>
      <c r="M72" s="199"/>
      <c r="N72" s="94"/>
    </row>
    <row r="73" spans="1:14" ht="18" customHeight="1" outlineLevel="2" x14ac:dyDescent="0.25">
      <c r="A73" s="197"/>
      <c r="B73" s="196"/>
      <c r="C73" s="186"/>
      <c r="D73" s="96" t="s">
        <v>11</v>
      </c>
      <c r="E73" s="83">
        <f t="shared" si="10"/>
        <v>575000</v>
      </c>
      <c r="F73" s="83">
        <v>180000</v>
      </c>
      <c r="G73" s="83">
        <v>195000</v>
      </c>
      <c r="H73" s="83">
        <v>200000</v>
      </c>
      <c r="I73" s="185"/>
      <c r="J73" s="199"/>
      <c r="K73" s="199"/>
      <c r="L73" s="199"/>
      <c r="M73" s="199"/>
      <c r="N73" s="94"/>
    </row>
    <row r="74" spans="1:14" ht="24" customHeight="1" outlineLevel="2" x14ac:dyDescent="0.25">
      <c r="A74" s="197"/>
      <c r="B74" s="196"/>
      <c r="C74" s="184" t="s">
        <v>256</v>
      </c>
      <c r="D74" s="93" t="s">
        <v>6</v>
      </c>
      <c r="E74" s="57">
        <f t="shared" si="10"/>
        <v>575000</v>
      </c>
      <c r="F74" s="57">
        <f>SUM(F75:F76)</f>
        <v>180000</v>
      </c>
      <c r="G74" s="57">
        <f>SUM(G75:G76)</f>
        <v>195000</v>
      </c>
      <c r="H74" s="57">
        <f>SUM(H75:H76)</f>
        <v>200000</v>
      </c>
      <c r="I74" s="185"/>
      <c r="J74" s="199"/>
      <c r="K74" s="199"/>
      <c r="L74" s="199"/>
      <c r="M74" s="199"/>
      <c r="N74" s="94"/>
    </row>
    <row r="75" spans="1:14" ht="24" customHeight="1" outlineLevel="2" x14ac:dyDescent="0.25">
      <c r="A75" s="197"/>
      <c r="B75" s="196"/>
      <c r="C75" s="185"/>
      <c r="D75" s="96" t="s">
        <v>10</v>
      </c>
      <c r="E75" s="83">
        <f t="shared" si="10"/>
        <v>0</v>
      </c>
      <c r="F75" s="83">
        <v>0</v>
      </c>
      <c r="G75" s="83">
        <v>0</v>
      </c>
      <c r="H75" s="83">
        <v>0</v>
      </c>
      <c r="I75" s="185"/>
      <c r="J75" s="199"/>
      <c r="K75" s="199"/>
      <c r="L75" s="199"/>
      <c r="M75" s="199"/>
      <c r="N75" s="94"/>
    </row>
    <row r="76" spans="1:14" ht="24" customHeight="1" outlineLevel="2" x14ac:dyDescent="0.25">
      <c r="A76" s="197"/>
      <c r="B76" s="196"/>
      <c r="C76" s="186"/>
      <c r="D76" s="96" t="s">
        <v>11</v>
      </c>
      <c r="E76" s="83">
        <f t="shared" si="10"/>
        <v>575000</v>
      </c>
      <c r="F76" s="83">
        <v>180000</v>
      </c>
      <c r="G76" s="83">
        <v>195000</v>
      </c>
      <c r="H76" s="83">
        <v>200000</v>
      </c>
      <c r="I76" s="185"/>
      <c r="J76" s="199"/>
      <c r="K76" s="199"/>
      <c r="L76" s="199"/>
      <c r="M76" s="199"/>
      <c r="N76" s="94"/>
    </row>
    <row r="77" spans="1:14" ht="15" customHeight="1" outlineLevel="2" x14ac:dyDescent="0.25">
      <c r="A77" s="197"/>
      <c r="B77" s="196"/>
      <c r="C77" s="184" t="s">
        <v>257</v>
      </c>
      <c r="D77" s="93" t="s">
        <v>6</v>
      </c>
      <c r="E77" s="57">
        <f t="shared" si="10"/>
        <v>0</v>
      </c>
      <c r="F77" s="57">
        <f>SUM(F78:F79)</f>
        <v>0</v>
      </c>
      <c r="G77" s="57">
        <f>SUM(G78:G79)</f>
        <v>0</v>
      </c>
      <c r="H77" s="57">
        <f>SUM(H78:H79)</f>
        <v>0</v>
      </c>
      <c r="I77" s="185"/>
      <c r="J77" s="199"/>
      <c r="K77" s="199"/>
      <c r="L77" s="199"/>
      <c r="M77" s="199"/>
      <c r="N77" s="94"/>
    </row>
    <row r="78" spans="1:14" ht="15" customHeight="1" outlineLevel="2" x14ac:dyDescent="0.25">
      <c r="A78" s="197"/>
      <c r="B78" s="196"/>
      <c r="C78" s="185"/>
      <c r="D78" s="96" t="s">
        <v>10</v>
      </c>
      <c r="E78" s="83">
        <f t="shared" si="10"/>
        <v>0</v>
      </c>
      <c r="F78" s="83"/>
      <c r="G78" s="83"/>
      <c r="H78" s="83"/>
      <c r="I78" s="185"/>
      <c r="J78" s="199"/>
      <c r="K78" s="199"/>
      <c r="L78" s="199"/>
      <c r="M78" s="199"/>
      <c r="N78" s="94"/>
    </row>
    <row r="79" spans="1:14" ht="15" customHeight="1" outlineLevel="2" x14ac:dyDescent="0.25">
      <c r="A79" s="197"/>
      <c r="B79" s="196"/>
      <c r="C79" s="186"/>
      <c r="D79" s="96" t="s">
        <v>11</v>
      </c>
      <c r="E79" s="83">
        <f t="shared" si="10"/>
        <v>0</v>
      </c>
      <c r="F79" s="83"/>
      <c r="G79" s="83"/>
      <c r="H79" s="83"/>
      <c r="I79" s="186"/>
      <c r="J79" s="200"/>
      <c r="K79" s="200"/>
      <c r="L79" s="200"/>
      <c r="M79" s="200"/>
      <c r="N79" s="94"/>
    </row>
    <row r="80" spans="1:14" ht="21" customHeight="1" outlineLevel="2" x14ac:dyDescent="0.25">
      <c r="A80" s="197" t="s">
        <v>54</v>
      </c>
      <c r="B80" s="196" t="s">
        <v>62</v>
      </c>
      <c r="C80" s="184"/>
      <c r="D80" s="93" t="s">
        <v>6</v>
      </c>
      <c r="E80" s="57">
        <f t="shared" si="10"/>
        <v>2968492</v>
      </c>
      <c r="F80" s="57">
        <f>SUM(F81:F82)</f>
        <v>2652502</v>
      </c>
      <c r="G80" s="57">
        <f>SUM(G81:G82)</f>
        <v>0</v>
      </c>
      <c r="H80" s="57">
        <f>SUM(H81:H82)</f>
        <v>315990</v>
      </c>
      <c r="I80" s="184" t="s">
        <v>95</v>
      </c>
      <c r="J80" s="198" t="s">
        <v>9</v>
      </c>
      <c r="K80" s="198">
        <v>100</v>
      </c>
      <c r="L80" s="198">
        <v>100</v>
      </c>
      <c r="M80" s="198">
        <v>100</v>
      </c>
      <c r="N80" s="94"/>
    </row>
    <row r="81" spans="1:14" ht="21" customHeight="1" outlineLevel="2" x14ac:dyDescent="0.25">
      <c r="A81" s="197"/>
      <c r="B81" s="196"/>
      <c r="C81" s="185"/>
      <c r="D81" s="96" t="s">
        <v>10</v>
      </c>
      <c r="E81" s="83">
        <f t="shared" si="10"/>
        <v>625000</v>
      </c>
      <c r="F81" s="83">
        <f>625000</f>
        <v>625000</v>
      </c>
      <c r="G81" s="83">
        <v>0</v>
      </c>
      <c r="H81" s="83">
        <v>0</v>
      </c>
      <c r="I81" s="185"/>
      <c r="J81" s="199"/>
      <c r="K81" s="199"/>
      <c r="L81" s="199"/>
      <c r="M81" s="199"/>
      <c r="N81" s="94"/>
    </row>
    <row r="82" spans="1:14" ht="21" customHeight="1" outlineLevel="2" x14ac:dyDescent="0.25">
      <c r="A82" s="197"/>
      <c r="B82" s="196"/>
      <c r="C82" s="186"/>
      <c r="D82" s="96" t="s">
        <v>11</v>
      </c>
      <c r="E82" s="83">
        <f t="shared" si="10"/>
        <v>2343492</v>
      </c>
      <c r="F82" s="83">
        <v>2027502</v>
      </c>
      <c r="G82" s="83">
        <v>0</v>
      </c>
      <c r="H82" s="83">
        <v>315990</v>
      </c>
      <c r="I82" s="185"/>
      <c r="J82" s="199"/>
      <c r="K82" s="199"/>
      <c r="L82" s="199"/>
      <c r="M82" s="199"/>
      <c r="N82" s="94"/>
    </row>
    <row r="83" spans="1:14" ht="24" customHeight="1" outlineLevel="2" x14ac:dyDescent="0.25">
      <c r="A83" s="197"/>
      <c r="B83" s="196"/>
      <c r="C83" s="184" t="s">
        <v>256</v>
      </c>
      <c r="D83" s="93" t="s">
        <v>6</v>
      </c>
      <c r="E83" s="57">
        <f t="shared" si="10"/>
        <v>2968492</v>
      </c>
      <c r="F83" s="57">
        <f>SUM(F84:F85)</f>
        <v>2652502</v>
      </c>
      <c r="G83" s="57">
        <f>SUM(G84:G85)</f>
        <v>0</v>
      </c>
      <c r="H83" s="57">
        <f>SUM(H84:H85)</f>
        <v>315990</v>
      </c>
      <c r="I83" s="185"/>
      <c r="J83" s="199"/>
      <c r="K83" s="199"/>
      <c r="L83" s="199"/>
      <c r="M83" s="199"/>
      <c r="N83" s="94"/>
    </row>
    <row r="84" spans="1:14" ht="24" customHeight="1" outlineLevel="2" x14ac:dyDescent="0.25">
      <c r="A84" s="197"/>
      <c r="B84" s="196"/>
      <c r="C84" s="185"/>
      <c r="D84" s="96" t="s">
        <v>10</v>
      </c>
      <c r="E84" s="83">
        <f t="shared" si="10"/>
        <v>625000</v>
      </c>
      <c r="F84" s="83">
        <f>625000</f>
        <v>625000</v>
      </c>
      <c r="G84" s="83">
        <v>0</v>
      </c>
      <c r="H84" s="83">
        <v>0</v>
      </c>
      <c r="I84" s="185"/>
      <c r="J84" s="199"/>
      <c r="K84" s="199"/>
      <c r="L84" s="199"/>
      <c r="M84" s="199"/>
      <c r="N84" s="94"/>
    </row>
    <row r="85" spans="1:14" ht="24" customHeight="1" outlineLevel="2" x14ac:dyDescent="0.25">
      <c r="A85" s="197"/>
      <c r="B85" s="196"/>
      <c r="C85" s="186"/>
      <c r="D85" s="96" t="s">
        <v>11</v>
      </c>
      <c r="E85" s="83">
        <f t="shared" si="10"/>
        <v>2343492</v>
      </c>
      <c r="F85" s="83">
        <v>2027502</v>
      </c>
      <c r="G85" s="83">
        <v>0</v>
      </c>
      <c r="H85" s="83">
        <v>315990</v>
      </c>
      <c r="I85" s="185"/>
      <c r="J85" s="199"/>
      <c r="K85" s="199"/>
      <c r="L85" s="199"/>
      <c r="M85" s="199"/>
      <c r="N85" s="94"/>
    </row>
    <row r="86" spans="1:14" ht="15" customHeight="1" outlineLevel="2" x14ac:dyDescent="0.25">
      <c r="A86" s="197"/>
      <c r="B86" s="196"/>
      <c r="C86" s="184" t="s">
        <v>257</v>
      </c>
      <c r="D86" s="93" t="s">
        <v>6</v>
      </c>
      <c r="E86" s="57">
        <f t="shared" si="10"/>
        <v>0</v>
      </c>
      <c r="F86" s="57">
        <f>SUM(F87:F88)</f>
        <v>0</v>
      </c>
      <c r="G86" s="57">
        <f>SUM(G87:G88)</f>
        <v>0</v>
      </c>
      <c r="H86" s="57">
        <f>SUM(H87:H88)</f>
        <v>0</v>
      </c>
      <c r="I86" s="185"/>
      <c r="J86" s="199"/>
      <c r="K86" s="199"/>
      <c r="L86" s="199"/>
      <c r="M86" s="199"/>
      <c r="N86" s="94"/>
    </row>
    <row r="87" spans="1:14" ht="15" customHeight="1" outlineLevel="2" x14ac:dyDescent="0.25">
      <c r="A87" s="197"/>
      <c r="B87" s="196"/>
      <c r="C87" s="185"/>
      <c r="D87" s="96" t="s">
        <v>10</v>
      </c>
      <c r="E87" s="83">
        <f t="shared" si="10"/>
        <v>0</v>
      </c>
      <c r="F87" s="83"/>
      <c r="G87" s="83"/>
      <c r="H87" s="83"/>
      <c r="I87" s="185"/>
      <c r="J87" s="199"/>
      <c r="K87" s="199"/>
      <c r="L87" s="199"/>
      <c r="M87" s="199"/>
      <c r="N87" s="94"/>
    </row>
    <row r="88" spans="1:14" ht="15" customHeight="1" outlineLevel="2" x14ac:dyDescent="0.25">
      <c r="A88" s="197"/>
      <c r="B88" s="196"/>
      <c r="C88" s="186"/>
      <c r="D88" s="96" t="s">
        <v>11</v>
      </c>
      <c r="E88" s="83">
        <f t="shared" si="10"/>
        <v>0</v>
      </c>
      <c r="F88" s="83"/>
      <c r="G88" s="83"/>
      <c r="H88" s="83"/>
      <c r="I88" s="186"/>
      <c r="J88" s="200"/>
      <c r="K88" s="200"/>
      <c r="L88" s="200"/>
      <c r="M88" s="200"/>
      <c r="N88" s="94"/>
    </row>
    <row r="89" spans="1:14" ht="21" customHeight="1" outlineLevel="2" x14ac:dyDescent="0.25">
      <c r="A89" s="197" t="s">
        <v>55</v>
      </c>
      <c r="B89" s="196" t="s">
        <v>63</v>
      </c>
      <c r="C89" s="184"/>
      <c r="D89" s="93" t="s">
        <v>6</v>
      </c>
      <c r="E89" s="57">
        <f t="shared" si="10"/>
        <v>735000</v>
      </c>
      <c r="F89" s="57">
        <f>SUM(F90:F91)</f>
        <v>450000</v>
      </c>
      <c r="G89" s="57">
        <f>SUM(G90:G91)</f>
        <v>0</v>
      </c>
      <c r="H89" s="57">
        <f>SUM(H90:H91)</f>
        <v>285000</v>
      </c>
      <c r="I89" s="184" t="s">
        <v>95</v>
      </c>
      <c r="J89" s="198" t="s">
        <v>9</v>
      </c>
      <c r="K89" s="198">
        <v>100</v>
      </c>
      <c r="L89" s="198">
        <v>100</v>
      </c>
      <c r="M89" s="198">
        <v>100</v>
      </c>
      <c r="N89" s="94"/>
    </row>
    <row r="90" spans="1:14" ht="21" customHeight="1" outlineLevel="2" x14ac:dyDescent="0.25">
      <c r="A90" s="197"/>
      <c r="B90" s="196"/>
      <c r="C90" s="185"/>
      <c r="D90" s="96" t="s">
        <v>10</v>
      </c>
      <c r="E90" s="83">
        <f t="shared" ref="E90:E112" si="12">SUM(F90:H90)</f>
        <v>0</v>
      </c>
      <c r="F90" s="83">
        <v>0</v>
      </c>
      <c r="G90" s="83">
        <v>0</v>
      </c>
      <c r="H90" s="83">
        <v>0</v>
      </c>
      <c r="I90" s="185"/>
      <c r="J90" s="199"/>
      <c r="K90" s="199"/>
      <c r="L90" s="199"/>
      <c r="M90" s="199"/>
      <c r="N90" s="94"/>
    </row>
    <row r="91" spans="1:14" ht="21" customHeight="1" outlineLevel="2" x14ac:dyDescent="0.25">
      <c r="A91" s="197"/>
      <c r="B91" s="196"/>
      <c r="C91" s="186"/>
      <c r="D91" s="96" t="s">
        <v>11</v>
      </c>
      <c r="E91" s="83">
        <f t="shared" si="12"/>
        <v>735000</v>
      </c>
      <c r="F91" s="83">
        <v>450000</v>
      </c>
      <c r="G91" s="83">
        <v>0</v>
      </c>
      <c r="H91" s="83">
        <v>285000</v>
      </c>
      <c r="I91" s="185"/>
      <c r="J91" s="199"/>
      <c r="K91" s="199"/>
      <c r="L91" s="199"/>
      <c r="M91" s="199"/>
      <c r="N91" s="94"/>
    </row>
    <row r="92" spans="1:14" ht="24" customHeight="1" outlineLevel="2" x14ac:dyDescent="0.25">
      <c r="A92" s="197"/>
      <c r="B92" s="196"/>
      <c r="C92" s="184" t="s">
        <v>256</v>
      </c>
      <c r="D92" s="93" t="s">
        <v>6</v>
      </c>
      <c r="E92" s="57">
        <f t="shared" si="12"/>
        <v>735000</v>
      </c>
      <c r="F92" s="57">
        <f>SUM(F93:F94)</f>
        <v>450000</v>
      </c>
      <c r="G92" s="57">
        <f>SUM(G93:G94)</f>
        <v>0</v>
      </c>
      <c r="H92" s="57">
        <f>SUM(H93:H94)</f>
        <v>285000</v>
      </c>
      <c r="I92" s="185"/>
      <c r="J92" s="199"/>
      <c r="K92" s="199"/>
      <c r="L92" s="199"/>
      <c r="M92" s="199"/>
      <c r="N92" s="94"/>
    </row>
    <row r="93" spans="1:14" ht="24" customHeight="1" outlineLevel="2" x14ac:dyDescent="0.25">
      <c r="A93" s="197"/>
      <c r="B93" s="196"/>
      <c r="C93" s="185"/>
      <c r="D93" s="96" t="s">
        <v>10</v>
      </c>
      <c r="E93" s="83">
        <f t="shared" si="12"/>
        <v>0</v>
      </c>
      <c r="F93" s="83">
        <v>0</v>
      </c>
      <c r="G93" s="83">
        <v>0</v>
      </c>
      <c r="H93" s="83">
        <v>0</v>
      </c>
      <c r="I93" s="185"/>
      <c r="J93" s="199"/>
      <c r="K93" s="199"/>
      <c r="L93" s="199"/>
      <c r="M93" s="199"/>
      <c r="N93" s="94"/>
    </row>
    <row r="94" spans="1:14" ht="24" customHeight="1" outlineLevel="2" x14ac:dyDescent="0.25">
      <c r="A94" s="197"/>
      <c r="B94" s="196"/>
      <c r="C94" s="186"/>
      <c r="D94" s="96" t="s">
        <v>11</v>
      </c>
      <c r="E94" s="83">
        <f t="shared" si="12"/>
        <v>735000</v>
      </c>
      <c r="F94" s="83">
        <v>450000</v>
      </c>
      <c r="G94" s="83">
        <v>0</v>
      </c>
      <c r="H94" s="83">
        <v>285000</v>
      </c>
      <c r="I94" s="185"/>
      <c r="J94" s="199"/>
      <c r="K94" s="199"/>
      <c r="L94" s="199"/>
      <c r="M94" s="199"/>
      <c r="N94" s="94"/>
    </row>
    <row r="95" spans="1:14" ht="15" customHeight="1" outlineLevel="2" x14ac:dyDescent="0.25">
      <c r="A95" s="197"/>
      <c r="B95" s="196"/>
      <c r="C95" s="184" t="s">
        <v>257</v>
      </c>
      <c r="D95" s="93" t="s">
        <v>6</v>
      </c>
      <c r="E95" s="57">
        <f t="shared" si="12"/>
        <v>0</v>
      </c>
      <c r="F95" s="57">
        <f>SUM(F96:F97)</f>
        <v>0</v>
      </c>
      <c r="G95" s="57">
        <f>SUM(G96:G97)</f>
        <v>0</v>
      </c>
      <c r="H95" s="57">
        <f>SUM(H96:H97)</f>
        <v>0</v>
      </c>
      <c r="I95" s="185"/>
      <c r="J95" s="199"/>
      <c r="K95" s="199"/>
      <c r="L95" s="199"/>
      <c r="M95" s="199"/>
      <c r="N95" s="94"/>
    </row>
    <row r="96" spans="1:14" ht="15" customHeight="1" outlineLevel="2" x14ac:dyDescent="0.25">
      <c r="A96" s="197"/>
      <c r="B96" s="196"/>
      <c r="C96" s="185"/>
      <c r="D96" s="96" t="s">
        <v>10</v>
      </c>
      <c r="E96" s="83">
        <f t="shared" si="12"/>
        <v>0</v>
      </c>
      <c r="F96" s="83"/>
      <c r="G96" s="83"/>
      <c r="H96" s="83"/>
      <c r="I96" s="185"/>
      <c r="J96" s="199"/>
      <c r="K96" s="199"/>
      <c r="L96" s="199"/>
      <c r="M96" s="199"/>
      <c r="N96" s="94"/>
    </row>
    <row r="97" spans="1:14" ht="15" customHeight="1" outlineLevel="2" x14ac:dyDescent="0.25">
      <c r="A97" s="197"/>
      <c r="B97" s="196"/>
      <c r="C97" s="186"/>
      <c r="D97" s="96" t="s">
        <v>11</v>
      </c>
      <c r="E97" s="83">
        <f t="shared" si="12"/>
        <v>0</v>
      </c>
      <c r="F97" s="83"/>
      <c r="G97" s="83"/>
      <c r="H97" s="83"/>
      <c r="I97" s="186"/>
      <c r="J97" s="200"/>
      <c r="K97" s="200"/>
      <c r="L97" s="200"/>
      <c r="M97" s="200"/>
      <c r="N97" s="94"/>
    </row>
    <row r="98" spans="1:14" s="95" customFormat="1" ht="13.5" customHeight="1" outlineLevel="1" collapsed="1" x14ac:dyDescent="0.2">
      <c r="A98" s="201" t="s">
        <v>56</v>
      </c>
      <c r="B98" s="213" t="s">
        <v>21</v>
      </c>
      <c r="C98" s="184"/>
      <c r="D98" s="93" t="s">
        <v>6</v>
      </c>
      <c r="E98" s="57">
        <f t="shared" si="12"/>
        <v>2480000</v>
      </c>
      <c r="F98" s="57">
        <f>SUM(F99:F100)</f>
        <v>520000</v>
      </c>
      <c r="G98" s="57">
        <f>SUM(G99:G100)</f>
        <v>1600000</v>
      </c>
      <c r="H98" s="57">
        <f>SUM(H99:H100)</f>
        <v>360000</v>
      </c>
      <c r="I98" s="184" t="s">
        <v>100</v>
      </c>
      <c r="J98" s="198" t="s">
        <v>9</v>
      </c>
      <c r="K98" s="198" t="s">
        <v>101</v>
      </c>
      <c r="L98" s="198" t="s">
        <v>102</v>
      </c>
      <c r="M98" s="198" t="s">
        <v>102</v>
      </c>
      <c r="N98" s="94"/>
    </row>
    <row r="99" spans="1:14" s="95" customFormat="1" ht="13.5" customHeight="1" outlineLevel="1" x14ac:dyDescent="0.2">
      <c r="A99" s="201"/>
      <c r="B99" s="213"/>
      <c r="C99" s="185"/>
      <c r="D99" s="93" t="s">
        <v>10</v>
      </c>
      <c r="E99" s="57">
        <f t="shared" si="12"/>
        <v>0</v>
      </c>
      <c r="F99" s="57">
        <f t="shared" ref="F99:H100" si="13">F108</f>
        <v>0</v>
      </c>
      <c r="G99" s="57">
        <f t="shared" si="13"/>
        <v>0</v>
      </c>
      <c r="H99" s="57">
        <f t="shared" si="13"/>
        <v>0</v>
      </c>
      <c r="I99" s="185"/>
      <c r="J99" s="199"/>
      <c r="K99" s="199"/>
      <c r="L99" s="199"/>
      <c r="M99" s="199"/>
      <c r="N99" s="94"/>
    </row>
    <row r="100" spans="1:14" s="95" customFormat="1" ht="13.5" customHeight="1" outlineLevel="1" x14ac:dyDescent="0.2">
      <c r="A100" s="201"/>
      <c r="B100" s="213"/>
      <c r="C100" s="186"/>
      <c r="D100" s="93" t="s">
        <v>11</v>
      </c>
      <c r="E100" s="57">
        <f t="shared" si="12"/>
        <v>2480000</v>
      </c>
      <c r="F100" s="57">
        <f t="shared" si="13"/>
        <v>520000</v>
      </c>
      <c r="G100" s="57">
        <f t="shared" si="13"/>
        <v>1600000</v>
      </c>
      <c r="H100" s="57">
        <f t="shared" si="13"/>
        <v>360000</v>
      </c>
      <c r="I100" s="185"/>
      <c r="J100" s="199"/>
      <c r="K100" s="199"/>
      <c r="L100" s="199"/>
      <c r="M100" s="199"/>
      <c r="N100" s="94"/>
    </row>
    <row r="101" spans="1:14" ht="24" customHeight="1" outlineLevel="1" x14ac:dyDescent="0.25">
      <c r="A101" s="201"/>
      <c r="B101" s="213"/>
      <c r="C101" s="184" t="s">
        <v>256</v>
      </c>
      <c r="D101" s="93" t="s">
        <v>6</v>
      </c>
      <c r="E101" s="57">
        <f t="shared" si="12"/>
        <v>2480000</v>
      </c>
      <c r="F101" s="57">
        <f>SUM(F102:F103)</f>
        <v>520000</v>
      </c>
      <c r="G101" s="57">
        <f>SUM(G102:G103)</f>
        <v>1600000</v>
      </c>
      <c r="H101" s="57">
        <f>SUM(H102:H103)</f>
        <v>360000</v>
      </c>
      <c r="I101" s="185"/>
      <c r="J101" s="199"/>
      <c r="K101" s="199"/>
      <c r="L101" s="199"/>
      <c r="M101" s="199"/>
      <c r="N101" s="94"/>
    </row>
    <row r="102" spans="1:14" ht="24" customHeight="1" outlineLevel="1" x14ac:dyDescent="0.25">
      <c r="A102" s="201"/>
      <c r="B102" s="213"/>
      <c r="C102" s="185"/>
      <c r="D102" s="93" t="s">
        <v>10</v>
      </c>
      <c r="E102" s="57">
        <f t="shared" si="12"/>
        <v>0</v>
      </c>
      <c r="F102" s="57">
        <f t="shared" ref="F102:H103" si="14">F111</f>
        <v>0</v>
      </c>
      <c r="G102" s="57">
        <f t="shared" si="14"/>
        <v>0</v>
      </c>
      <c r="H102" s="57">
        <f t="shared" si="14"/>
        <v>0</v>
      </c>
      <c r="I102" s="185"/>
      <c r="J102" s="199"/>
      <c r="K102" s="199"/>
      <c r="L102" s="199"/>
      <c r="M102" s="199"/>
      <c r="N102" s="94"/>
    </row>
    <row r="103" spans="1:14" ht="24" customHeight="1" outlineLevel="1" x14ac:dyDescent="0.25">
      <c r="A103" s="201"/>
      <c r="B103" s="213"/>
      <c r="C103" s="186"/>
      <c r="D103" s="93" t="s">
        <v>11</v>
      </c>
      <c r="E103" s="57">
        <f t="shared" si="12"/>
        <v>2480000</v>
      </c>
      <c r="F103" s="57">
        <f t="shared" si="14"/>
        <v>520000</v>
      </c>
      <c r="G103" s="57">
        <f t="shared" si="14"/>
        <v>1600000</v>
      </c>
      <c r="H103" s="57">
        <f t="shared" si="14"/>
        <v>360000</v>
      </c>
      <c r="I103" s="185"/>
      <c r="J103" s="199"/>
      <c r="K103" s="199"/>
      <c r="L103" s="199"/>
      <c r="M103" s="199"/>
      <c r="N103" s="94"/>
    </row>
    <row r="104" spans="1:14" ht="15" customHeight="1" outlineLevel="1" x14ac:dyDescent="0.25">
      <c r="A104" s="201"/>
      <c r="B104" s="213"/>
      <c r="C104" s="184" t="s">
        <v>257</v>
      </c>
      <c r="D104" s="93" t="s">
        <v>6</v>
      </c>
      <c r="E104" s="57">
        <f t="shared" si="12"/>
        <v>0</v>
      </c>
      <c r="F104" s="57">
        <f>SUM(F105:F106)</f>
        <v>0</v>
      </c>
      <c r="G104" s="57">
        <f>SUM(G105:G106)</f>
        <v>0</v>
      </c>
      <c r="H104" s="57">
        <f>SUM(H105:H106)</f>
        <v>0</v>
      </c>
      <c r="I104" s="185"/>
      <c r="J104" s="199"/>
      <c r="K104" s="199"/>
      <c r="L104" s="199"/>
      <c r="M104" s="199"/>
      <c r="N104" s="94"/>
    </row>
    <row r="105" spans="1:14" ht="15" customHeight="1" outlineLevel="1" x14ac:dyDescent="0.25">
      <c r="A105" s="201"/>
      <c r="B105" s="213"/>
      <c r="C105" s="185"/>
      <c r="D105" s="93" t="s">
        <v>10</v>
      </c>
      <c r="E105" s="57">
        <f t="shared" si="12"/>
        <v>0</v>
      </c>
      <c r="F105" s="57">
        <f t="shared" ref="F105:H106" si="15">F114</f>
        <v>0</v>
      </c>
      <c r="G105" s="57">
        <f t="shared" si="15"/>
        <v>0</v>
      </c>
      <c r="H105" s="57">
        <f t="shared" si="15"/>
        <v>0</v>
      </c>
      <c r="I105" s="185"/>
      <c r="J105" s="199"/>
      <c r="K105" s="199"/>
      <c r="L105" s="199"/>
      <c r="M105" s="199"/>
      <c r="N105" s="94"/>
    </row>
    <row r="106" spans="1:14" ht="15" customHeight="1" outlineLevel="1" x14ac:dyDescent="0.25">
      <c r="A106" s="201"/>
      <c r="B106" s="213"/>
      <c r="C106" s="186"/>
      <c r="D106" s="93" t="s">
        <v>11</v>
      </c>
      <c r="E106" s="57">
        <f t="shared" si="12"/>
        <v>0</v>
      </c>
      <c r="F106" s="57">
        <f t="shared" si="15"/>
        <v>0</v>
      </c>
      <c r="G106" s="57">
        <f t="shared" si="15"/>
        <v>0</v>
      </c>
      <c r="H106" s="57">
        <f t="shared" si="15"/>
        <v>0</v>
      </c>
      <c r="I106" s="186"/>
      <c r="J106" s="200"/>
      <c r="K106" s="200"/>
      <c r="L106" s="200"/>
      <c r="M106" s="200"/>
      <c r="N106" s="94"/>
    </row>
    <row r="107" spans="1:14" s="95" customFormat="1" ht="29.25" customHeight="1" outlineLevel="2" collapsed="1" x14ac:dyDescent="0.2">
      <c r="A107" s="197" t="s">
        <v>57</v>
      </c>
      <c r="B107" s="196" t="s">
        <v>21</v>
      </c>
      <c r="C107" s="184"/>
      <c r="D107" s="93" t="s">
        <v>6</v>
      </c>
      <c r="E107" s="57">
        <f t="shared" si="12"/>
        <v>2480000</v>
      </c>
      <c r="F107" s="57">
        <f>SUM(F108:F109)</f>
        <v>520000</v>
      </c>
      <c r="G107" s="57">
        <f>SUM(G108:G109)</f>
        <v>1600000</v>
      </c>
      <c r="H107" s="57">
        <f>SUM(H108:H109)</f>
        <v>360000</v>
      </c>
      <c r="I107" s="184" t="s">
        <v>95</v>
      </c>
      <c r="J107" s="198" t="s">
        <v>9</v>
      </c>
      <c r="K107" s="198">
        <v>100</v>
      </c>
      <c r="L107" s="198">
        <v>100</v>
      </c>
      <c r="M107" s="198">
        <v>100</v>
      </c>
      <c r="N107" s="94"/>
    </row>
    <row r="108" spans="1:14" s="95" customFormat="1" ht="29.25" customHeight="1" outlineLevel="2" x14ac:dyDescent="0.2">
      <c r="A108" s="197"/>
      <c r="B108" s="196"/>
      <c r="C108" s="185"/>
      <c r="D108" s="93" t="s">
        <v>10</v>
      </c>
      <c r="E108" s="83">
        <f t="shared" si="12"/>
        <v>0</v>
      </c>
      <c r="F108" s="83">
        <v>0</v>
      </c>
      <c r="G108" s="83">
        <v>0</v>
      </c>
      <c r="H108" s="83">
        <v>0</v>
      </c>
      <c r="I108" s="185"/>
      <c r="J108" s="199"/>
      <c r="K108" s="199"/>
      <c r="L108" s="199"/>
      <c r="M108" s="199"/>
      <c r="N108" s="94"/>
    </row>
    <row r="109" spans="1:14" s="95" customFormat="1" ht="24.75" customHeight="1" outlineLevel="2" x14ac:dyDescent="0.2">
      <c r="A109" s="197"/>
      <c r="B109" s="196"/>
      <c r="C109" s="186"/>
      <c r="D109" s="93" t="s">
        <v>11</v>
      </c>
      <c r="E109" s="83">
        <f t="shared" si="12"/>
        <v>2480000</v>
      </c>
      <c r="F109" s="83">
        <v>520000</v>
      </c>
      <c r="G109" s="83">
        <v>1600000</v>
      </c>
      <c r="H109" s="83">
        <f>300000+60000</f>
        <v>360000</v>
      </c>
      <c r="I109" s="185"/>
      <c r="J109" s="199"/>
      <c r="K109" s="199"/>
      <c r="L109" s="199"/>
      <c r="M109" s="199"/>
      <c r="N109" s="94"/>
    </row>
    <row r="110" spans="1:14" ht="24" customHeight="1" outlineLevel="2" x14ac:dyDescent="0.25">
      <c r="A110" s="197"/>
      <c r="B110" s="196"/>
      <c r="C110" s="184" t="s">
        <v>256</v>
      </c>
      <c r="D110" s="93" t="s">
        <v>6</v>
      </c>
      <c r="E110" s="57">
        <f t="shared" si="12"/>
        <v>2480000</v>
      </c>
      <c r="F110" s="57">
        <f>SUM(F111:F112)</f>
        <v>520000</v>
      </c>
      <c r="G110" s="57">
        <f>SUM(G111:G112)</f>
        <v>1600000</v>
      </c>
      <c r="H110" s="57">
        <f>SUM(H111:H112)</f>
        <v>360000</v>
      </c>
      <c r="I110" s="185"/>
      <c r="J110" s="199"/>
      <c r="K110" s="199"/>
      <c r="L110" s="199"/>
      <c r="M110" s="199"/>
      <c r="N110" s="94"/>
    </row>
    <row r="111" spans="1:14" ht="24" customHeight="1" outlineLevel="2" x14ac:dyDescent="0.25">
      <c r="A111" s="197"/>
      <c r="B111" s="196"/>
      <c r="C111" s="185"/>
      <c r="D111" s="93" t="s">
        <v>10</v>
      </c>
      <c r="E111" s="83">
        <f t="shared" si="12"/>
        <v>0</v>
      </c>
      <c r="F111" s="83">
        <v>0</v>
      </c>
      <c r="G111" s="83">
        <v>0</v>
      </c>
      <c r="H111" s="83">
        <v>0</v>
      </c>
      <c r="I111" s="185"/>
      <c r="J111" s="199"/>
      <c r="K111" s="199"/>
      <c r="L111" s="199"/>
      <c r="M111" s="199"/>
      <c r="N111" s="94"/>
    </row>
    <row r="112" spans="1:14" ht="24" customHeight="1" outlineLevel="2" x14ac:dyDescent="0.25">
      <c r="A112" s="197"/>
      <c r="B112" s="196"/>
      <c r="C112" s="186"/>
      <c r="D112" s="93" t="s">
        <v>11</v>
      </c>
      <c r="E112" s="83">
        <f t="shared" si="12"/>
        <v>2480000</v>
      </c>
      <c r="F112" s="83">
        <v>520000</v>
      </c>
      <c r="G112" s="83">
        <v>1600000</v>
      </c>
      <c r="H112" s="83">
        <f>300000+60000</f>
        <v>360000</v>
      </c>
      <c r="I112" s="185"/>
      <c r="J112" s="199"/>
      <c r="K112" s="199"/>
      <c r="L112" s="199"/>
      <c r="M112" s="199"/>
      <c r="N112" s="94"/>
    </row>
    <row r="113" spans="1:14" ht="15" customHeight="1" outlineLevel="2" x14ac:dyDescent="0.25">
      <c r="A113" s="197"/>
      <c r="B113" s="196"/>
      <c r="C113" s="184" t="s">
        <v>257</v>
      </c>
      <c r="D113" s="93" t="s">
        <v>6</v>
      </c>
      <c r="E113" s="57">
        <f t="shared" ref="E113:E133" si="16">SUM(F113:H113)</f>
        <v>0</v>
      </c>
      <c r="F113" s="57">
        <f>SUM(F114:F115)</f>
        <v>0</v>
      </c>
      <c r="G113" s="57">
        <f>SUM(G114:G115)</f>
        <v>0</v>
      </c>
      <c r="H113" s="57">
        <f>SUM(H114:H115)</f>
        <v>0</v>
      </c>
      <c r="I113" s="185"/>
      <c r="J113" s="199"/>
      <c r="K113" s="199"/>
      <c r="L113" s="199"/>
      <c r="M113" s="199"/>
      <c r="N113" s="94"/>
    </row>
    <row r="114" spans="1:14" ht="15" customHeight="1" outlineLevel="2" x14ac:dyDescent="0.25">
      <c r="A114" s="197"/>
      <c r="B114" s="196"/>
      <c r="C114" s="185"/>
      <c r="D114" s="93" t="s">
        <v>10</v>
      </c>
      <c r="E114" s="83">
        <f t="shared" si="16"/>
        <v>0</v>
      </c>
      <c r="F114" s="83"/>
      <c r="G114" s="83"/>
      <c r="H114" s="83"/>
      <c r="I114" s="185"/>
      <c r="J114" s="199"/>
      <c r="K114" s="199"/>
      <c r="L114" s="199"/>
      <c r="M114" s="199"/>
      <c r="N114" s="94"/>
    </row>
    <row r="115" spans="1:14" ht="15" customHeight="1" outlineLevel="2" x14ac:dyDescent="0.25">
      <c r="A115" s="197"/>
      <c r="B115" s="196"/>
      <c r="C115" s="186"/>
      <c r="D115" s="93" t="s">
        <v>11</v>
      </c>
      <c r="E115" s="83">
        <f t="shared" si="16"/>
        <v>0</v>
      </c>
      <c r="F115" s="83"/>
      <c r="G115" s="83"/>
      <c r="H115" s="83"/>
      <c r="I115" s="186"/>
      <c r="J115" s="200"/>
      <c r="K115" s="200"/>
      <c r="L115" s="200"/>
      <c r="M115" s="200"/>
      <c r="N115" s="94"/>
    </row>
    <row r="116" spans="1:14" s="95" customFormat="1" ht="13.5" customHeight="1" outlineLevel="1" collapsed="1" x14ac:dyDescent="0.2">
      <c r="A116" s="201" t="s">
        <v>58</v>
      </c>
      <c r="B116" s="213" t="s">
        <v>22</v>
      </c>
      <c r="C116" s="184"/>
      <c r="D116" s="93" t="s">
        <v>6</v>
      </c>
      <c r="E116" s="57">
        <f t="shared" si="16"/>
        <v>1235100</v>
      </c>
      <c r="F116" s="57">
        <f>SUM(F117:F118)</f>
        <v>0</v>
      </c>
      <c r="G116" s="57">
        <f>SUM(G117:G118)</f>
        <v>835100</v>
      </c>
      <c r="H116" s="57">
        <f>SUM(H117:H118)</f>
        <v>400000</v>
      </c>
      <c r="I116" s="184" t="s">
        <v>100</v>
      </c>
      <c r="J116" s="198" t="s">
        <v>9</v>
      </c>
      <c r="K116" s="198" t="s">
        <v>101</v>
      </c>
      <c r="L116" s="198" t="s">
        <v>102</v>
      </c>
      <c r="M116" s="198" t="s">
        <v>102</v>
      </c>
      <c r="N116" s="94"/>
    </row>
    <row r="117" spans="1:14" s="95" customFormat="1" ht="13.5" customHeight="1" outlineLevel="1" x14ac:dyDescent="0.2">
      <c r="A117" s="201"/>
      <c r="B117" s="213"/>
      <c r="C117" s="185"/>
      <c r="D117" s="93" t="s">
        <v>10</v>
      </c>
      <c r="E117" s="57">
        <f t="shared" si="16"/>
        <v>535100</v>
      </c>
      <c r="F117" s="57">
        <f t="shared" ref="F117:H118" si="17">F126</f>
        <v>0</v>
      </c>
      <c r="G117" s="57">
        <f t="shared" si="17"/>
        <v>535100</v>
      </c>
      <c r="H117" s="57">
        <f t="shared" si="17"/>
        <v>0</v>
      </c>
      <c r="I117" s="185"/>
      <c r="J117" s="199"/>
      <c r="K117" s="199"/>
      <c r="L117" s="199"/>
      <c r="M117" s="199"/>
      <c r="N117" s="94"/>
    </row>
    <row r="118" spans="1:14" s="95" customFormat="1" ht="13.5" customHeight="1" outlineLevel="1" x14ac:dyDescent="0.2">
      <c r="A118" s="201"/>
      <c r="B118" s="213"/>
      <c r="C118" s="186"/>
      <c r="D118" s="93" t="s">
        <v>11</v>
      </c>
      <c r="E118" s="57">
        <f t="shared" si="16"/>
        <v>700000</v>
      </c>
      <c r="F118" s="57">
        <f t="shared" si="17"/>
        <v>0</v>
      </c>
      <c r="G118" s="57">
        <f t="shared" si="17"/>
        <v>300000</v>
      </c>
      <c r="H118" s="57">
        <f t="shared" si="17"/>
        <v>400000</v>
      </c>
      <c r="I118" s="185"/>
      <c r="J118" s="199"/>
      <c r="K118" s="199"/>
      <c r="L118" s="199"/>
      <c r="M118" s="199"/>
      <c r="N118" s="94"/>
    </row>
    <row r="119" spans="1:14" ht="24" customHeight="1" outlineLevel="1" x14ac:dyDescent="0.25">
      <c r="A119" s="201"/>
      <c r="B119" s="213"/>
      <c r="C119" s="184" t="s">
        <v>256</v>
      </c>
      <c r="D119" s="93" t="s">
        <v>6</v>
      </c>
      <c r="E119" s="57">
        <f t="shared" si="16"/>
        <v>1235100</v>
      </c>
      <c r="F119" s="57">
        <f>SUM(F120:F121)</f>
        <v>0</v>
      </c>
      <c r="G119" s="57">
        <f>SUM(G120:G121)</f>
        <v>835100</v>
      </c>
      <c r="H119" s="57">
        <f>SUM(H120:H121)</f>
        <v>400000</v>
      </c>
      <c r="I119" s="185"/>
      <c r="J119" s="199"/>
      <c r="K119" s="199"/>
      <c r="L119" s="199"/>
      <c r="M119" s="199"/>
      <c r="N119" s="94"/>
    </row>
    <row r="120" spans="1:14" ht="24" customHeight="1" outlineLevel="1" x14ac:dyDescent="0.25">
      <c r="A120" s="201"/>
      <c r="B120" s="213"/>
      <c r="C120" s="185"/>
      <c r="D120" s="93" t="s">
        <v>10</v>
      </c>
      <c r="E120" s="57">
        <f t="shared" si="16"/>
        <v>535100</v>
      </c>
      <c r="F120" s="57">
        <f t="shared" ref="F120:H121" si="18">F129</f>
        <v>0</v>
      </c>
      <c r="G120" s="57">
        <f t="shared" si="18"/>
        <v>535100</v>
      </c>
      <c r="H120" s="57">
        <f t="shared" si="18"/>
        <v>0</v>
      </c>
      <c r="I120" s="185"/>
      <c r="J120" s="199"/>
      <c r="K120" s="199"/>
      <c r="L120" s="199"/>
      <c r="M120" s="199"/>
      <c r="N120" s="94"/>
    </row>
    <row r="121" spans="1:14" ht="24" customHeight="1" outlineLevel="1" x14ac:dyDescent="0.25">
      <c r="A121" s="201"/>
      <c r="B121" s="213"/>
      <c r="C121" s="186"/>
      <c r="D121" s="93" t="s">
        <v>11</v>
      </c>
      <c r="E121" s="57">
        <f t="shared" si="16"/>
        <v>700000</v>
      </c>
      <c r="F121" s="57">
        <f t="shared" si="18"/>
        <v>0</v>
      </c>
      <c r="G121" s="57">
        <f t="shared" si="18"/>
        <v>300000</v>
      </c>
      <c r="H121" s="57">
        <f t="shared" si="18"/>
        <v>400000</v>
      </c>
      <c r="I121" s="185"/>
      <c r="J121" s="199"/>
      <c r="K121" s="199"/>
      <c r="L121" s="199"/>
      <c r="M121" s="199"/>
      <c r="N121" s="94"/>
    </row>
    <row r="122" spans="1:14" ht="15" customHeight="1" outlineLevel="1" x14ac:dyDescent="0.25">
      <c r="A122" s="201"/>
      <c r="B122" s="213"/>
      <c r="C122" s="184" t="s">
        <v>257</v>
      </c>
      <c r="D122" s="93" t="s">
        <v>6</v>
      </c>
      <c r="E122" s="57">
        <f t="shared" si="16"/>
        <v>0</v>
      </c>
      <c r="F122" s="57">
        <f>SUM(F123:F124)</f>
        <v>0</v>
      </c>
      <c r="G122" s="57">
        <f>SUM(G123:G124)</f>
        <v>0</v>
      </c>
      <c r="H122" s="57">
        <f>SUM(H123:H124)</f>
        <v>0</v>
      </c>
      <c r="I122" s="185"/>
      <c r="J122" s="199"/>
      <c r="K122" s="199"/>
      <c r="L122" s="199"/>
      <c r="M122" s="199"/>
      <c r="N122" s="94"/>
    </row>
    <row r="123" spans="1:14" ht="15" customHeight="1" outlineLevel="1" x14ac:dyDescent="0.25">
      <c r="A123" s="201"/>
      <c r="B123" s="213"/>
      <c r="C123" s="185"/>
      <c r="D123" s="93" t="s">
        <v>10</v>
      </c>
      <c r="E123" s="57">
        <f t="shared" si="16"/>
        <v>0</v>
      </c>
      <c r="F123" s="57">
        <f t="shared" ref="F123:H124" si="19">F132</f>
        <v>0</v>
      </c>
      <c r="G123" s="57">
        <f t="shared" si="19"/>
        <v>0</v>
      </c>
      <c r="H123" s="57">
        <f t="shared" si="19"/>
        <v>0</v>
      </c>
      <c r="I123" s="185"/>
      <c r="J123" s="199"/>
      <c r="K123" s="199"/>
      <c r="L123" s="199"/>
      <c r="M123" s="199"/>
      <c r="N123" s="94"/>
    </row>
    <row r="124" spans="1:14" ht="15" customHeight="1" outlineLevel="1" x14ac:dyDescent="0.25">
      <c r="A124" s="201"/>
      <c r="B124" s="213"/>
      <c r="C124" s="186"/>
      <c r="D124" s="93" t="s">
        <v>11</v>
      </c>
      <c r="E124" s="57">
        <f t="shared" si="16"/>
        <v>0</v>
      </c>
      <c r="F124" s="57">
        <f t="shared" si="19"/>
        <v>0</v>
      </c>
      <c r="G124" s="57">
        <f t="shared" si="19"/>
        <v>0</v>
      </c>
      <c r="H124" s="57">
        <f t="shared" si="19"/>
        <v>0</v>
      </c>
      <c r="I124" s="186"/>
      <c r="J124" s="200"/>
      <c r="K124" s="200"/>
      <c r="L124" s="200"/>
      <c r="M124" s="200"/>
      <c r="N124" s="94"/>
    </row>
    <row r="125" spans="1:14" s="95" customFormat="1" ht="29.25" customHeight="1" outlineLevel="2" collapsed="1" x14ac:dyDescent="0.2">
      <c r="A125" s="197" t="s">
        <v>59</v>
      </c>
      <c r="B125" s="196" t="s">
        <v>22</v>
      </c>
      <c r="C125" s="184"/>
      <c r="D125" s="93" t="s">
        <v>6</v>
      </c>
      <c r="E125" s="57">
        <f t="shared" si="16"/>
        <v>1235100</v>
      </c>
      <c r="F125" s="57">
        <f>SUM(F126:F127)</f>
        <v>0</v>
      </c>
      <c r="G125" s="57">
        <f>SUM(G126:G127)</f>
        <v>835100</v>
      </c>
      <c r="H125" s="57">
        <f>SUM(H126:H127)</f>
        <v>400000</v>
      </c>
      <c r="I125" s="184" t="s">
        <v>96</v>
      </c>
      <c r="J125" s="198" t="s">
        <v>9</v>
      </c>
      <c r="K125" s="198">
        <v>0</v>
      </c>
      <c r="L125" s="198">
        <v>50</v>
      </c>
      <c r="M125" s="198">
        <v>50</v>
      </c>
      <c r="N125" s="94"/>
    </row>
    <row r="126" spans="1:14" s="95" customFormat="1" ht="29.25" customHeight="1" outlineLevel="2" x14ac:dyDescent="0.2">
      <c r="A126" s="197"/>
      <c r="B126" s="196"/>
      <c r="C126" s="185"/>
      <c r="D126" s="96" t="s">
        <v>10</v>
      </c>
      <c r="E126" s="83">
        <f t="shared" si="16"/>
        <v>535100</v>
      </c>
      <c r="F126" s="83">
        <v>0</v>
      </c>
      <c r="G126" s="83">
        <v>535100</v>
      </c>
      <c r="H126" s="83">
        <v>0</v>
      </c>
      <c r="I126" s="185"/>
      <c r="J126" s="199"/>
      <c r="K126" s="199"/>
      <c r="L126" s="199"/>
      <c r="M126" s="199"/>
      <c r="N126" s="94"/>
    </row>
    <row r="127" spans="1:14" s="95" customFormat="1" ht="24.75" customHeight="1" outlineLevel="2" x14ac:dyDescent="0.2">
      <c r="A127" s="197"/>
      <c r="B127" s="196"/>
      <c r="C127" s="186"/>
      <c r="D127" s="96" t="s">
        <v>11</v>
      </c>
      <c r="E127" s="83">
        <f t="shared" si="16"/>
        <v>700000</v>
      </c>
      <c r="F127" s="83">
        <v>0</v>
      </c>
      <c r="G127" s="83">
        <v>300000</v>
      </c>
      <c r="H127" s="83">
        <v>400000</v>
      </c>
      <c r="I127" s="185"/>
      <c r="J127" s="199"/>
      <c r="K127" s="199"/>
      <c r="L127" s="199"/>
      <c r="M127" s="199"/>
      <c r="N127" s="94"/>
    </row>
    <row r="128" spans="1:14" ht="24" customHeight="1" outlineLevel="2" x14ac:dyDescent="0.25">
      <c r="A128" s="197"/>
      <c r="B128" s="196"/>
      <c r="C128" s="184" t="s">
        <v>256</v>
      </c>
      <c r="D128" s="93" t="s">
        <v>6</v>
      </c>
      <c r="E128" s="57">
        <f t="shared" si="16"/>
        <v>1235100</v>
      </c>
      <c r="F128" s="57">
        <f>SUM(F129:F130)</f>
        <v>0</v>
      </c>
      <c r="G128" s="57">
        <f>SUM(G129:G130)</f>
        <v>835100</v>
      </c>
      <c r="H128" s="57">
        <f>SUM(H129:H130)</f>
        <v>400000</v>
      </c>
      <c r="I128" s="185"/>
      <c r="J128" s="199"/>
      <c r="K128" s="199"/>
      <c r="L128" s="199"/>
      <c r="M128" s="199"/>
      <c r="N128" s="94"/>
    </row>
    <row r="129" spans="1:14" ht="24" customHeight="1" outlineLevel="2" x14ac:dyDescent="0.25">
      <c r="A129" s="197"/>
      <c r="B129" s="196"/>
      <c r="C129" s="185"/>
      <c r="D129" s="96" t="s">
        <v>10</v>
      </c>
      <c r="E129" s="83">
        <f t="shared" si="16"/>
        <v>535100</v>
      </c>
      <c r="F129" s="83">
        <v>0</v>
      </c>
      <c r="G129" s="83">
        <v>535100</v>
      </c>
      <c r="H129" s="83">
        <v>0</v>
      </c>
      <c r="I129" s="185"/>
      <c r="J129" s="199"/>
      <c r="K129" s="199"/>
      <c r="L129" s="199"/>
      <c r="M129" s="199"/>
      <c r="N129" s="94"/>
    </row>
    <row r="130" spans="1:14" ht="24" customHeight="1" outlineLevel="2" x14ac:dyDescent="0.25">
      <c r="A130" s="197"/>
      <c r="B130" s="196"/>
      <c r="C130" s="186"/>
      <c r="D130" s="96" t="s">
        <v>11</v>
      </c>
      <c r="E130" s="83">
        <f t="shared" si="16"/>
        <v>700000</v>
      </c>
      <c r="F130" s="83">
        <v>0</v>
      </c>
      <c r="G130" s="83">
        <v>300000</v>
      </c>
      <c r="H130" s="83">
        <v>400000</v>
      </c>
      <c r="I130" s="185"/>
      <c r="J130" s="199"/>
      <c r="K130" s="199"/>
      <c r="L130" s="199"/>
      <c r="M130" s="199"/>
      <c r="N130" s="94"/>
    </row>
    <row r="131" spans="1:14" ht="15" customHeight="1" outlineLevel="2" x14ac:dyDescent="0.25">
      <c r="A131" s="197"/>
      <c r="B131" s="196"/>
      <c r="C131" s="184" t="s">
        <v>257</v>
      </c>
      <c r="D131" s="93" t="s">
        <v>6</v>
      </c>
      <c r="E131" s="57">
        <f t="shared" si="16"/>
        <v>0</v>
      </c>
      <c r="F131" s="57">
        <f>SUM(F132:F133)</f>
        <v>0</v>
      </c>
      <c r="G131" s="57">
        <f>SUM(G132:G133)</f>
        <v>0</v>
      </c>
      <c r="H131" s="57">
        <f>SUM(H132:H133)</f>
        <v>0</v>
      </c>
      <c r="I131" s="185"/>
      <c r="J131" s="199"/>
      <c r="K131" s="199"/>
      <c r="L131" s="199"/>
      <c r="M131" s="199"/>
      <c r="N131" s="94"/>
    </row>
    <row r="132" spans="1:14" ht="15" customHeight="1" outlineLevel="2" x14ac:dyDescent="0.25">
      <c r="A132" s="197"/>
      <c r="B132" s="196"/>
      <c r="C132" s="185"/>
      <c r="D132" s="96" t="s">
        <v>10</v>
      </c>
      <c r="E132" s="83">
        <f t="shared" si="16"/>
        <v>0</v>
      </c>
      <c r="F132" s="83"/>
      <c r="G132" s="83"/>
      <c r="H132" s="83"/>
      <c r="I132" s="185"/>
      <c r="J132" s="199"/>
      <c r="K132" s="199"/>
      <c r="L132" s="199"/>
      <c r="M132" s="199"/>
      <c r="N132" s="94"/>
    </row>
    <row r="133" spans="1:14" ht="15" customHeight="1" outlineLevel="2" x14ac:dyDescent="0.25">
      <c r="A133" s="197"/>
      <c r="B133" s="196"/>
      <c r="C133" s="186"/>
      <c r="D133" s="96" t="s">
        <v>11</v>
      </c>
      <c r="E133" s="83">
        <f t="shared" si="16"/>
        <v>0</v>
      </c>
      <c r="F133" s="83"/>
      <c r="G133" s="83"/>
      <c r="H133" s="83"/>
      <c r="I133" s="186"/>
      <c r="J133" s="200"/>
      <c r="K133" s="200"/>
      <c r="L133" s="200"/>
      <c r="M133" s="200"/>
      <c r="N133" s="94"/>
    </row>
    <row r="134" spans="1:14" s="95" customFormat="1" ht="18.75" customHeight="1" x14ac:dyDescent="0.2">
      <c r="A134" s="201" t="s">
        <v>253</v>
      </c>
      <c r="B134" s="213" t="s">
        <v>252</v>
      </c>
      <c r="C134" s="184"/>
      <c r="D134" s="92" t="s">
        <v>6</v>
      </c>
      <c r="E134" s="57">
        <f t="shared" ref="E134:E142" si="20">SUM(F134:H134)</f>
        <v>6650065</v>
      </c>
      <c r="F134" s="57">
        <f>SUM(F135:F136)</f>
        <v>806415</v>
      </c>
      <c r="G134" s="57">
        <f>SUM(G135:G136)</f>
        <v>3249400</v>
      </c>
      <c r="H134" s="57">
        <f>SUM(H135:H136)</f>
        <v>2594250</v>
      </c>
      <c r="I134" s="184" t="s">
        <v>100</v>
      </c>
      <c r="J134" s="198" t="s">
        <v>9</v>
      </c>
      <c r="K134" s="198" t="s">
        <v>101</v>
      </c>
      <c r="L134" s="198" t="s">
        <v>102</v>
      </c>
      <c r="M134" s="198" t="s">
        <v>102</v>
      </c>
      <c r="N134" s="94"/>
    </row>
    <row r="135" spans="1:14" s="95" customFormat="1" ht="18.75" customHeight="1" x14ac:dyDescent="0.2">
      <c r="A135" s="201"/>
      <c r="B135" s="213"/>
      <c r="C135" s="185"/>
      <c r="D135" s="92" t="s">
        <v>10</v>
      </c>
      <c r="E135" s="57">
        <f t="shared" si="20"/>
        <v>1118500</v>
      </c>
      <c r="F135" s="57">
        <f t="shared" ref="F135:H136" si="21">F144</f>
        <v>0</v>
      </c>
      <c r="G135" s="57">
        <f t="shared" si="21"/>
        <v>1118500</v>
      </c>
      <c r="H135" s="57">
        <f t="shared" si="21"/>
        <v>0</v>
      </c>
      <c r="I135" s="185"/>
      <c r="J135" s="199"/>
      <c r="K135" s="199"/>
      <c r="L135" s="199"/>
      <c r="M135" s="199"/>
      <c r="N135" s="94"/>
    </row>
    <row r="136" spans="1:14" s="95" customFormat="1" ht="18.75" customHeight="1" x14ac:dyDescent="0.2">
      <c r="A136" s="201"/>
      <c r="B136" s="213"/>
      <c r="C136" s="186"/>
      <c r="D136" s="92" t="s">
        <v>11</v>
      </c>
      <c r="E136" s="57">
        <f t="shared" si="20"/>
        <v>5531565</v>
      </c>
      <c r="F136" s="57">
        <f t="shared" si="21"/>
        <v>806415</v>
      </c>
      <c r="G136" s="57">
        <f t="shared" si="21"/>
        <v>2130900</v>
      </c>
      <c r="H136" s="57">
        <f t="shared" si="21"/>
        <v>2594250</v>
      </c>
      <c r="I136" s="185"/>
      <c r="J136" s="199"/>
      <c r="K136" s="199"/>
      <c r="L136" s="199"/>
      <c r="M136" s="199"/>
      <c r="N136" s="94"/>
    </row>
    <row r="137" spans="1:14" s="95" customFormat="1" ht="24" customHeight="1" x14ac:dyDescent="0.2">
      <c r="A137" s="201"/>
      <c r="B137" s="213"/>
      <c r="C137" s="184" t="s">
        <v>256</v>
      </c>
      <c r="D137" s="92" t="s">
        <v>6</v>
      </c>
      <c r="E137" s="57">
        <f t="shared" si="20"/>
        <v>4363815</v>
      </c>
      <c r="F137" s="57">
        <f>SUM(F138:F139)</f>
        <v>806415</v>
      </c>
      <c r="G137" s="57">
        <f>SUM(G138:G139)</f>
        <v>3249400</v>
      </c>
      <c r="H137" s="57">
        <f>SUM(H138:H139)</f>
        <v>308000</v>
      </c>
      <c r="I137" s="185"/>
      <c r="J137" s="199"/>
      <c r="K137" s="199"/>
      <c r="L137" s="199"/>
      <c r="M137" s="199"/>
      <c r="N137" s="94"/>
    </row>
    <row r="138" spans="1:14" s="95" customFormat="1" ht="24" customHeight="1" x14ac:dyDescent="0.2">
      <c r="A138" s="201"/>
      <c r="B138" s="213"/>
      <c r="C138" s="185"/>
      <c r="D138" s="92" t="s">
        <v>10</v>
      </c>
      <c r="E138" s="57">
        <f t="shared" si="20"/>
        <v>1118500</v>
      </c>
      <c r="F138" s="57">
        <f t="shared" ref="F138:H139" si="22">F147</f>
        <v>0</v>
      </c>
      <c r="G138" s="57">
        <f t="shared" si="22"/>
        <v>1118500</v>
      </c>
      <c r="H138" s="57">
        <f t="shared" si="22"/>
        <v>0</v>
      </c>
      <c r="I138" s="185"/>
      <c r="J138" s="199"/>
      <c r="K138" s="199"/>
      <c r="L138" s="199"/>
      <c r="M138" s="199"/>
      <c r="N138" s="94"/>
    </row>
    <row r="139" spans="1:14" s="95" customFormat="1" ht="24" customHeight="1" x14ac:dyDescent="0.2">
      <c r="A139" s="201"/>
      <c r="B139" s="213"/>
      <c r="C139" s="186"/>
      <c r="D139" s="92" t="s">
        <v>11</v>
      </c>
      <c r="E139" s="57">
        <f t="shared" si="20"/>
        <v>3245315</v>
      </c>
      <c r="F139" s="57">
        <f t="shared" si="22"/>
        <v>806415</v>
      </c>
      <c r="G139" s="57">
        <f t="shared" si="22"/>
        <v>2130900</v>
      </c>
      <c r="H139" s="57">
        <f t="shared" si="22"/>
        <v>308000</v>
      </c>
      <c r="I139" s="185"/>
      <c r="J139" s="199"/>
      <c r="K139" s="199"/>
      <c r="L139" s="199"/>
      <c r="M139" s="199"/>
      <c r="N139" s="94"/>
    </row>
    <row r="140" spans="1:14" s="95" customFormat="1" ht="15" customHeight="1" x14ac:dyDescent="0.2">
      <c r="A140" s="201"/>
      <c r="B140" s="213"/>
      <c r="C140" s="184" t="s">
        <v>257</v>
      </c>
      <c r="D140" s="92" t="s">
        <v>6</v>
      </c>
      <c r="E140" s="57">
        <f t="shared" si="20"/>
        <v>2286250</v>
      </c>
      <c r="F140" s="57">
        <f>SUM(F141:F142)</f>
        <v>0</v>
      </c>
      <c r="G140" s="57">
        <f>SUM(G141:G142)</f>
        <v>0</v>
      </c>
      <c r="H140" s="57">
        <f>SUM(H141:H142)</f>
        <v>2286250</v>
      </c>
      <c r="I140" s="185"/>
      <c r="J140" s="199"/>
      <c r="K140" s="199"/>
      <c r="L140" s="199"/>
      <c r="M140" s="199"/>
      <c r="N140" s="94"/>
    </row>
    <row r="141" spans="1:14" s="95" customFormat="1" ht="15" customHeight="1" x14ac:dyDescent="0.2">
      <c r="A141" s="201"/>
      <c r="B141" s="213"/>
      <c r="C141" s="185"/>
      <c r="D141" s="92" t="s">
        <v>10</v>
      </c>
      <c r="E141" s="57">
        <f t="shared" si="20"/>
        <v>0</v>
      </c>
      <c r="F141" s="57">
        <f t="shared" ref="F141:H142" si="23">F150</f>
        <v>0</v>
      </c>
      <c r="G141" s="57">
        <f t="shared" si="23"/>
        <v>0</v>
      </c>
      <c r="H141" s="57">
        <f t="shared" si="23"/>
        <v>0</v>
      </c>
      <c r="I141" s="185"/>
      <c r="J141" s="199"/>
      <c r="K141" s="199"/>
      <c r="L141" s="199"/>
      <c r="M141" s="199"/>
      <c r="N141" s="94"/>
    </row>
    <row r="142" spans="1:14" s="95" customFormat="1" ht="15" customHeight="1" x14ac:dyDescent="0.2">
      <c r="A142" s="201"/>
      <c r="B142" s="213"/>
      <c r="C142" s="186"/>
      <c r="D142" s="92" t="s">
        <v>11</v>
      </c>
      <c r="E142" s="57">
        <f t="shared" si="20"/>
        <v>2286250</v>
      </c>
      <c r="F142" s="57">
        <f t="shared" si="23"/>
        <v>0</v>
      </c>
      <c r="G142" s="57">
        <f t="shared" si="23"/>
        <v>0</v>
      </c>
      <c r="H142" s="57">
        <f t="shared" si="23"/>
        <v>2286250</v>
      </c>
      <c r="I142" s="186"/>
      <c r="J142" s="200"/>
      <c r="K142" s="200"/>
      <c r="L142" s="200"/>
      <c r="M142" s="200"/>
      <c r="N142" s="94"/>
    </row>
    <row r="143" spans="1:14" s="95" customFormat="1" ht="18.75" customHeight="1" outlineLevel="1" x14ac:dyDescent="0.2">
      <c r="A143" s="201" t="s">
        <v>105</v>
      </c>
      <c r="B143" s="213" t="s">
        <v>23</v>
      </c>
      <c r="C143" s="184"/>
      <c r="D143" s="93" t="s">
        <v>6</v>
      </c>
      <c r="E143" s="57">
        <f>SUM(F143:H143)</f>
        <v>6650065</v>
      </c>
      <c r="F143" s="57">
        <f>SUM(F144:F145)</f>
        <v>806415</v>
      </c>
      <c r="G143" s="57">
        <f>SUM(G144:G145)</f>
        <v>3249400</v>
      </c>
      <c r="H143" s="57">
        <f>SUM(H144:H145)</f>
        <v>2594250</v>
      </c>
      <c r="I143" s="184" t="s">
        <v>100</v>
      </c>
      <c r="J143" s="211" t="s">
        <v>9</v>
      </c>
      <c r="K143" s="211" t="s">
        <v>101</v>
      </c>
      <c r="L143" s="211" t="s">
        <v>102</v>
      </c>
      <c r="M143" s="211" t="s">
        <v>102</v>
      </c>
      <c r="N143" s="94"/>
    </row>
    <row r="144" spans="1:14" s="95" customFormat="1" ht="18.75" customHeight="1" outlineLevel="1" x14ac:dyDescent="0.2">
      <c r="A144" s="201"/>
      <c r="B144" s="213"/>
      <c r="C144" s="185"/>
      <c r="D144" s="93" t="s">
        <v>10</v>
      </c>
      <c r="E144" s="57">
        <f>SUM(F144:H144)</f>
        <v>1118500</v>
      </c>
      <c r="F144" s="88">
        <f t="shared" ref="F144:H145" si="24">F153+F189</f>
        <v>0</v>
      </c>
      <c r="G144" s="88">
        <f t="shared" si="24"/>
        <v>1118500</v>
      </c>
      <c r="H144" s="88">
        <f t="shared" si="24"/>
        <v>0</v>
      </c>
      <c r="I144" s="185"/>
      <c r="J144" s="211"/>
      <c r="K144" s="211"/>
      <c r="L144" s="211"/>
      <c r="M144" s="211"/>
      <c r="N144" s="94"/>
    </row>
    <row r="145" spans="1:14" s="95" customFormat="1" ht="18.75" customHeight="1" outlineLevel="1" x14ac:dyDescent="0.2">
      <c r="A145" s="201"/>
      <c r="B145" s="213"/>
      <c r="C145" s="186"/>
      <c r="D145" s="93" t="s">
        <v>11</v>
      </c>
      <c r="E145" s="57">
        <f>SUM(F145:H145)</f>
        <v>5531565</v>
      </c>
      <c r="F145" s="88">
        <f t="shared" si="24"/>
        <v>806415</v>
      </c>
      <c r="G145" s="88">
        <f t="shared" si="24"/>
        <v>2130900</v>
      </c>
      <c r="H145" s="88">
        <f t="shared" si="24"/>
        <v>2594250</v>
      </c>
      <c r="I145" s="185"/>
      <c r="J145" s="211"/>
      <c r="K145" s="211"/>
      <c r="L145" s="211"/>
      <c r="M145" s="211"/>
      <c r="N145" s="94"/>
    </row>
    <row r="146" spans="1:14" s="95" customFormat="1" ht="24" customHeight="1" outlineLevel="1" x14ac:dyDescent="0.2">
      <c r="A146" s="201"/>
      <c r="B146" s="213"/>
      <c r="C146" s="184" t="s">
        <v>256</v>
      </c>
      <c r="D146" s="93" t="s">
        <v>6</v>
      </c>
      <c r="E146" s="57">
        <f t="shared" ref="E146:E151" si="25">SUM(F146:H146)</f>
        <v>4363815</v>
      </c>
      <c r="F146" s="57">
        <f>SUM(F147:F148)</f>
        <v>806415</v>
      </c>
      <c r="G146" s="57">
        <f>SUM(G147:G148)</f>
        <v>3249400</v>
      </c>
      <c r="H146" s="57">
        <f>SUM(H147:H148)</f>
        <v>308000</v>
      </c>
      <c r="I146" s="185"/>
      <c r="J146" s="96"/>
      <c r="K146" s="96"/>
      <c r="L146" s="96"/>
      <c r="M146" s="96"/>
      <c r="N146" s="94"/>
    </row>
    <row r="147" spans="1:14" s="95" customFormat="1" ht="24" customHeight="1" outlineLevel="1" x14ac:dyDescent="0.2">
      <c r="A147" s="201"/>
      <c r="B147" s="213"/>
      <c r="C147" s="185"/>
      <c r="D147" s="93" t="s">
        <v>10</v>
      </c>
      <c r="E147" s="57">
        <f t="shared" si="25"/>
        <v>1118500</v>
      </c>
      <c r="F147" s="88">
        <f t="shared" ref="F147:H148" si="26">F156+F192</f>
        <v>0</v>
      </c>
      <c r="G147" s="88">
        <f t="shared" si="26"/>
        <v>1118500</v>
      </c>
      <c r="H147" s="88">
        <f t="shared" si="26"/>
        <v>0</v>
      </c>
      <c r="I147" s="185"/>
      <c r="J147" s="96"/>
      <c r="K147" s="96"/>
      <c r="L147" s="96"/>
      <c r="M147" s="96"/>
      <c r="N147" s="94"/>
    </row>
    <row r="148" spans="1:14" s="95" customFormat="1" ht="24" customHeight="1" outlineLevel="1" x14ac:dyDescent="0.2">
      <c r="A148" s="201"/>
      <c r="B148" s="213"/>
      <c r="C148" s="186"/>
      <c r="D148" s="93" t="s">
        <v>11</v>
      </c>
      <c r="E148" s="57">
        <f t="shared" si="25"/>
        <v>3245315</v>
      </c>
      <c r="F148" s="88">
        <f t="shared" si="26"/>
        <v>806415</v>
      </c>
      <c r="G148" s="88">
        <f t="shared" si="26"/>
        <v>2130900</v>
      </c>
      <c r="H148" s="88">
        <f t="shared" si="26"/>
        <v>308000</v>
      </c>
      <c r="I148" s="185"/>
      <c r="J148" s="96"/>
      <c r="K148" s="96"/>
      <c r="L148" s="96"/>
      <c r="M148" s="96"/>
      <c r="N148" s="94"/>
    </row>
    <row r="149" spans="1:14" s="95" customFormat="1" ht="15" customHeight="1" outlineLevel="1" x14ac:dyDescent="0.2">
      <c r="A149" s="201"/>
      <c r="B149" s="213"/>
      <c r="C149" s="184" t="s">
        <v>257</v>
      </c>
      <c r="D149" s="93" t="s">
        <v>6</v>
      </c>
      <c r="E149" s="57">
        <f t="shared" si="25"/>
        <v>2286250</v>
      </c>
      <c r="F149" s="57">
        <f>SUM(F150:F151)</f>
        <v>0</v>
      </c>
      <c r="G149" s="57">
        <f>SUM(G150:G151)</f>
        <v>0</v>
      </c>
      <c r="H149" s="57">
        <f>SUM(H150:H151)</f>
        <v>2286250</v>
      </c>
      <c r="I149" s="185"/>
      <c r="J149" s="96"/>
      <c r="K149" s="96"/>
      <c r="L149" s="96"/>
      <c r="M149" s="96"/>
      <c r="N149" s="94"/>
    </row>
    <row r="150" spans="1:14" s="95" customFormat="1" ht="15" customHeight="1" outlineLevel="1" x14ac:dyDescent="0.2">
      <c r="A150" s="201"/>
      <c r="B150" s="213"/>
      <c r="C150" s="185"/>
      <c r="D150" s="93" t="s">
        <v>10</v>
      </c>
      <c r="E150" s="57">
        <f t="shared" si="25"/>
        <v>0</v>
      </c>
      <c r="F150" s="88">
        <f t="shared" ref="F150:H151" si="27">F159+F195</f>
        <v>0</v>
      </c>
      <c r="G150" s="88">
        <f t="shared" si="27"/>
        <v>0</v>
      </c>
      <c r="H150" s="88">
        <f t="shared" si="27"/>
        <v>0</v>
      </c>
      <c r="I150" s="185"/>
      <c r="J150" s="96"/>
      <c r="K150" s="96"/>
      <c r="L150" s="96"/>
      <c r="M150" s="96"/>
      <c r="N150" s="94"/>
    </row>
    <row r="151" spans="1:14" s="95" customFormat="1" ht="15" customHeight="1" outlineLevel="1" x14ac:dyDescent="0.2">
      <c r="A151" s="201"/>
      <c r="B151" s="213"/>
      <c r="C151" s="186"/>
      <c r="D151" s="93" t="s">
        <v>11</v>
      </c>
      <c r="E151" s="57">
        <f t="shared" si="25"/>
        <v>2286250</v>
      </c>
      <c r="F151" s="88">
        <f t="shared" si="27"/>
        <v>0</v>
      </c>
      <c r="G151" s="88">
        <f t="shared" si="27"/>
        <v>0</v>
      </c>
      <c r="H151" s="88">
        <f t="shared" si="27"/>
        <v>2286250</v>
      </c>
      <c r="I151" s="186"/>
      <c r="J151" s="96"/>
      <c r="K151" s="96"/>
      <c r="L151" s="96"/>
      <c r="M151" s="96"/>
      <c r="N151" s="94"/>
    </row>
    <row r="152" spans="1:14" ht="21" customHeight="1" outlineLevel="2" x14ac:dyDescent="0.25">
      <c r="A152" s="197" t="s">
        <v>106</v>
      </c>
      <c r="B152" s="196" t="s">
        <v>25</v>
      </c>
      <c r="C152" s="184"/>
      <c r="D152" s="93" t="s">
        <v>6</v>
      </c>
      <c r="E152" s="57">
        <f>SUM(F152:H152)</f>
        <v>6070128</v>
      </c>
      <c r="F152" s="57">
        <f>SUM(F153:F154)</f>
        <v>534478</v>
      </c>
      <c r="G152" s="57">
        <f>SUM(G153:G154)</f>
        <v>3249400</v>
      </c>
      <c r="H152" s="57">
        <f>SUM(H153:H154)</f>
        <v>2286250</v>
      </c>
      <c r="I152" s="184" t="s">
        <v>24</v>
      </c>
      <c r="J152" s="198" t="s">
        <v>78</v>
      </c>
      <c r="K152" s="198">
        <v>2</v>
      </c>
      <c r="L152" s="198">
        <v>3</v>
      </c>
      <c r="M152" s="198">
        <v>4</v>
      </c>
      <c r="N152" s="94"/>
    </row>
    <row r="153" spans="1:14" ht="21" customHeight="1" outlineLevel="2" x14ac:dyDescent="0.25">
      <c r="A153" s="197"/>
      <c r="B153" s="196"/>
      <c r="C153" s="185"/>
      <c r="D153" s="96" t="s">
        <v>10</v>
      </c>
      <c r="E153" s="83">
        <f>SUM(F153:H153)</f>
        <v>1118500</v>
      </c>
      <c r="F153" s="12">
        <f t="shared" ref="F153:H154" si="28">F162+F171+F180</f>
        <v>0</v>
      </c>
      <c r="G153" s="12">
        <f t="shared" si="28"/>
        <v>1118500</v>
      </c>
      <c r="H153" s="12">
        <f t="shared" si="28"/>
        <v>0</v>
      </c>
      <c r="I153" s="185"/>
      <c r="J153" s="199"/>
      <c r="K153" s="199"/>
      <c r="L153" s="199"/>
      <c r="M153" s="199"/>
      <c r="N153" s="94"/>
    </row>
    <row r="154" spans="1:14" ht="21" customHeight="1" outlineLevel="2" x14ac:dyDescent="0.25">
      <c r="A154" s="197"/>
      <c r="B154" s="196"/>
      <c r="C154" s="186"/>
      <c r="D154" s="96" t="s">
        <v>11</v>
      </c>
      <c r="E154" s="83">
        <f>SUM(F154:H154)</f>
        <v>4951628</v>
      </c>
      <c r="F154" s="12">
        <f t="shared" si="28"/>
        <v>534478</v>
      </c>
      <c r="G154" s="12">
        <f t="shared" si="28"/>
        <v>2130900</v>
      </c>
      <c r="H154" s="12">
        <f t="shared" si="28"/>
        <v>2286250</v>
      </c>
      <c r="I154" s="185"/>
      <c r="J154" s="199"/>
      <c r="K154" s="199"/>
      <c r="L154" s="199"/>
      <c r="M154" s="199"/>
      <c r="N154" s="94"/>
    </row>
    <row r="155" spans="1:14" ht="24" customHeight="1" outlineLevel="2" x14ac:dyDescent="0.25">
      <c r="A155" s="197"/>
      <c r="B155" s="196"/>
      <c r="C155" s="184" t="s">
        <v>256</v>
      </c>
      <c r="D155" s="93" t="s">
        <v>6</v>
      </c>
      <c r="E155" s="57">
        <f t="shared" ref="E155:E160" si="29">SUM(F155:H155)</f>
        <v>3783878</v>
      </c>
      <c r="F155" s="57">
        <f>SUM(F156:F157)</f>
        <v>534478</v>
      </c>
      <c r="G155" s="57">
        <f>SUM(G156:G157)</f>
        <v>3249400</v>
      </c>
      <c r="H155" s="57">
        <f>SUM(H156:H157)</f>
        <v>0</v>
      </c>
      <c r="I155" s="185"/>
      <c r="J155" s="199"/>
      <c r="K155" s="199"/>
      <c r="L155" s="199"/>
      <c r="M155" s="199"/>
      <c r="N155" s="94"/>
    </row>
    <row r="156" spans="1:14" ht="24" customHeight="1" outlineLevel="2" x14ac:dyDescent="0.25">
      <c r="A156" s="197"/>
      <c r="B156" s="196"/>
      <c r="C156" s="185"/>
      <c r="D156" s="96" t="s">
        <v>10</v>
      </c>
      <c r="E156" s="83">
        <f t="shared" si="29"/>
        <v>1118500</v>
      </c>
      <c r="F156" s="12">
        <f t="shared" ref="F156:H157" si="30">F165+F174+F183</f>
        <v>0</v>
      </c>
      <c r="G156" s="12">
        <f t="shared" si="30"/>
        <v>1118500</v>
      </c>
      <c r="H156" s="12">
        <f t="shared" si="30"/>
        <v>0</v>
      </c>
      <c r="I156" s="185"/>
      <c r="J156" s="199"/>
      <c r="K156" s="199"/>
      <c r="L156" s="199"/>
      <c r="M156" s="199"/>
      <c r="N156" s="94"/>
    </row>
    <row r="157" spans="1:14" ht="24" customHeight="1" outlineLevel="2" x14ac:dyDescent="0.25">
      <c r="A157" s="197"/>
      <c r="B157" s="196"/>
      <c r="C157" s="186"/>
      <c r="D157" s="96" t="s">
        <v>11</v>
      </c>
      <c r="E157" s="83">
        <f t="shared" si="29"/>
        <v>2665378</v>
      </c>
      <c r="F157" s="12">
        <f t="shared" si="30"/>
        <v>534478</v>
      </c>
      <c r="G157" s="12">
        <f>G166+G175+G184</f>
        <v>2130900</v>
      </c>
      <c r="H157" s="12">
        <f t="shared" si="30"/>
        <v>0</v>
      </c>
      <c r="I157" s="185"/>
      <c r="J157" s="199"/>
      <c r="K157" s="199"/>
      <c r="L157" s="199"/>
      <c r="M157" s="199"/>
      <c r="N157" s="94"/>
    </row>
    <row r="158" spans="1:14" ht="15" customHeight="1" outlineLevel="2" x14ac:dyDescent="0.25">
      <c r="A158" s="197"/>
      <c r="B158" s="196"/>
      <c r="C158" s="184" t="s">
        <v>257</v>
      </c>
      <c r="D158" s="93" t="s">
        <v>6</v>
      </c>
      <c r="E158" s="57">
        <f t="shared" si="29"/>
        <v>2286250</v>
      </c>
      <c r="F158" s="57">
        <f>SUM(F159:F160)</f>
        <v>0</v>
      </c>
      <c r="G158" s="57">
        <f>SUM(G159:G160)</f>
        <v>0</v>
      </c>
      <c r="H158" s="57">
        <f>SUM(H159:H160)</f>
        <v>2286250</v>
      </c>
      <c r="I158" s="185"/>
      <c r="J158" s="199"/>
      <c r="K158" s="199"/>
      <c r="L158" s="199"/>
      <c r="M158" s="199"/>
      <c r="N158" s="94"/>
    </row>
    <row r="159" spans="1:14" ht="15" customHeight="1" outlineLevel="2" x14ac:dyDescent="0.25">
      <c r="A159" s="197"/>
      <c r="B159" s="196"/>
      <c r="C159" s="185"/>
      <c r="D159" s="96" t="s">
        <v>10</v>
      </c>
      <c r="E159" s="83">
        <f t="shared" si="29"/>
        <v>0</v>
      </c>
      <c r="F159" s="12">
        <f t="shared" ref="F159:H160" si="31">F168+F177+F186</f>
        <v>0</v>
      </c>
      <c r="G159" s="12">
        <f t="shared" si="31"/>
        <v>0</v>
      </c>
      <c r="H159" s="12">
        <f t="shared" si="31"/>
        <v>0</v>
      </c>
      <c r="I159" s="185"/>
      <c r="J159" s="199"/>
      <c r="K159" s="199"/>
      <c r="L159" s="199"/>
      <c r="M159" s="199"/>
      <c r="N159" s="94"/>
    </row>
    <row r="160" spans="1:14" ht="15" customHeight="1" outlineLevel="2" x14ac:dyDescent="0.25">
      <c r="A160" s="197"/>
      <c r="B160" s="196"/>
      <c r="C160" s="186"/>
      <c r="D160" s="96" t="s">
        <v>11</v>
      </c>
      <c r="E160" s="83">
        <f t="shared" si="29"/>
        <v>2286250</v>
      </c>
      <c r="F160" s="12">
        <f t="shared" si="31"/>
        <v>0</v>
      </c>
      <c r="G160" s="12">
        <f t="shared" si="31"/>
        <v>0</v>
      </c>
      <c r="H160" s="12">
        <f t="shared" si="31"/>
        <v>2286250</v>
      </c>
      <c r="I160" s="185"/>
      <c r="J160" s="199"/>
      <c r="K160" s="199"/>
      <c r="L160" s="199"/>
      <c r="M160" s="199"/>
      <c r="N160" s="94"/>
    </row>
    <row r="161" spans="1:14" ht="21" customHeight="1" outlineLevel="3" x14ac:dyDescent="0.25">
      <c r="A161" s="197" t="s">
        <v>26</v>
      </c>
      <c r="B161" s="196" t="s">
        <v>27</v>
      </c>
      <c r="C161" s="184"/>
      <c r="D161" s="93" t="s">
        <v>6</v>
      </c>
      <c r="E161" s="57">
        <f>SUM(F161:H161)</f>
        <v>2876500</v>
      </c>
      <c r="F161" s="57">
        <f>SUM(F162:F163)</f>
        <v>0</v>
      </c>
      <c r="G161" s="57">
        <f>SUM(G162:G163)</f>
        <v>2876500</v>
      </c>
      <c r="H161" s="57">
        <f>SUM(H162:H163)</f>
        <v>0</v>
      </c>
      <c r="I161" s="185"/>
      <c r="J161" s="199"/>
      <c r="K161" s="199"/>
      <c r="L161" s="199"/>
      <c r="M161" s="199"/>
      <c r="N161" s="94"/>
    </row>
    <row r="162" spans="1:14" ht="21" customHeight="1" outlineLevel="3" x14ac:dyDescent="0.25">
      <c r="A162" s="197"/>
      <c r="B162" s="196"/>
      <c r="C162" s="185"/>
      <c r="D162" s="96" t="s">
        <v>10</v>
      </c>
      <c r="E162" s="83">
        <f>SUM(F162:H162)</f>
        <v>905600</v>
      </c>
      <c r="F162" s="12">
        <v>0</v>
      </c>
      <c r="G162" s="12">
        <v>905600</v>
      </c>
      <c r="H162" s="12">
        <v>0</v>
      </c>
      <c r="I162" s="185"/>
      <c r="J162" s="199"/>
      <c r="K162" s="199"/>
      <c r="L162" s="199"/>
      <c r="M162" s="199"/>
      <c r="N162" s="94"/>
    </row>
    <row r="163" spans="1:14" ht="21" customHeight="1" outlineLevel="3" x14ac:dyDescent="0.25">
      <c r="A163" s="197"/>
      <c r="B163" s="196"/>
      <c r="C163" s="186"/>
      <c r="D163" s="96" t="s">
        <v>11</v>
      </c>
      <c r="E163" s="83">
        <f>SUM(F163:H163)</f>
        <v>1970900</v>
      </c>
      <c r="F163" s="12">
        <v>0</v>
      </c>
      <c r="G163" s="12">
        <v>1970900</v>
      </c>
      <c r="H163" s="12">
        <v>0</v>
      </c>
      <c r="I163" s="185"/>
      <c r="J163" s="199"/>
      <c r="K163" s="199"/>
      <c r="L163" s="199"/>
      <c r="M163" s="199"/>
      <c r="N163" s="94"/>
    </row>
    <row r="164" spans="1:14" ht="24" customHeight="1" outlineLevel="3" x14ac:dyDescent="0.25">
      <c r="A164" s="197"/>
      <c r="B164" s="196"/>
      <c r="C164" s="184" t="s">
        <v>256</v>
      </c>
      <c r="D164" s="93" t="s">
        <v>6</v>
      </c>
      <c r="E164" s="57">
        <f t="shared" ref="E164:E169" si="32">SUM(F164:H164)</f>
        <v>2876500</v>
      </c>
      <c r="F164" s="57">
        <f>SUM(F165:F166)</f>
        <v>0</v>
      </c>
      <c r="G164" s="57">
        <f>SUM(G165:G166)</f>
        <v>2876500</v>
      </c>
      <c r="H164" s="57">
        <f>SUM(H165:H166)</f>
        <v>0</v>
      </c>
      <c r="I164" s="185"/>
      <c r="J164" s="199"/>
      <c r="K164" s="199"/>
      <c r="L164" s="199"/>
      <c r="M164" s="199"/>
      <c r="N164" s="94"/>
    </row>
    <row r="165" spans="1:14" ht="24" customHeight="1" outlineLevel="3" x14ac:dyDescent="0.25">
      <c r="A165" s="197"/>
      <c r="B165" s="196"/>
      <c r="C165" s="185"/>
      <c r="D165" s="96" t="s">
        <v>10</v>
      </c>
      <c r="E165" s="83">
        <f t="shared" si="32"/>
        <v>905600</v>
      </c>
      <c r="F165" s="12">
        <v>0</v>
      </c>
      <c r="G165" s="12">
        <v>905600</v>
      </c>
      <c r="H165" s="12">
        <v>0</v>
      </c>
      <c r="I165" s="185"/>
      <c r="J165" s="199"/>
      <c r="K165" s="199"/>
      <c r="L165" s="199"/>
      <c r="M165" s="199"/>
      <c r="N165" s="94"/>
    </row>
    <row r="166" spans="1:14" ht="24" customHeight="1" outlineLevel="3" x14ac:dyDescent="0.25">
      <c r="A166" s="197"/>
      <c r="B166" s="196"/>
      <c r="C166" s="186"/>
      <c r="D166" s="96" t="s">
        <v>11</v>
      </c>
      <c r="E166" s="83">
        <f t="shared" si="32"/>
        <v>1970900</v>
      </c>
      <c r="F166" s="12">
        <v>0</v>
      </c>
      <c r="G166" s="12">
        <v>1970900</v>
      </c>
      <c r="H166" s="12">
        <v>0</v>
      </c>
      <c r="I166" s="185"/>
      <c r="J166" s="199"/>
      <c r="K166" s="199"/>
      <c r="L166" s="199"/>
      <c r="M166" s="199"/>
      <c r="N166" s="94"/>
    </row>
    <row r="167" spans="1:14" ht="15" customHeight="1" outlineLevel="3" x14ac:dyDescent="0.25">
      <c r="A167" s="197"/>
      <c r="B167" s="196"/>
      <c r="C167" s="184" t="s">
        <v>257</v>
      </c>
      <c r="D167" s="93" t="s">
        <v>6</v>
      </c>
      <c r="E167" s="57">
        <f t="shared" si="32"/>
        <v>0</v>
      </c>
      <c r="F167" s="57">
        <f>SUM(F168:F169)</f>
        <v>0</v>
      </c>
      <c r="G167" s="57">
        <f>SUM(G168:G169)</f>
        <v>0</v>
      </c>
      <c r="H167" s="57">
        <f>SUM(H168:H169)</f>
        <v>0</v>
      </c>
      <c r="I167" s="185"/>
      <c r="J167" s="199"/>
      <c r="K167" s="199"/>
      <c r="L167" s="199"/>
      <c r="M167" s="199"/>
      <c r="N167" s="94"/>
    </row>
    <row r="168" spans="1:14" ht="15" customHeight="1" outlineLevel="3" x14ac:dyDescent="0.25">
      <c r="A168" s="197"/>
      <c r="B168" s="196"/>
      <c r="C168" s="185"/>
      <c r="D168" s="96" t="s">
        <v>10</v>
      </c>
      <c r="E168" s="83">
        <f t="shared" si="32"/>
        <v>0</v>
      </c>
      <c r="F168" s="12">
        <v>0</v>
      </c>
      <c r="G168" s="12">
        <v>0</v>
      </c>
      <c r="H168" s="12">
        <v>0</v>
      </c>
      <c r="I168" s="185"/>
      <c r="J168" s="199"/>
      <c r="K168" s="199"/>
      <c r="L168" s="199"/>
      <c r="M168" s="199"/>
      <c r="N168" s="94"/>
    </row>
    <row r="169" spans="1:14" ht="15" customHeight="1" outlineLevel="3" x14ac:dyDescent="0.25">
      <c r="A169" s="197"/>
      <c r="B169" s="196"/>
      <c r="C169" s="186"/>
      <c r="D169" s="96" t="s">
        <v>11</v>
      </c>
      <c r="E169" s="83">
        <f t="shared" si="32"/>
        <v>0</v>
      </c>
      <c r="F169" s="12">
        <v>0</v>
      </c>
      <c r="G169" s="12">
        <v>0</v>
      </c>
      <c r="H169" s="12">
        <v>0</v>
      </c>
      <c r="I169" s="185"/>
      <c r="J169" s="199"/>
      <c r="K169" s="199"/>
      <c r="L169" s="199"/>
      <c r="M169" s="199"/>
      <c r="N169" s="94"/>
    </row>
    <row r="170" spans="1:14" ht="21" customHeight="1" outlineLevel="3" x14ac:dyDescent="0.25">
      <c r="A170" s="197" t="s">
        <v>28</v>
      </c>
      <c r="B170" s="196" t="s">
        <v>29</v>
      </c>
      <c r="C170" s="184"/>
      <c r="D170" s="93" t="s">
        <v>6</v>
      </c>
      <c r="E170" s="57">
        <f>SUM(F170:H170)</f>
        <v>312900</v>
      </c>
      <c r="F170" s="57">
        <f>SUM(F171:F172)</f>
        <v>0</v>
      </c>
      <c r="G170" s="57">
        <f>SUM(G171:G172)</f>
        <v>312900</v>
      </c>
      <c r="H170" s="57">
        <f>SUM(H171:H172)</f>
        <v>0</v>
      </c>
      <c r="I170" s="185"/>
      <c r="J170" s="199"/>
      <c r="K170" s="199"/>
      <c r="L170" s="199"/>
      <c r="M170" s="199"/>
      <c r="N170" s="94"/>
    </row>
    <row r="171" spans="1:14" ht="21" customHeight="1" outlineLevel="3" x14ac:dyDescent="0.25">
      <c r="A171" s="197"/>
      <c r="B171" s="196"/>
      <c r="C171" s="185"/>
      <c r="D171" s="96" t="s">
        <v>10</v>
      </c>
      <c r="E171" s="83">
        <f>SUM(F171:H171)</f>
        <v>212900</v>
      </c>
      <c r="F171" s="12">
        <v>0</v>
      </c>
      <c r="G171" s="12">
        <v>212900</v>
      </c>
      <c r="H171" s="12">
        <v>0</v>
      </c>
      <c r="I171" s="185"/>
      <c r="J171" s="199"/>
      <c r="K171" s="199"/>
      <c r="L171" s="199"/>
      <c r="M171" s="199"/>
      <c r="N171" s="94"/>
    </row>
    <row r="172" spans="1:14" ht="21" customHeight="1" outlineLevel="3" x14ac:dyDescent="0.25">
      <c r="A172" s="197"/>
      <c r="B172" s="196"/>
      <c r="C172" s="186"/>
      <c r="D172" s="96" t="s">
        <v>11</v>
      </c>
      <c r="E172" s="83">
        <f>SUM(F172:H172)</f>
        <v>100000</v>
      </c>
      <c r="F172" s="12">
        <v>0</v>
      </c>
      <c r="G172" s="12">
        <v>100000</v>
      </c>
      <c r="H172" s="89">
        <v>0</v>
      </c>
      <c r="I172" s="185"/>
      <c r="J172" s="199"/>
      <c r="K172" s="199"/>
      <c r="L172" s="199"/>
      <c r="M172" s="199"/>
      <c r="N172" s="94"/>
    </row>
    <row r="173" spans="1:14" ht="24" customHeight="1" outlineLevel="3" x14ac:dyDescent="0.25">
      <c r="A173" s="197"/>
      <c r="B173" s="196"/>
      <c r="C173" s="184" t="s">
        <v>256</v>
      </c>
      <c r="D173" s="93" t="s">
        <v>6</v>
      </c>
      <c r="E173" s="57">
        <f t="shared" ref="E173:E178" si="33">SUM(F173:H173)</f>
        <v>312900</v>
      </c>
      <c r="F173" s="57">
        <f>SUM(F174:F175)</f>
        <v>0</v>
      </c>
      <c r="G173" s="57">
        <f>SUM(G174:G175)</f>
        <v>312900</v>
      </c>
      <c r="H173" s="57">
        <f>SUM(H174:H175)</f>
        <v>0</v>
      </c>
      <c r="I173" s="185"/>
      <c r="J173" s="199"/>
      <c r="K173" s="199"/>
      <c r="L173" s="199"/>
      <c r="M173" s="199"/>
      <c r="N173" s="94"/>
    </row>
    <row r="174" spans="1:14" ht="24" customHeight="1" outlineLevel="3" x14ac:dyDescent="0.25">
      <c r="A174" s="197"/>
      <c r="B174" s="196"/>
      <c r="C174" s="185"/>
      <c r="D174" s="96" t="s">
        <v>10</v>
      </c>
      <c r="E174" s="83">
        <f t="shared" si="33"/>
        <v>212900</v>
      </c>
      <c r="F174" s="12">
        <v>0</v>
      </c>
      <c r="G174" s="12">
        <v>212900</v>
      </c>
      <c r="H174" s="12">
        <v>0</v>
      </c>
      <c r="I174" s="185"/>
      <c r="J174" s="199"/>
      <c r="K174" s="199"/>
      <c r="L174" s="199"/>
      <c r="M174" s="199"/>
      <c r="N174" s="94"/>
    </row>
    <row r="175" spans="1:14" ht="24" customHeight="1" outlineLevel="3" x14ac:dyDescent="0.25">
      <c r="A175" s="197"/>
      <c r="B175" s="196"/>
      <c r="C175" s="186"/>
      <c r="D175" s="96" t="s">
        <v>11</v>
      </c>
      <c r="E175" s="83">
        <f t="shared" si="33"/>
        <v>100000</v>
      </c>
      <c r="F175" s="12">
        <v>0</v>
      </c>
      <c r="G175" s="12">
        <v>100000</v>
      </c>
      <c r="H175" s="89">
        <v>0</v>
      </c>
      <c r="I175" s="185"/>
      <c r="J175" s="199"/>
      <c r="K175" s="199"/>
      <c r="L175" s="199"/>
      <c r="M175" s="199"/>
      <c r="N175" s="94"/>
    </row>
    <row r="176" spans="1:14" ht="15" customHeight="1" outlineLevel="3" x14ac:dyDescent="0.25">
      <c r="A176" s="197"/>
      <c r="B176" s="196"/>
      <c r="C176" s="184" t="s">
        <v>257</v>
      </c>
      <c r="D176" s="93" t="s">
        <v>6</v>
      </c>
      <c r="E176" s="57">
        <f t="shared" si="33"/>
        <v>0</v>
      </c>
      <c r="F176" s="57">
        <f>SUM(F177:F178)</f>
        <v>0</v>
      </c>
      <c r="G176" s="57">
        <f>SUM(G177:G178)</f>
        <v>0</v>
      </c>
      <c r="H176" s="57">
        <f>SUM(H177:H178)</f>
        <v>0</v>
      </c>
      <c r="I176" s="185"/>
      <c r="J176" s="199"/>
      <c r="K176" s="199"/>
      <c r="L176" s="199"/>
      <c r="M176" s="199"/>
      <c r="N176" s="94"/>
    </row>
    <row r="177" spans="1:14" ht="15" customHeight="1" outlineLevel="3" x14ac:dyDescent="0.25">
      <c r="A177" s="197"/>
      <c r="B177" s="196"/>
      <c r="C177" s="185"/>
      <c r="D177" s="96" t="s">
        <v>10</v>
      </c>
      <c r="E177" s="83">
        <f t="shared" si="33"/>
        <v>0</v>
      </c>
      <c r="F177" s="12">
        <v>0</v>
      </c>
      <c r="G177" s="12">
        <v>0</v>
      </c>
      <c r="H177" s="12">
        <v>0</v>
      </c>
      <c r="I177" s="185"/>
      <c r="J177" s="199"/>
      <c r="K177" s="199"/>
      <c r="L177" s="199"/>
      <c r="M177" s="199"/>
      <c r="N177" s="94"/>
    </row>
    <row r="178" spans="1:14" ht="15" customHeight="1" outlineLevel="3" x14ac:dyDescent="0.25">
      <c r="A178" s="197"/>
      <c r="B178" s="196"/>
      <c r="C178" s="186"/>
      <c r="D178" s="96" t="s">
        <v>11</v>
      </c>
      <c r="E178" s="83">
        <f t="shared" si="33"/>
        <v>0</v>
      </c>
      <c r="F178" s="12">
        <v>0</v>
      </c>
      <c r="G178" s="12">
        <v>0</v>
      </c>
      <c r="H178" s="89">
        <v>0</v>
      </c>
      <c r="I178" s="185"/>
      <c r="J178" s="199"/>
      <c r="K178" s="199"/>
      <c r="L178" s="199"/>
      <c r="M178" s="199"/>
      <c r="N178" s="94"/>
    </row>
    <row r="179" spans="1:14" ht="21" customHeight="1" outlineLevel="3" x14ac:dyDescent="0.25">
      <c r="A179" s="197" t="s">
        <v>73</v>
      </c>
      <c r="B179" s="196" t="s">
        <v>65</v>
      </c>
      <c r="C179" s="184"/>
      <c r="D179" s="93" t="s">
        <v>6</v>
      </c>
      <c r="E179" s="57">
        <f>SUM(F179:H179)</f>
        <v>2880728</v>
      </c>
      <c r="F179" s="57">
        <f>SUM(F180:F181)</f>
        <v>534478</v>
      </c>
      <c r="G179" s="57">
        <f>SUM(G180:G181)</f>
        <v>60000</v>
      </c>
      <c r="H179" s="57">
        <f>SUM(H180:H181)</f>
        <v>2286250</v>
      </c>
      <c r="I179" s="185"/>
      <c r="J179" s="199"/>
      <c r="K179" s="199"/>
      <c r="L179" s="199"/>
      <c r="M179" s="199"/>
      <c r="N179" s="94"/>
    </row>
    <row r="180" spans="1:14" ht="21" customHeight="1" outlineLevel="3" x14ac:dyDescent="0.25">
      <c r="A180" s="197"/>
      <c r="B180" s="196"/>
      <c r="C180" s="185"/>
      <c r="D180" s="96" t="s">
        <v>10</v>
      </c>
      <c r="E180" s="83">
        <f>SUM(F180:H180)</f>
        <v>0</v>
      </c>
      <c r="F180" s="12">
        <v>0</v>
      </c>
      <c r="G180" s="12">
        <v>0</v>
      </c>
      <c r="H180" s="12">
        <v>0</v>
      </c>
      <c r="I180" s="185"/>
      <c r="J180" s="199"/>
      <c r="K180" s="199"/>
      <c r="L180" s="199"/>
      <c r="M180" s="199"/>
      <c r="N180" s="94"/>
    </row>
    <row r="181" spans="1:14" ht="21" customHeight="1" outlineLevel="3" x14ac:dyDescent="0.25">
      <c r="A181" s="197"/>
      <c r="B181" s="196"/>
      <c r="C181" s="186"/>
      <c r="D181" s="96" t="s">
        <v>11</v>
      </c>
      <c r="E181" s="83">
        <f>SUM(F181:H181)</f>
        <v>2880728</v>
      </c>
      <c r="F181" s="12">
        <v>534478</v>
      </c>
      <c r="G181" s="12">
        <v>60000</v>
      </c>
      <c r="H181" s="12">
        <f>1753810+532440</f>
        <v>2286250</v>
      </c>
      <c r="I181" s="185"/>
      <c r="J181" s="199"/>
      <c r="K181" s="199"/>
      <c r="L181" s="199"/>
      <c r="M181" s="199"/>
      <c r="N181" s="94"/>
    </row>
    <row r="182" spans="1:14" ht="24" customHeight="1" outlineLevel="3" x14ac:dyDescent="0.25">
      <c r="A182" s="197"/>
      <c r="B182" s="196"/>
      <c r="C182" s="184" t="s">
        <v>256</v>
      </c>
      <c r="D182" s="93" t="s">
        <v>6</v>
      </c>
      <c r="E182" s="57">
        <f t="shared" ref="E182:E187" si="34">SUM(F182:H182)</f>
        <v>594478</v>
      </c>
      <c r="F182" s="57">
        <f>SUM(F183:F184)</f>
        <v>534478</v>
      </c>
      <c r="G182" s="57">
        <f>SUM(G183:G184)</f>
        <v>60000</v>
      </c>
      <c r="H182" s="57">
        <f>SUM(H183:H184)</f>
        <v>0</v>
      </c>
      <c r="I182" s="185"/>
      <c r="J182" s="199"/>
      <c r="K182" s="199"/>
      <c r="L182" s="199"/>
      <c r="M182" s="199"/>
      <c r="N182" s="94"/>
    </row>
    <row r="183" spans="1:14" ht="24" customHeight="1" outlineLevel="3" x14ac:dyDescent="0.25">
      <c r="A183" s="197"/>
      <c r="B183" s="196"/>
      <c r="C183" s="185"/>
      <c r="D183" s="96" t="s">
        <v>10</v>
      </c>
      <c r="E183" s="83">
        <f t="shared" si="34"/>
        <v>0</v>
      </c>
      <c r="F183" s="12">
        <v>0</v>
      </c>
      <c r="G183" s="12">
        <v>0</v>
      </c>
      <c r="H183" s="12">
        <v>0</v>
      </c>
      <c r="I183" s="185"/>
      <c r="J183" s="199"/>
      <c r="K183" s="199"/>
      <c r="L183" s="199"/>
      <c r="M183" s="199"/>
      <c r="N183" s="94"/>
    </row>
    <row r="184" spans="1:14" ht="24" customHeight="1" outlineLevel="3" x14ac:dyDescent="0.25">
      <c r="A184" s="197"/>
      <c r="B184" s="196"/>
      <c r="C184" s="186"/>
      <c r="D184" s="96" t="s">
        <v>11</v>
      </c>
      <c r="E184" s="83">
        <f t="shared" si="34"/>
        <v>594478</v>
      </c>
      <c r="F184" s="12">
        <v>534478</v>
      </c>
      <c r="G184" s="12">
        <v>60000</v>
      </c>
      <c r="H184" s="12">
        <v>0</v>
      </c>
      <c r="I184" s="185"/>
      <c r="J184" s="199"/>
      <c r="K184" s="199"/>
      <c r="L184" s="199"/>
      <c r="M184" s="199"/>
      <c r="N184" s="94"/>
    </row>
    <row r="185" spans="1:14" ht="15" customHeight="1" outlineLevel="3" x14ac:dyDescent="0.25">
      <c r="A185" s="197"/>
      <c r="B185" s="196"/>
      <c r="C185" s="184" t="s">
        <v>257</v>
      </c>
      <c r="D185" s="93" t="s">
        <v>6</v>
      </c>
      <c r="E185" s="57">
        <f t="shared" si="34"/>
        <v>2286250</v>
      </c>
      <c r="F185" s="57">
        <f>SUM(F186:F187)</f>
        <v>0</v>
      </c>
      <c r="G185" s="57">
        <f>SUM(G186:G187)</f>
        <v>0</v>
      </c>
      <c r="H185" s="57">
        <f>SUM(H186:H187)</f>
        <v>2286250</v>
      </c>
      <c r="I185" s="185"/>
      <c r="J185" s="199"/>
      <c r="K185" s="199"/>
      <c r="L185" s="199"/>
      <c r="M185" s="199"/>
      <c r="N185" s="94"/>
    </row>
    <row r="186" spans="1:14" ht="15" customHeight="1" outlineLevel="3" x14ac:dyDescent="0.25">
      <c r="A186" s="197"/>
      <c r="B186" s="196"/>
      <c r="C186" s="185"/>
      <c r="D186" s="96" t="s">
        <v>10</v>
      </c>
      <c r="E186" s="83">
        <f t="shared" si="34"/>
        <v>0</v>
      </c>
      <c r="F186" s="12">
        <v>0</v>
      </c>
      <c r="G186" s="12">
        <v>0</v>
      </c>
      <c r="H186" s="12">
        <v>0</v>
      </c>
      <c r="I186" s="185"/>
      <c r="J186" s="199"/>
      <c r="K186" s="199"/>
      <c r="L186" s="199"/>
      <c r="M186" s="199"/>
      <c r="N186" s="94"/>
    </row>
    <row r="187" spans="1:14" ht="15" customHeight="1" outlineLevel="3" x14ac:dyDescent="0.25">
      <c r="A187" s="197"/>
      <c r="B187" s="196"/>
      <c r="C187" s="186"/>
      <c r="D187" s="96" t="s">
        <v>11</v>
      </c>
      <c r="E187" s="83">
        <f t="shared" si="34"/>
        <v>2286250</v>
      </c>
      <c r="F187" s="12">
        <v>0</v>
      </c>
      <c r="G187" s="12">
        <v>0</v>
      </c>
      <c r="H187" s="12">
        <f>1753810+532440</f>
        <v>2286250</v>
      </c>
      <c r="I187" s="186"/>
      <c r="J187" s="200"/>
      <c r="K187" s="200"/>
      <c r="L187" s="200"/>
      <c r="M187" s="200"/>
      <c r="N187" s="94"/>
    </row>
    <row r="188" spans="1:14" ht="21" customHeight="1" outlineLevel="2" x14ac:dyDescent="0.25">
      <c r="A188" s="197" t="s">
        <v>72</v>
      </c>
      <c r="B188" s="196" t="s">
        <v>30</v>
      </c>
      <c r="C188" s="184"/>
      <c r="D188" s="93" t="s">
        <v>6</v>
      </c>
      <c r="E188" s="57">
        <v>579937</v>
      </c>
      <c r="F188" s="57">
        <f>SUM(F189:F190)</f>
        <v>271937</v>
      </c>
      <c r="G188" s="57">
        <f>SUM(G189:G190)</f>
        <v>0</v>
      </c>
      <c r="H188" s="57">
        <f>SUM(H189:H190)</f>
        <v>308000</v>
      </c>
      <c r="I188" s="184" t="s">
        <v>31</v>
      </c>
      <c r="J188" s="198" t="s">
        <v>9</v>
      </c>
      <c r="K188" s="198">
        <v>8.3000000000000007</v>
      </c>
      <c r="L188" s="198">
        <v>12.5</v>
      </c>
      <c r="M188" s="198">
        <v>16.600000000000001</v>
      </c>
      <c r="N188" s="94"/>
    </row>
    <row r="189" spans="1:14" ht="21" customHeight="1" outlineLevel="2" x14ac:dyDescent="0.25">
      <c r="A189" s="197"/>
      <c r="B189" s="196"/>
      <c r="C189" s="185"/>
      <c r="D189" s="96" t="s">
        <v>10</v>
      </c>
      <c r="E189" s="83">
        <v>0</v>
      </c>
      <c r="F189" s="12">
        <f t="shared" ref="F189:H190" si="35">F198</f>
        <v>0</v>
      </c>
      <c r="G189" s="12">
        <f t="shared" si="35"/>
        <v>0</v>
      </c>
      <c r="H189" s="12">
        <f t="shared" si="35"/>
        <v>0</v>
      </c>
      <c r="I189" s="185"/>
      <c r="J189" s="199"/>
      <c r="K189" s="199"/>
      <c r="L189" s="199"/>
      <c r="M189" s="199"/>
      <c r="N189" s="94"/>
    </row>
    <row r="190" spans="1:14" ht="21" customHeight="1" outlineLevel="2" x14ac:dyDescent="0.25">
      <c r="A190" s="197"/>
      <c r="B190" s="196"/>
      <c r="C190" s="186"/>
      <c r="D190" s="96" t="s">
        <v>11</v>
      </c>
      <c r="E190" s="83">
        <v>579937</v>
      </c>
      <c r="F190" s="12">
        <f>F199</f>
        <v>271937</v>
      </c>
      <c r="G190" s="12">
        <f t="shared" si="35"/>
        <v>0</v>
      </c>
      <c r="H190" s="12">
        <v>308000</v>
      </c>
      <c r="I190" s="185"/>
      <c r="J190" s="199"/>
      <c r="K190" s="199"/>
      <c r="L190" s="199"/>
      <c r="M190" s="199"/>
      <c r="N190" s="94"/>
    </row>
    <row r="191" spans="1:14" ht="24" customHeight="1" outlineLevel="2" x14ac:dyDescent="0.25">
      <c r="A191" s="197"/>
      <c r="B191" s="196"/>
      <c r="C191" s="184" t="s">
        <v>256</v>
      </c>
      <c r="D191" s="93" t="s">
        <v>6</v>
      </c>
      <c r="E191" s="57">
        <v>579937</v>
      </c>
      <c r="F191" s="57">
        <f>SUM(F192:F193)</f>
        <v>271937</v>
      </c>
      <c r="G191" s="57">
        <f>SUM(G192:G193)</f>
        <v>0</v>
      </c>
      <c r="H191" s="57">
        <f>SUM(H192:H193)</f>
        <v>308000</v>
      </c>
      <c r="I191" s="185"/>
      <c r="J191" s="199"/>
      <c r="K191" s="199"/>
      <c r="L191" s="199"/>
      <c r="M191" s="199"/>
      <c r="N191" s="94"/>
    </row>
    <row r="192" spans="1:14" ht="24" customHeight="1" outlineLevel="2" x14ac:dyDescent="0.25">
      <c r="A192" s="197"/>
      <c r="B192" s="196"/>
      <c r="C192" s="185"/>
      <c r="D192" s="96" t="s">
        <v>10</v>
      </c>
      <c r="E192" s="83">
        <v>0</v>
      </c>
      <c r="F192" s="12">
        <f t="shared" ref="F192:H193" si="36">F201</f>
        <v>0</v>
      </c>
      <c r="G192" s="12">
        <f t="shared" si="36"/>
        <v>0</v>
      </c>
      <c r="H192" s="12">
        <f t="shared" si="36"/>
        <v>0</v>
      </c>
      <c r="I192" s="185"/>
      <c r="J192" s="199"/>
      <c r="K192" s="199"/>
      <c r="L192" s="199"/>
      <c r="M192" s="199"/>
      <c r="N192" s="94"/>
    </row>
    <row r="193" spans="1:14" ht="24" customHeight="1" outlineLevel="2" x14ac:dyDescent="0.25">
      <c r="A193" s="197"/>
      <c r="B193" s="196"/>
      <c r="C193" s="186"/>
      <c r="D193" s="96" t="s">
        <v>11</v>
      </c>
      <c r="E193" s="83">
        <v>579937</v>
      </c>
      <c r="F193" s="12">
        <f t="shared" si="36"/>
        <v>271937</v>
      </c>
      <c r="G193" s="12">
        <f t="shared" si="36"/>
        <v>0</v>
      </c>
      <c r="H193" s="12">
        <v>308000</v>
      </c>
      <c r="I193" s="185"/>
      <c r="J193" s="199"/>
      <c r="K193" s="199"/>
      <c r="L193" s="199"/>
      <c r="M193" s="199"/>
      <c r="N193" s="94"/>
    </row>
    <row r="194" spans="1:14" ht="15" customHeight="1" outlineLevel="2" x14ac:dyDescent="0.25">
      <c r="A194" s="197"/>
      <c r="B194" s="196"/>
      <c r="C194" s="184" t="s">
        <v>257</v>
      </c>
      <c r="D194" s="93" t="s">
        <v>6</v>
      </c>
      <c r="E194" s="57">
        <v>579937</v>
      </c>
      <c r="F194" s="57">
        <f>SUM(F195:F196)</f>
        <v>0</v>
      </c>
      <c r="G194" s="57">
        <f>SUM(G195:G196)</f>
        <v>0</v>
      </c>
      <c r="H194" s="57">
        <f>SUM(H195:H196)</f>
        <v>0</v>
      </c>
      <c r="I194" s="185"/>
      <c r="J194" s="199"/>
      <c r="K194" s="199"/>
      <c r="L194" s="199"/>
      <c r="M194" s="199"/>
      <c r="N194" s="94"/>
    </row>
    <row r="195" spans="1:14" ht="15" customHeight="1" outlineLevel="2" x14ac:dyDescent="0.25">
      <c r="A195" s="197"/>
      <c r="B195" s="196"/>
      <c r="C195" s="185"/>
      <c r="D195" s="96" t="s">
        <v>10</v>
      </c>
      <c r="E195" s="83">
        <v>0</v>
      </c>
      <c r="F195" s="12">
        <v>0</v>
      </c>
      <c r="G195" s="12">
        <f>G204</f>
        <v>0</v>
      </c>
      <c r="H195" s="12">
        <f>H204</f>
        <v>0</v>
      </c>
      <c r="I195" s="185"/>
      <c r="J195" s="199"/>
      <c r="K195" s="199"/>
      <c r="L195" s="199"/>
      <c r="M195" s="199"/>
      <c r="N195" s="94"/>
    </row>
    <row r="196" spans="1:14" ht="15" customHeight="1" outlineLevel="2" x14ac:dyDescent="0.25">
      <c r="A196" s="197"/>
      <c r="B196" s="196"/>
      <c r="C196" s="186"/>
      <c r="D196" s="96" t="s">
        <v>11</v>
      </c>
      <c r="E196" s="83">
        <v>579937</v>
      </c>
      <c r="F196" s="12">
        <v>0</v>
      </c>
      <c r="G196" s="12">
        <f>G205</f>
        <v>0</v>
      </c>
      <c r="H196" s="12">
        <f>H205</f>
        <v>0</v>
      </c>
      <c r="I196" s="185"/>
      <c r="J196" s="199"/>
      <c r="K196" s="199"/>
      <c r="L196" s="199"/>
      <c r="M196" s="199"/>
      <c r="N196" s="94"/>
    </row>
    <row r="197" spans="1:14" ht="21" customHeight="1" outlineLevel="3" x14ac:dyDescent="0.25">
      <c r="A197" s="197" t="s">
        <v>129</v>
      </c>
      <c r="B197" s="196" t="s">
        <v>27</v>
      </c>
      <c r="C197" s="184"/>
      <c r="D197" s="93" t="s">
        <v>6</v>
      </c>
      <c r="E197" s="57">
        <f>SUM(F197:H197)</f>
        <v>271937</v>
      </c>
      <c r="F197" s="57">
        <f>SUM(F198:F199)</f>
        <v>271937</v>
      </c>
      <c r="G197" s="57">
        <f>SUM(G198:G199)</f>
        <v>0</v>
      </c>
      <c r="H197" s="57">
        <f>SUM(H198:H199)</f>
        <v>0</v>
      </c>
      <c r="I197" s="185"/>
      <c r="J197" s="199"/>
      <c r="K197" s="199"/>
      <c r="L197" s="199"/>
      <c r="M197" s="199"/>
      <c r="N197" s="94"/>
    </row>
    <row r="198" spans="1:14" ht="21" customHeight="1" outlineLevel="3" x14ac:dyDescent="0.25">
      <c r="A198" s="197"/>
      <c r="B198" s="196"/>
      <c r="C198" s="185"/>
      <c r="D198" s="96" t="s">
        <v>10</v>
      </c>
      <c r="E198" s="83">
        <f>SUM(F198:H198)</f>
        <v>0</v>
      </c>
      <c r="F198" s="12">
        <v>0</v>
      </c>
      <c r="G198" s="12">
        <v>0</v>
      </c>
      <c r="H198" s="12">
        <v>0</v>
      </c>
      <c r="I198" s="185"/>
      <c r="J198" s="199"/>
      <c r="K198" s="199"/>
      <c r="L198" s="199"/>
      <c r="M198" s="199"/>
      <c r="N198" s="94"/>
    </row>
    <row r="199" spans="1:14" ht="21" customHeight="1" outlineLevel="3" x14ac:dyDescent="0.25">
      <c r="A199" s="197"/>
      <c r="B199" s="196"/>
      <c r="C199" s="186"/>
      <c r="D199" s="96" t="s">
        <v>11</v>
      </c>
      <c r="E199" s="83">
        <f>SUM(F199:H199)</f>
        <v>271937</v>
      </c>
      <c r="F199" s="12">
        <v>271937</v>
      </c>
      <c r="G199" s="12">
        <v>0</v>
      </c>
      <c r="H199" s="12">
        <v>0</v>
      </c>
      <c r="I199" s="185"/>
      <c r="J199" s="199"/>
      <c r="K199" s="199"/>
      <c r="L199" s="199"/>
      <c r="M199" s="199"/>
      <c r="N199" s="94"/>
    </row>
    <row r="200" spans="1:14" ht="24" customHeight="1" outlineLevel="3" x14ac:dyDescent="0.25">
      <c r="A200" s="197"/>
      <c r="B200" s="196"/>
      <c r="C200" s="184" t="s">
        <v>256</v>
      </c>
      <c r="D200" s="93" t="s">
        <v>6</v>
      </c>
      <c r="E200" s="57">
        <f t="shared" ref="E200:E205" si="37">SUM(F200:H200)</f>
        <v>271937</v>
      </c>
      <c r="F200" s="57">
        <f>SUM(F201:F202)</f>
        <v>271937</v>
      </c>
      <c r="G200" s="57">
        <f>SUM(G201:G202)</f>
        <v>0</v>
      </c>
      <c r="H200" s="57">
        <f>SUM(H201:H202)</f>
        <v>0</v>
      </c>
      <c r="I200" s="185"/>
      <c r="J200" s="199"/>
      <c r="K200" s="199"/>
      <c r="L200" s="199"/>
      <c r="M200" s="199"/>
      <c r="N200" s="94"/>
    </row>
    <row r="201" spans="1:14" ht="24" customHeight="1" outlineLevel="3" x14ac:dyDescent="0.25">
      <c r="A201" s="197"/>
      <c r="B201" s="196"/>
      <c r="C201" s="185"/>
      <c r="D201" s="96" t="s">
        <v>10</v>
      </c>
      <c r="E201" s="83">
        <f t="shared" si="37"/>
        <v>0</v>
      </c>
      <c r="F201" s="12">
        <v>0</v>
      </c>
      <c r="G201" s="12">
        <v>0</v>
      </c>
      <c r="H201" s="12">
        <v>0</v>
      </c>
      <c r="I201" s="185"/>
      <c r="J201" s="199"/>
      <c r="K201" s="199"/>
      <c r="L201" s="199"/>
      <c r="M201" s="199"/>
      <c r="N201" s="94"/>
    </row>
    <row r="202" spans="1:14" ht="24" customHeight="1" outlineLevel="3" x14ac:dyDescent="0.25">
      <c r="A202" s="197"/>
      <c r="B202" s="196"/>
      <c r="C202" s="186"/>
      <c r="D202" s="96" t="s">
        <v>11</v>
      </c>
      <c r="E202" s="83">
        <f t="shared" si="37"/>
        <v>271937</v>
      </c>
      <c r="F202" s="12">
        <v>271937</v>
      </c>
      <c r="G202" s="12">
        <v>0</v>
      </c>
      <c r="H202" s="12">
        <v>0</v>
      </c>
      <c r="I202" s="185"/>
      <c r="J202" s="199"/>
      <c r="K202" s="199"/>
      <c r="L202" s="199"/>
      <c r="M202" s="199"/>
      <c r="N202" s="94"/>
    </row>
    <row r="203" spans="1:14" ht="15" customHeight="1" outlineLevel="3" x14ac:dyDescent="0.25">
      <c r="A203" s="197"/>
      <c r="B203" s="196"/>
      <c r="C203" s="184" t="s">
        <v>257</v>
      </c>
      <c r="D203" s="93" t="s">
        <v>6</v>
      </c>
      <c r="E203" s="57">
        <f t="shared" si="37"/>
        <v>0</v>
      </c>
      <c r="F203" s="83">
        <v>0</v>
      </c>
      <c r="G203" s="57">
        <f>SUM(G204:G205)</f>
        <v>0</v>
      </c>
      <c r="H203" s="57">
        <f>SUM(H204:H205)</f>
        <v>0</v>
      </c>
      <c r="I203" s="185"/>
      <c r="J203" s="199"/>
      <c r="K203" s="199"/>
      <c r="L203" s="199"/>
      <c r="M203" s="199"/>
      <c r="N203" s="94"/>
    </row>
    <row r="204" spans="1:14" ht="15" customHeight="1" outlineLevel="3" x14ac:dyDescent="0.25">
      <c r="A204" s="197"/>
      <c r="B204" s="196"/>
      <c r="C204" s="185"/>
      <c r="D204" s="96" t="s">
        <v>10</v>
      </c>
      <c r="E204" s="83">
        <f t="shared" si="37"/>
        <v>0</v>
      </c>
      <c r="F204" s="12">
        <v>0</v>
      </c>
      <c r="G204" s="12">
        <v>0</v>
      </c>
      <c r="H204" s="12">
        <v>0</v>
      </c>
      <c r="I204" s="185"/>
      <c r="J204" s="199"/>
      <c r="K204" s="199"/>
      <c r="L204" s="199"/>
      <c r="M204" s="199"/>
      <c r="N204" s="94"/>
    </row>
    <row r="205" spans="1:14" ht="15" customHeight="1" outlineLevel="3" x14ac:dyDescent="0.25">
      <c r="A205" s="197"/>
      <c r="B205" s="196"/>
      <c r="C205" s="186"/>
      <c r="D205" s="96" t="s">
        <v>11</v>
      </c>
      <c r="E205" s="83">
        <f t="shared" si="37"/>
        <v>0</v>
      </c>
      <c r="F205" s="12">
        <v>0</v>
      </c>
      <c r="G205" s="12">
        <v>0</v>
      </c>
      <c r="H205" s="12">
        <v>0</v>
      </c>
      <c r="I205" s="186"/>
      <c r="J205" s="200"/>
      <c r="K205" s="200"/>
      <c r="L205" s="200"/>
      <c r="M205" s="200"/>
      <c r="N205" s="94"/>
    </row>
    <row r="206" spans="1:14" s="95" customFormat="1" ht="15" customHeight="1" x14ac:dyDescent="0.2">
      <c r="A206" s="201" t="s">
        <v>255</v>
      </c>
      <c r="B206" s="213" t="s">
        <v>254</v>
      </c>
      <c r="C206" s="184"/>
      <c r="D206" s="93" t="s">
        <v>6</v>
      </c>
      <c r="E206" s="57">
        <f>SUM(F206:H206)</f>
        <v>55006067</v>
      </c>
      <c r="F206" s="57">
        <f>SUM(F207:F208)</f>
        <v>18846257</v>
      </c>
      <c r="G206" s="57">
        <f>SUM(G207:G208)</f>
        <v>9064430</v>
      </c>
      <c r="H206" s="57">
        <f>SUM(H207:H208)</f>
        <v>27095380</v>
      </c>
      <c r="I206" s="184" t="s">
        <v>100</v>
      </c>
      <c r="J206" s="198" t="s">
        <v>9</v>
      </c>
      <c r="K206" s="198" t="s">
        <v>101</v>
      </c>
      <c r="L206" s="198" t="s">
        <v>102</v>
      </c>
      <c r="M206" s="198" t="s">
        <v>102</v>
      </c>
      <c r="N206" s="94"/>
    </row>
    <row r="207" spans="1:14" s="95" customFormat="1" ht="15" customHeight="1" x14ac:dyDescent="0.2">
      <c r="A207" s="201"/>
      <c r="B207" s="213"/>
      <c r="C207" s="185"/>
      <c r="D207" s="96" t="s">
        <v>10</v>
      </c>
      <c r="E207" s="83">
        <f>SUM(F207:H207)</f>
        <v>1600000</v>
      </c>
      <c r="F207" s="12">
        <f t="shared" ref="F207:H208" si="38">F216</f>
        <v>0</v>
      </c>
      <c r="G207" s="12">
        <f t="shared" si="38"/>
        <v>1600000</v>
      </c>
      <c r="H207" s="12">
        <f t="shared" si="38"/>
        <v>0</v>
      </c>
      <c r="I207" s="185"/>
      <c r="J207" s="199"/>
      <c r="K207" s="199"/>
      <c r="L207" s="199"/>
      <c r="M207" s="199"/>
      <c r="N207" s="94"/>
    </row>
    <row r="208" spans="1:14" s="95" customFormat="1" ht="15" customHeight="1" x14ac:dyDescent="0.2">
      <c r="A208" s="201"/>
      <c r="B208" s="213"/>
      <c r="C208" s="186"/>
      <c r="D208" s="96" t="s">
        <v>11</v>
      </c>
      <c r="E208" s="83">
        <f>SUM(F208:H208)</f>
        <v>53406067</v>
      </c>
      <c r="F208" s="12">
        <f t="shared" si="38"/>
        <v>18846257</v>
      </c>
      <c r="G208" s="12">
        <f t="shared" si="38"/>
        <v>7464430</v>
      </c>
      <c r="H208" s="12">
        <f t="shared" si="38"/>
        <v>27095380</v>
      </c>
      <c r="I208" s="185"/>
      <c r="J208" s="199"/>
      <c r="K208" s="199"/>
      <c r="L208" s="199"/>
      <c r="M208" s="199"/>
      <c r="N208" s="94"/>
    </row>
    <row r="209" spans="1:14" s="95" customFormat="1" ht="24" customHeight="1" x14ac:dyDescent="0.2">
      <c r="A209" s="201"/>
      <c r="B209" s="213"/>
      <c r="C209" s="184" t="s">
        <v>256</v>
      </c>
      <c r="D209" s="93" t="s">
        <v>6</v>
      </c>
      <c r="E209" s="57">
        <f t="shared" ref="E209:E214" si="39">SUM(F209:H209)</f>
        <v>44127327</v>
      </c>
      <c r="F209" s="57">
        <f>SUM(F210:F211)</f>
        <v>18846257</v>
      </c>
      <c r="G209" s="57">
        <f>SUM(G210:G211)</f>
        <v>9064430</v>
      </c>
      <c r="H209" s="57">
        <f>SUM(H210:H211)</f>
        <v>16216640</v>
      </c>
      <c r="I209" s="185"/>
      <c r="J209" s="199"/>
      <c r="K209" s="199"/>
      <c r="L209" s="199"/>
      <c r="M209" s="199"/>
      <c r="N209" s="94"/>
    </row>
    <row r="210" spans="1:14" s="95" customFormat="1" ht="24" customHeight="1" x14ac:dyDescent="0.2">
      <c r="A210" s="201"/>
      <c r="B210" s="213"/>
      <c r="C210" s="185"/>
      <c r="D210" s="96" t="s">
        <v>10</v>
      </c>
      <c r="E210" s="83">
        <f t="shared" si="39"/>
        <v>1600000</v>
      </c>
      <c r="F210" s="12">
        <f t="shared" ref="F210:H211" si="40">F219</f>
        <v>0</v>
      </c>
      <c r="G210" s="12">
        <f t="shared" si="40"/>
        <v>1600000</v>
      </c>
      <c r="H210" s="12">
        <f t="shared" si="40"/>
        <v>0</v>
      </c>
      <c r="I210" s="185"/>
      <c r="J210" s="199"/>
      <c r="K210" s="199"/>
      <c r="L210" s="199"/>
      <c r="M210" s="199"/>
      <c r="N210" s="94"/>
    </row>
    <row r="211" spans="1:14" s="95" customFormat="1" ht="24" customHeight="1" x14ac:dyDescent="0.2">
      <c r="A211" s="201"/>
      <c r="B211" s="213"/>
      <c r="C211" s="186"/>
      <c r="D211" s="96" t="s">
        <v>11</v>
      </c>
      <c r="E211" s="83">
        <f t="shared" si="39"/>
        <v>42527327</v>
      </c>
      <c r="F211" s="12">
        <f t="shared" si="40"/>
        <v>18846257</v>
      </c>
      <c r="G211" s="12">
        <f t="shared" si="40"/>
        <v>7464430</v>
      </c>
      <c r="H211" s="12">
        <f t="shared" si="40"/>
        <v>16216640</v>
      </c>
      <c r="I211" s="185"/>
      <c r="J211" s="199"/>
      <c r="K211" s="199"/>
      <c r="L211" s="199"/>
      <c r="M211" s="199"/>
      <c r="N211" s="94"/>
    </row>
    <row r="212" spans="1:14" s="95" customFormat="1" ht="15" customHeight="1" x14ac:dyDescent="0.2">
      <c r="A212" s="201"/>
      <c r="B212" s="213"/>
      <c r="C212" s="184" t="s">
        <v>257</v>
      </c>
      <c r="D212" s="93" t="s">
        <v>6</v>
      </c>
      <c r="E212" s="57">
        <f t="shared" si="39"/>
        <v>10878740</v>
      </c>
      <c r="F212" s="83">
        <v>0</v>
      </c>
      <c r="G212" s="57">
        <f>SUM(G213:G214)</f>
        <v>0</v>
      </c>
      <c r="H212" s="57">
        <f>SUM(H213:H214)</f>
        <v>10878740</v>
      </c>
      <c r="I212" s="185"/>
      <c r="J212" s="199"/>
      <c r="K212" s="199"/>
      <c r="L212" s="199"/>
      <c r="M212" s="199"/>
      <c r="N212" s="94"/>
    </row>
    <row r="213" spans="1:14" s="95" customFormat="1" ht="15" customHeight="1" x14ac:dyDescent="0.2">
      <c r="A213" s="201"/>
      <c r="B213" s="213"/>
      <c r="C213" s="185"/>
      <c r="D213" s="96" t="s">
        <v>10</v>
      </c>
      <c r="E213" s="83">
        <f t="shared" si="39"/>
        <v>0</v>
      </c>
      <c r="F213" s="12">
        <f t="shared" ref="F213:H214" si="41">F222</f>
        <v>0</v>
      </c>
      <c r="G213" s="12">
        <f t="shared" si="41"/>
        <v>0</v>
      </c>
      <c r="H213" s="12">
        <f t="shared" si="41"/>
        <v>0</v>
      </c>
      <c r="I213" s="185"/>
      <c r="J213" s="199"/>
      <c r="K213" s="199"/>
      <c r="L213" s="199"/>
      <c r="M213" s="199"/>
      <c r="N213" s="94"/>
    </row>
    <row r="214" spans="1:14" s="95" customFormat="1" ht="15" customHeight="1" x14ac:dyDescent="0.2">
      <c r="A214" s="201"/>
      <c r="B214" s="213"/>
      <c r="C214" s="186"/>
      <c r="D214" s="96" t="s">
        <v>11</v>
      </c>
      <c r="E214" s="83">
        <f t="shared" si="39"/>
        <v>10878740</v>
      </c>
      <c r="F214" s="12">
        <f t="shared" si="41"/>
        <v>0</v>
      </c>
      <c r="G214" s="12">
        <f t="shared" si="41"/>
        <v>0</v>
      </c>
      <c r="H214" s="12">
        <f t="shared" si="41"/>
        <v>10878740</v>
      </c>
      <c r="I214" s="186"/>
      <c r="J214" s="200"/>
      <c r="K214" s="200"/>
      <c r="L214" s="200"/>
      <c r="M214" s="200"/>
      <c r="N214" s="94"/>
    </row>
    <row r="215" spans="1:14" s="95" customFormat="1" ht="15" customHeight="1" outlineLevel="1" x14ac:dyDescent="0.2">
      <c r="A215" s="201" t="s">
        <v>107</v>
      </c>
      <c r="B215" s="213" t="s">
        <v>32</v>
      </c>
      <c r="C215" s="184"/>
      <c r="D215" s="93" t="s">
        <v>6</v>
      </c>
      <c r="E215" s="57">
        <f>SUM(F215:H215)</f>
        <v>55006067</v>
      </c>
      <c r="F215" s="57">
        <f>SUM(F216:F217)</f>
        <v>18846257</v>
      </c>
      <c r="G215" s="57">
        <f>SUM(G216:G217)</f>
        <v>9064430</v>
      </c>
      <c r="H215" s="57">
        <f>SUM(H216:H217)</f>
        <v>27095380</v>
      </c>
      <c r="I215" s="184" t="s">
        <v>100</v>
      </c>
      <c r="J215" s="198" t="s">
        <v>9</v>
      </c>
      <c r="K215" s="198" t="s">
        <v>101</v>
      </c>
      <c r="L215" s="198" t="s">
        <v>102</v>
      </c>
      <c r="M215" s="198" t="s">
        <v>102</v>
      </c>
      <c r="N215" s="94"/>
    </row>
    <row r="216" spans="1:14" s="95" customFormat="1" ht="15" customHeight="1" outlineLevel="1" x14ac:dyDescent="0.2">
      <c r="A216" s="201"/>
      <c r="B216" s="213"/>
      <c r="C216" s="185"/>
      <c r="D216" s="92" t="s">
        <v>10</v>
      </c>
      <c r="E216" s="57">
        <f>SUM(F216:H216)</f>
        <v>1600000</v>
      </c>
      <c r="F216" s="88">
        <f t="shared" ref="F216:H217" si="42">F225+F234+F243+F252+F261+F270+F279+F288+F297+F306+F315+F324+F333+F342+F351+F360+F369</f>
        <v>0</v>
      </c>
      <c r="G216" s="88">
        <f t="shared" si="42"/>
        <v>1600000</v>
      </c>
      <c r="H216" s="88">
        <f t="shared" si="42"/>
        <v>0</v>
      </c>
      <c r="I216" s="185"/>
      <c r="J216" s="199"/>
      <c r="K216" s="199"/>
      <c r="L216" s="199"/>
      <c r="M216" s="199"/>
      <c r="N216" s="94"/>
    </row>
    <row r="217" spans="1:14" s="95" customFormat="1" ht="15" customHeight="1" outlineLevel="1" x14ac:dyDescent="0.2">
      <c r="A217" s="201"/>
      <c r="B217" s="213"/>
      <c r="C217" s="186"/>
      <c r="D217" s="92" t="s">
        <v>11</v>
      </c>
      <c r="E217" s="57">
        <f>SUM(F217:H217)</f>
        <v>53406067</v>
      </c>
      <c r="F217" s="88">
        <f t="shared" si="42"/>
        <v>18846257</v>
      </c>
      <c r="G217" s="88">
        <f t="shared" si="42"/>
        <v>7464430</v>
      </c>
      <c r="H217" s="88">
        <f t="shared" si="42"/>
        <v>27095380</v>
      </c>
      <c r="I217" s="185"/>
      <c r="J217" s="199"/>
      <c r="K217" s="199"/>
      <c r="L217" s="199"/>
      <c r="M217" s="199"/>
      <c r="N217" s="94"/>
    </row>
    <row r="218" spans="1:14" s="95" customFormat="1" ht="24" customHeight="1" outlineLevel="1" x14ac:dyDescent="0.2">
      <c r="A218" s="201"/>
      <c r="B218" s="213"/>
      <c r="C218" s="184" t="s">
        <v>256</v>
      </c>
      <c r="D218" s="93" t="s">
        <v>6</v>
      </c>
      <c r="E218" s="57">
        <f t="shared" ref="E218:E223" si="43">SUM(F218:H218)</f>
        <v>44127327</v>
      </c>
      <c r="F218" s="57">
        <f>SUM(F219:F220)</f>
        <v>18846257</v>
      </c>
      <c r="G218" s="57">
        <f>SUM(G219:G220)</f>
        <v>9064430</v>
      </c>
      <c r="H218" s="57">
        <f>SUM(H219:H220)</f>
        <v>16216640</v>
      </c>
      <c r="I218" s="185"/>
      <c r="J218" s="199"/>
      <c r="K218" s="199"/>
      <c r="L218" s="199"/>
      <c r="M218" s="199"/>
      <c r="N218" s="94"/>
    </row>
    <row r="219" spans="1:14" s="95" customFormat="1" ht="24" customHeight="1" outlineLevel="1" x14ac:dyDescent="0.2">
      <c r="A219" s="201"/>
      <c r="B219" s="213"/>
      <c r="C219" s="185"/>
      <c r="D219" s="92" t="s">
        <v>10</v>
      </c>
      <c r="E219" s="57">
        <f t="shared" si="43"/>
        <v>1600000</v>
      </c>
      <c r="F219" s="88">
        <f t="shared" ref="F219:H220" si="44">F228+F237+F246+F255+F264+F273+F282+F291+F300+F309+F318+F327+F336+F345+F354+F363+F372</f>
        <v>0</v>
      </c>
      <c r="G219" s="88">
        <f t="shared" si="44"/>
        <v>1600000</v>
      </c>
      <c r="H219" s="88">
        <f t="shared" si="44"/>
        <v>0</v>
      </c>
      <c r="I219" s="185"/>
      <c r="J219" s="199"/>
      <c r="K219" s="199"/>
      <c r="L219" s="199"/>
      <c r="M219" s="199"/>
      <c r="N219" s="94"/>
    </row>
    <row r="220" spans="1:14" s="95" customFormat="1" ht="24" customHeight="1" outlineLevel="1" x14ac:dyDescent="0.2">
      <c r="A220" s="201"/>
      <c r="B220" s="213"/>
      <c r="C220" s="186"/>
      <c r="D220" s="92" t="s">
        <v>11</v>
      </c>
      <c r="E220" s="57">
        <f t="shared" si="43"/>
        <v>42527327</v>
      </c>
      <c r="F220" s="88">
        <f t="shared" si="44"/>
        <v>18846257</v>
      </c>
      <c r="G220" s="88">
        <f t="shared" si="44"/>
        <v>7464430</v>
      </c>
      <c r="H220" s="88">
        <f t="shared" si="44"/>
        <v>16216640</v>
      </c>
      <c r="I220" s="185"/>
      <c r="J220" s="199"/>
      <c r="K220" s="199"/>
      <c r="L220" s="199"/>
      <c r="M220" s="199"/>
      <c r="N220" s="94"/>
    </row>
    <row r="221" spans="1:14" s="95" customFormat="1" ht="15" customHeight="1" outlineLevel="1" x14ac:dyDescent="0.2">
      <c r="A221" s="201"/>
      <c r="B221" s="213"/>
      <c r="C221" s="184" t="s">
        <v>257</v>
      </c>
      <c r="D221" s="93" t="s">
        <v>6</v>
      </c>
      <c r="E221" s="57">
        <f t="shared" si="43"/>
        <v>10878740</v>
      </c>
      <c r="F221" s="57">
        <f>SUM(F222:F223)</f>
        <v>0</v>
      </c>
      <c r="G221" s="57">
        <f>SUM(G222:G223)</f>
        <v>0</v>
      </c>
      <c r="H221" s="57">
        <f>SUM(H222:H223)</f>
        <v>10878740</v>
      </c>
      <c r="I221" s="185"/>
      <c r="J221" s="199"/>
      <c r="K221" s="199"/>
      <c r="L221" s="199"/>
      <c r="M221" s="199"/>
      <c r="N221" s="94"/>
    </row>
    <row r="222" spans="1:14" s="95" customFormat="1" ht="15" customHeight="1" outlineLevel="1" x14ac:dyDescent="0.2">
      <c r="A222" s="201"/>
      <c r="B222" s="213"/>
      <c r="C222" s="185"/>
      <c r="D222" s="92" t="s">
        <v>10</v>
      </c>
      <c r="E222" s="57">
        <f t="shared" si="43"/>
        <v>0</v>
      </c>
      <c r="F222" s="88">
        <f t="shared" ref="F222:H223" si="45">F231+F240+F249+F258+F267+F276+F285+F294+F303+F312+F321+F330+F339+F348+F357+F366+F375</f>
        <v>0</v>
      </c>
      <c r="G222" s="88">
        <f t="shared" si="45"/>
        <v>0</v>
      </c>
      <c r="H222" s="88">
        <f t="shared" si="45"/>
        <v>0</v>
      </c>
      <c r="I222" s="185"/>
      <c r="J222" s="199"/>
      <c r="K222" s="199"/>
      <c r="L222" s="199"/>
      <c r="M222" s="199"/>
      <c r="N222" s="94"/>
    </row>
    <row r="223" spans="1:14" s="95" customFormat="1" ht="15" customHeight="1" outlineLevel="1" x14ac:dyDescent="0.2">
      <c r="A223" s="201"/>
      <c r="B223" s="213"/>
      <c r="C223" s="186"/>
      <c r="D223" s="92" t="s">
        <v>11</v>
      </c>
      <c r="E223" s="57">
        <f t="shared" si="43"/>
        <v>10878740</v>
      </c>
      <c r="F223" s="88">
        <f t="shared" si="45"/>
        <v>0</v>
      </c>
      <c r="G223" s="88">
        <f t="shared" si="45"/>
        <v>0</v>
      </c>
      <c r="H223" s="88">
        <f t="shared" si="45"/>
        <v>10878740</v>
      </c>
      <c r="I223" s="186"/>
      <c r="J223" s="200"/>
      <c r="K223" s="200"/>
      <c r="L223" s="200"/>
      <c r="M223" s="200"/>
      <c r="N223" s="94"/>
    </row>
    <row r="224" spans="1:14" ht="21" customHeight="1" outlineLevel="2" x14ac:dyDescent="0.25">
      <c r="A224" s="197" t="s">
        <v>108</v>
      </c>
      <c r="B224" s="196" t="s">
        <v>67</v>
      </c>
      <c r="C224" s="184"/>
      <c r="D224" s="93" t="s">
        <v>6</v>
      </c>
      <c r="E224" s="57">
        <f>SUM(F224:H224)</f>
        <v>4057079.41</v>
      </c>
      <c r="F224" s="57">
        <f>SUM(F225:F226)</f>
        <v>45000</v>
      </c>
      <c r="G224" s="57">
        <f>SUM(G225:G226)</f>
        <v>304420.49</v>
      </c>
      <c r="H224" s="57">
        <f>SUM(H225:H226)</f>
        <v>3707658.92</v>
      </c>
      <c r="I224" s="184" t="s">
        <v>82</v>
      </c>
      <c r="J224" s="198" t="s">
        <v>9</v>
      </c>
      <c r="K224" s="198">
        <v>5</v>
      </c>
      <c r="L224" s="198">
        <v>10</v>
      </c>
      <c r="M224" s="198">
        <v>30.8</v>
      </c>
      <c r="N224" s="94">
        <f>H224-'Апрель)'!H82</f>
        <v>2315520</v>
      </c>
    </row>
    <row r="225" spans="1:14" ht="21" customHeight="1" outlineLevel="2" x14ac:dyDescent="0.25">
      <c r="A225" s="197"/>
      <c r="B225" s="196"/>
      <c r="C225" s="185"/>
      <c r="D225" s="96" t="s">
        <v>10</v>
      </c>
      <c r="E225" s="83">
        <f>SUM(F225:H225)</f>
        <v>0</v>
      </c>
      <c r="F225" s="12">
        <v>0</v>
      </c>
      <c r="G225" s="12">
        <v>0</v>
      </c>
      <c r="H225" s="12">
        <v>0</v>
      </c>
      <c r="I225" s="185"/>
      <c r="J225" s="199"/>
      <c r="K225" s="199"/>
      <c r="L225" s="199"/>
      <c r="M225" s="199"/>
      <c r="N225" s="94"/>
    </row>
    <row r="226" spans="1:14" ht="21" customHeight="1" outlineLevel="2" x14ac:dyDescent="0.25">
      <c r="A226" s="197"/>
      <c r="B226" s="196"/>
      <c r="C226" s="186"/>
      <c r="D226" s="96" t="s">
        <v>11</v>
      </c>
      <c r="E226" s="83">
        <f>SUM(F226:H226)</f>
        <v>4057079.41</v>
      </c>
      <c r="F226" s="12">
        <v>45000</v>
      </c>
      <c r="G226" s="12">
        <f>304430-9.51</f>
        <v>304420.49</v>
      </c>
      <c r="H226" s="12">
        <v>3707658.92</v>
      </c>
      <c r="I226" s="185"/>
      <c r="J226" s="199"/>
      <c r="K226" s="199"/>
      <c r="L226" s="199"/>
      <c r="M226" s="199"/>
      <c r="N226" s="94"/>
    </row>
    <row r="227" spans="1:14" ht="24" customHeight="1" outlineLevel="2" x14ac:dyDescent="0.25">
      <c r="A227" s="197"/>
      <c r="B227" s="196"/>
      <c r="C227" s="184" t="s">
        <v>256</v>
      </c>
      <c r="D227" s="93" t="s">
        <v>6</v>
      </c>
      <c r="E227" s="57">
        <f t="shared" ref="E227:E232" si="46">SUM(F227:H227)</f>
        <v>695050.49</v>
      </c>
      <c r="F227" s="57">
        <f>SUM(F228:F229)</f>
        <v>45000</v>
      </c>
      <c r="G227" s="57">
        <f>SUM(G228:G229)</f>
        <v>304420.49</v>
      </c>
      <c r="H227" s="57">
        <f>SUM(H228:H229)</f>
        <v>345630</v>
      </c>
      <c r="I227" s="185"/>
      <c r="J227" s="199"/>
      <c r="K227" s="199"/>
      <c r="L227" s="199"/>
      <c r="M227" s="199"/>
      <c r="N227" s="94"/>
    </row>
    <row r="228" spans="1:14" ht="24" customHeight="1" outlineLevel="2" x14ac:dyDescent="0.25">
      <c r="A228" s="197"/>
      <c r="B228" s="196"/>
      <c r="C228" s="185"/>
      <c r="D228" s="96" t="s">
        <v>10</v>
      </c>
      <c r="E228" s="83">
        <f t="shared" si="46"/>
        <v>0</v>
      </c>
      <c r="F228" s="12">
        <v>0</v>
      </c>
      <c r="G228" s="12">
        <v>0</v>
      </c>
      <c r="H228" s="12">
        <v>0</v>
      </c>
      <c r="I228" s="185"/>
      <c r="J228" s="199"/>
      <c r="K228" s="199"/>
      <c r="L228" s="199"/>
      <c r="M228" s="199"/>
      <c r="N228" s="94"/>
    </row>
    <row r="229" spans="1:14" ht="24" customHeight="1" outlineLevel="2" x14ac:dyDescent="0.25">
      <c r="A229" s="197"/>
      <c r="B229" s="196"/>
      <c r="C229" s="186"/>
      <c r="D229" s="96" t="s">
        <v>11</v>
      </c>
      <c r="E229" s="83">
        <f t="shared" si="46"/>
        <v>695050.49</v>
      </c>
      <c r="F229" s="12">
        <v>45000</v>
      </c>
      <c r="G229" s="12">
        <f>304430-9.51</f>
        <v>304420.49</v>
      </c>
      <c r="H229" s="12">
        <v>345630</v>
      </c>
      <c r="I229" s="185"/>
      <c r="J229" s="199"/>
      <c r="K229" s="199"/>
      <c r="L229" s="199"/>
      <c r="M229" s="199"/>
      <c r="N229" s="94"/>
    </row>
    <row r="230" spans="1:14" ht="15" customHeight="1" outlineLevel="2" x14ac:dyDescent="0.25">
      <c r="A230" s="197"/>
      <c r="B230" s="196"/>
      <c r="C230" s="184" t="s">
        <v>257</v>
      </c>
      <c r="D230" s="93" t="s">
        <v>6</v>
      </c>
      <c r="E230" s="57">
        <f t="shared" si="46"/>
        <v>3362028.92</v>
      </c>
      <c r="F230" s="57">
        <f>SUM(F231:F232)</f>
        <v>0</v>
      </c>
      <c r="G230" s="57">
        <f>SUM(G231:G232)</f>
        <v>0</v>
      </c>
      <c r="H230" s="57">
        <f>SUM(H231:H232)</f>
        <v>3362028.92</v>
      </c>
      <c r="I230" s="185"/>
      <c r="J230" s="199"/>
      <c r="K230" s="199"/>
      <c r="L230" s="199"/>
      <c r="M230" s="199"/>
      <c r="N230" s="94"/>
    </row>
    <row r="231" spans="1:14" ht="15" customHeight="1" outlineLevel="2" x14ac:dyDescent="0.25">
      <c r="A231" s="197"/>
      <c r="B231" s="196"/>
      <c r="C231" s="185"/>
      <c r="D231" s="96" t="s">
        <v>10</v>
      </c>
      <c r="E231" s="83">
        <f t="shared" si="46"/>
        <v>0</v>
      </c>
      <c r="F231" s="12">
        <v>0</v>
      </c>
      <c r="G231" s="12">
        <v>0</v>
      </c>
      <c r="H231" s="12">
        <v>0</v>
      </c>
      <c r="I231" s="185"/>
      <c r="J231" s="199"/>
      <c r="K231" s="199"/>
      <c r="L231" s="199"/>
      <c r="M231" s="199"/>
      <c r="N231" s="94"/>
    </row>
    <row r="232" spans="1:14" ht="15" customHeight="1" outlineLevel="2" x14ac:dyDescent="0.25">
      <c r="A232" s="197"/>
      <c r="B232" s="196"/>
      <c r="C232" s="186"/>
      <c r="D232" s="96" t="s">
        <v>11</v>
      </c>
      <c r="E232" s="83">
        <f t="shared" si="46"/>
        <v>3362028.92</v>
      </c>
      <c r="F232" s="12">
        <v>0</v>
      </c>
      <c r="G232" s="12">
        <v>0</v>
      </c>
      <c r="H232" s="12">
        <f>3707658.92-H229</f>
        <v>3362028.92</v>
      </c>
      <c r="I232" s="186"/>
      <c r="J232" s="200"/>
      <c r="K232" s="200"/>
      <c r="L232" s="200"/>
      <c r="M232" s="200"/>
      <c r="N232" s="94"/>
    </row>
    <row r="233" spans="1:14" ht="21" customHeight="1" outlineLevel="2" x14ac:dyDescent="0.25">
      <c r="A233" s="197" t="s">
        <v>109</v>
      </c>
      <c r="B233" s="196" t="s">
        <v>68</v>
      </c>
      <c r="C233" s="184"/>
      <c r="D233" s="93" t="s">
        <v>6</v>
      </c>
      <c r="E233" s="57">
        <f>SUM(F233:H233)</f>
        <v>2684090.86</v>
      </c>
      <c r="F233" s="57">
        <f>SUM(F234:F235)</f>
        <v>1276987</v>
      </c>
      <c r="G233" s="57">
        <f>SUM(G234:G235)</f>
        <v>1407103.8599999999</v>
      </c>
      <c r="H233" s="57">
        <f>SUM(H234:H235)</f>
        <v>0</v>
      </c>
      <c r="I233" s="184" t="s">
        <v>79</v>
      </c>
      <c r="J233" s="198" t="s">
        <v>9</v>
      </c>
      <c r="K233" s="198">
        <v>95</v>
      </c>
      <c r="L233" s="198">
        <v>98</v>
      </c>
      <c r="M233" s="198">
        <v>98</v>
      </c>
      <c r="N233" s="94">
        <f>H233-'Апрель)'!H85</f>
        <v>0</v>
      </c>
    </row>
    <row r="234" spans="1:14" ht="21" customHeight="1" outlineLevel="2" x14ac:dyDescent="0.25">
      <c r="A234" s="197"/>
      <c r="B234" s="196"/>
      <c r="C234" s="185"/>
      <c r="D234" s="96" t="s">
        <v>10</v>
      </c>
      <c r="E234" s="83">
        <f>SUM(F234:H234)</f>
        <v>711000</v>
      </c>
      <c r="F234" s="12">
        <v>0</v>
      </c>
      <c r="G234" s="12">
        <f>0+711000</f>
        <v>711000</v>
      </c>
      <c r="H234" s="12">
        <v>0</v>
      </c>
      <c r="I234" s="185"/>
      <c r="J234" s="199"/>
      <c r="K234" s="199"/>
      <c r="L234" s="199"/>
      <c r="M234" s="199"/>
      <c r="N234" s="94"/>
    </row>
    <row r="235" spans="1:14" ht="21" customHeight="1" outlineLevel="2" x14ac:dyDescent="0.25">
      <c r="A235" s="197"/>
      <c r="B235" s="196"/>
      <c r="C235" s="186"/>
      <c r="D235" s="96" t="s">
        <v>11</v>
      </c>
      <c r="E235" s="83">
        <f>SUM(F235:H235)</f>
        <v>1973090.8599999999</v>
      </c>
      <c r="F235" s="12">
        <v>1276987</v>
      </c>
      <c r="G235" s="12">
        <f>1416620-9500-711000-16.14</f>
        <v>696103.86</v>
      </c>
      <c r="H235" s="12">
        <v>0</v>
      </c>
      <c r="I235" s="185"/>
      <c r="J235" s="199"/>
      <c r="K235" s="199"/>
      <c r="L235" s="199"/>
      <c r="M235" s="199"/>
      <c r="N235" s="94"/>
    </row>
    <row r="236" spans="1:14" ht="24" customHeight="1" outlineLevel="2" x14ac:dyDescent="0.25">
      <c r="A236" s="197"/>
      <c r="B236" s="196"/>
      <c r="C236" s="184" t="s">
        <v>256</v>
      </c>
      <c r="D236" s="93" t="s">
        <v>6</v>
      </c>
      <c r="E236" s="57">
        <f t="shared" ref="E236:E241" si="47">SUM(F236:H236)</f>
        <v>2684090.86</v>
      </c>
      <c r="F236" s="57">
        <f>SUM(F237:F238)</f>
        <v>1276987</v>
      </c>
      <c r="G236" s="57">
        <f>SUM(G237:G238)</f>
        <v>1407103.8599999999</v>
      </c>
      <c r="H236" s="57">
        <f>SUM(H237:H238)</f>
        <v>0</v>
      </c>
      <c r="I236" s="185"/>
      <c r="J236" s="199"/>
      <c r="K236" s="199"/>
      <c r="L236" s="199"/>
      <c r="M236" s="199"/>
      <c r="N236" s="94"/>
    </row>
    <row r="237" spans="1:14" ht="24" customHeight="1" outlineLevel="2" x14ac:dyDescent="0.25">
      <c r="A237" s="197"/>
      <c r="B237" s="196"/>
      <c r="C237" s="185"/>
      <c r="D237" s="96" t="s">
        <v>10</v>
      </c>
      <c r="E237" s="83">
        <f t="shared" si="47"/>
        <v>711000</v>
      </c>
      <c r="F237" s="12">
        <v>0</v>
      </c>
      <c r="G237" s="12">
        <f>0+711000</f>
        <v>711000</v>
      </c>
      <c r="H237" s="12">
        <v>0</v>
      </c>
      <c r="I237" s="185"/>
      <c r="J237" s="199"/>
      <c r="K237" s="199"/>
      <c r="L237" s="199"/>
      <c r="M237" s="199"/>
      <c r="N237" s="94"/>
    </row>
    <row r="238" spans="1:14" ht="24" customHeight="1" outlineLevel="2" x14ac:dyDescent="0.25">
      <c r="A238" s="197"/>
      <c r="B238" s="196"/>
      <c r="C238" s="186"/>
      <c r="D238" s="96" t="s">
        <v>11</v>
      </c>
      <c r="E238" s="83">
        <f t="shared" si="47"/>
        <v>1973090.8599999999</v>
      </c>
      <c r="F238" s="12">
        <v>1276987</v>
      </c>
      <c r="G238" s="12">
        <f>1416620-9500-711000-16.14</f>
        <v>696103.86</v>
      </c>
      <c r="H238" s="12">
        <v>0</v>
      </c>
      <c r="I238" s="185"/>
      <c r="J238" s="199"/>
      <c r="K238" s="199"/>
      <c r="L238" s="199"/>
      <c r="M238" s="199"/>
      <c r="N238" s="94"/>
    </row>
    <row r="239" spans="1:14" ht="15" customHeight="1" outlineLevel="2" x14ac:dyDescent="0.25">
      <c r="A239" s="197"/>
      <c r="B239" s="196"/>
      <c r="C239" s="184" t="s">
        <v>257</v>
      </c>
      <c r="D239" s="93" t="s">
        <v>6</v>
      </c>
      <c r="E239" s="57">
        <f t="shared" si="47"/>
        <v>0</v>
      </c>
      <c r="F239" s="57">
        <f>SUM(F240:F241)</f>
        <v>0</v>
      </c>
      <c r="G239" s="57">
        <f>SUM(G240:G241)</f>
        <v>0</v>
      </c>
      <c r="H239" s="57">
        <f>SUM(H240:H241)</f>
        <v>0</v>
      </c>
      <c r="I239" s="185"/>
      <c r="J239" s="199"/>
      <c r="K239" s="199"/>
      <c r="L239" s="199"/>
      <c r="M239" s="199"/>
      <c r="N239" s="94"/>
    </row>
    <row r="240" spans="1:14" ht="15" customHeight="1" outlineLevel="2" x14ac:dyDescent="0.25">
      <c r="A240" s="197"/>
      <c r="B240" s="196"/>
      <c r="C240" s="185"/>
      <c r="D240" s="96" t="s">
        <v>10</v>
      </c>
      <c r="E240" s="83">
        <f t="shared" si="47"/>
        <v>0</v>
      </c>
      <c r="F240" s="12">
        <v>0</v>
      </c>
      <c r="G240" s="12">
        <v>0</v>
      </c>
      <c r="H240" s="12">
        <v>0</v>
      </c>
      <c r="I240" s="185"/>
      <c r="J240" s="199"/>
      <c r="K240" s="199"/>
      <c r="L240" s="199"/>
      <c r="M240" s="199"/>
      <c r="N240" s="94"/>
    </row>
    <row r="241" spans="1:14" ht="15" customHeight="1" outlineLevel="2" x14ac:dyDescent="0.25">
      <c r="A241" s="197"/>
      <c r="B241" s="196"/>
      <c r="C241" s="186"/>
      <c r="D241" s="96" t="s">
        <v>11</v>
      </c>
      <c r="E241" s="83">
        <f t="shared" si="47"/>
        <v>0</v>
      </c>
      <c r="F241" s="12">
        <v>0</v>
      </c>
      <c r="G241" s="12">
        <v>0</v>
      </c>
      <c r="H241" s="12">
        <v>0</v>
      </c>
      <c r="I241" s="186"/>
      <c r="J241" s="200"/>
      <c r="K241" s="200"/>
      <c r="L241" s="200"/>
      <c r="M241" s="200"/>
      <c r="N241" s="94"/>
    </row>
    <row r="242" spans="1:14" ht="21" customHeight="1" outlineLevel="2" x14ac:dyDescent="0.25">
      <c r="A242" s="197" t="s">
        <v>110</v>
      </c>
      <c r="B242" s="196" t="s">
        <v>33</v>
      </c>
      <c r="C242" s="184"/>
      <c r="D242" s="93" t="s">
        <v>6</v>
      </c>
      <c r="E242" s="57">
        <f>SUM(F242:H242)</f>
        <v>797348</v>
      </c>
      <c r="F242" s="57">
        <f>SUM(F243:F244)</f>
        <v>245550</v>
      </c>
      <c r="G242" s="57">
        <f>SUM(G243:G244)</f>
        <v>0</v>
      </c>
      <c r="H242" s="57">
        <f>SUM(H243:H244)</f>
        <v>551798</v>
      </c>
      <c r="I242" s="184" t="s">
        <v>80</v>
      </c>
      <c r="J242" s="198" t="s">
        <v>9</v>
      </c>
      <c r="K242" s="198">
        <v>85</v>
      </c>
      <c r="L242" s="198">
        <v>85</v>
      </c>
      <c r="M242" s="198">
        <v>89</v>
      </c>
      <c r="N242" s="94">
        <f>H242-'Апрель)'!H88</f>
        <v>150000</v>
      </c>
    </row>
    <row r="243" spans="1:14" ht="21" customHeight="1" outlineLevel="2" x14ac:dyDescent="0.25">
      <c r="A243" s="197"/>
      <c r="B243" s="196"/>
      <c r="C243" s="185"/>
      <c r="D243" s="96" t="s">
        <v>10</v>
      </c>
      <c r="E243" s="83">
        <f>SUM(F243:H243)</f>
        <v>0</v>
      </c>
      <c r="F243" s="12">
        <v>0</v>
      </c>
      <c r="G243" s="12">
        <v>0</v>
      </c>
      <c r="H243" s="12">
        <v>0</v>
      </c>
      <c r="I243" s="185"/>
      <c r="J243" s="199"/>
      <c r="K243" s="199"/>
      <c r="L243" s="199"/>
      <c r="M243" s="199"/>
      <c r="N243" s="94"/>
    </row>
    <row r="244" spans="1:14" ht="21" customHeight="1" outlineLevel="2" x14ac:dyDescent="0.25">
      <c r="A244" s="197"/>
      <c r="B244" s="196"/>
      <c r="C244" s="186"/>
      <c r="D244" s="96" t="s">
        <v>11</v>
      </c>
      <c r="E244" s="83">
        <f>SUM(F244:H244)</f>
        <v>797348</v>
      </c>
      <c r="F244" s="12">
        <v>245550</v>
      </c>
      <c r="G244" s="12">
        <v>0</v>
      </c>
      <c r="H244" s="12">
        <v>551798</v>
      </c>
      <c r="I244" s="185"/>
      <c r="J244" s="199"/>
      <c r="K244" s="199"/>
      <c r="L244" s="199"/>
      <c r="M244" s="199"/>
      <c r="N244" s="94"/>
    </row>
    <row r="245" spans="1:14" ht="24" customHeight="1" outlineLevel="2" x14ac:dyDescent="0.25">
      <c r="A245" s="197"/>
      <c r="B245" s="196"/>
      <c r="C245" s="184" t="s">
        <v>256</v>
      </c>
      <c r="D245" s="93" t="s">
        <v>6</v>
      </c>
      <c r="E245" s="57">
        <f t="shared" ref="E245:E250" si="48">SUM(F245:H245)</f>
        <v>698620</v>
      </c>
      <c r="F245" s="57">
        <f>SUM(F246:F247)</f>
        <v>245550</v>
      </c>
      <c r="G245" s="57">
        <f>SUM(G246:G247)</f>
        <v>0</v>
      </c>
      <c r="H245" s="57">
        <f>SUM(H246:H247)</f>
        <v>453070</v>
      </c>
      <c r="I245" s="185"/>
      <c r="J245" s="199"/>
      <c r="K245" s="199"/>
      <c r="L245" s="199"/>
      <c r="M245" s="199"/>
      <c r="N245" s="94"/>
    </row>
    <row r="246" spans="1:14" ht="24" customHeight="1" outlineLevel="2" x14ac:dyDescent="0.25">
      <c r="A246" s="197"/>
      <c r="B246" s="196"/>
      <c r="C246" s="185"/>
      <c r="D246" s="96" t="s">
        <v>10</v>
      </c>
      <c r="E246" s="83">
        <f t="shared" si="48"/>
        <v>0</v>
      </c>
      <c r="F246" s="12">
        <v>0</v>
      </c>
      <c r="G246" s="12">
        <v>0</v>
      </c>
      <c r="H246" s="12">
        <v>0</v>
      </c>
      <c r="I246" s="185"/>
      <c r="J246" s="199"/>
      <c r="K246" s="199"/>
      <c r="L246" s="199"/>
      <c r="M246" s="199"/>
      <c r="N246" s="94"/>
    </row>
    <row r="247" spans="1:14" ht="24" customHeight="1" outlineLevel="2" x14ac:dyDescent="0.25">
      <c r="A247" s="197"/>
      <c r="B247" s="196"/>
      <c r="C247" s="186"/>
      <c r="D247" s="96" t="s">
        <v>11</v>
      </c>
      <c r="E247" s="83">
        <f t="shared" si="48"/>
        <v>698620</v>
      </c>
      <c r="F247" s="12">
        <v>245550</v>
      </c>
      <c r="G247" s="12">
        <v>0</v>
      </c>
      <c r="H247" s="12">
        <v>453070</v>
      </c>
      <c r="I247" s="185"/>
      <c r="J247" s="199"/>
      <c r="K247" s="199"/>
      <c r="L247" s="199"/>
      <c r="M247" s="199"/>
      <c r="N247" s="94"/>
    </row>
    <row r="248" spans="1:14" ht="15" customHeight="1" outlineLevel="2" x14ac:dyDescent="0.25">
      <c r="A248" s="197"/>
      <c r="B248" s="196"/>
      <c r="C248" s="184" t="s">
        <v>257</v>
      </c>
      <c r="D248" s="93" t="s">
        <v>6</v>
      </c>
      <c r="E248" s="57">
        <f t="shared" si="48"/>
        <v>98728</v>
      </c>
      <c r="F248" s="57">
        <f>SUM(F249:F250)</f>
        <v>0</v>
      </c>
      <c r="G248" s="57">
        <f>SUM(G249:G250)</f>
        <v>0</v>
      </c>
      <c r="H248" s="57">
        <f>SUM(H249:H250)</f>
        <v>98728</v>
      </c>
      <c r="I248" s="185"/>
      <c r="J248" s="199"/>
      <c r="K248" s="199"/>
      <c r="L248" s="199"/>
      <c r="M248" s="199"/>
      <c r="N248" s="94"/>
    </row>
    <row r="249" spans="1:14" ht="15" customHeight="1" outlineLevel="2" x14ac:dyDescent="0.25">
      <c r="A249" s="197"/>
      <c r="B249" s="196"/>
      <c r="C249" s="185"/>
      <c r="D249" s="96" t="s">
        <v>10</v>
      </c>
      <c r="E249" s="83">
        <f t="shared" si="48"/>
        <v>0</v>
      </c>
      <c r="F249" s="12">
        <v>0</v>
      </c>
      <c r="G249" s="12">
        <v>0</v>
      </c>
      <c r="H249" s="12">
        <v>0</v>
      </c>
      <c r="I249" s="185"/>
      <c r="J249" s="199"/>
      <c r="K249" s="199"/>
      <c r="L249" s="199"/>
      <c r="M249" s="199"/>
      <c r="N249" s="94"/>
    </row>
    <row r="250" spans="1:14" ht="15" customHeight="1" outlineLevel="2" x14ac:dyDescent="0.25">
      <c r="A250" s="197"/>
      <c r="B250" s="196"/>
      <c r="C250" s="186"/>
      <c r="D250" s="96" t="s">
        <v>11</v>
      </c>
      <c r="E250" s="83">
        <f t="shared" si="48"/>
        <v>98728</v>
      </c>
      <c r="F250" s="12">
        <v>0</v>
      </c>
      <c r="G250" s="12">
        <v>0</v>
      </c>
      <c r="H250" s="12">
        <f>551798-H247</f>
        <v>98728</v>
      </c>
      <c r="I250" s="186"/>
      <c r="J250" s="200"/>
      <c r="K250" s="200"/>
      <c r="L250" s="200"/>
      <c r="M250" s="200"/>
      <c r="N250" s="94"/>
    </row>
    <row r="251" spans="1:14" ht="21" customHeight="1" outlineLevel="2" x14ac:dyDescent="0.25">
      <c r="A251" s="197" t="s">
        <v>111</v>
      </c>
      <c r="B251" s="196" t="s">
        <v>34</v>
      </c>
      <c r="C251" s="184"/>
      <c r="D251" s="93" t="s">
        <v>6</v>
      </c>
      <c r="E251" s="57">
        <f>SUM(F251:H251)</f>
        <v>1186031</v>
      </c>
      <c r="F251" s="57">
        <f>SUM(F252:F253)</f>
        <v>749581</v>
      </c>
      <c r="G251" s="57">
        <f>SUM(G252:G253)</f>
        <v>291920</v>
      </c>
      <c r="H251" s="57">
        <f>SUM(H252:H253)</f>
        <v>144530</v>
      </c>
      <c r="I251" s="184" t="s">
        <v>81</v>
      </c>
      <c r="J251" s="198" t="s">
        <v>9</v>
      </c>
      <c r="K251" s="198">
        <v>80</v>
      </c>
      <c r="L251" s="198">
        <v>85</v>
      </c>
      <c r="M251" s="198">
        <v>89</v>
      </c>
      <c r="N251" s="94">
        <f>H251-'Апрель)'!H91</f>
        <v>0</v>
      </c>
    </row>
    <row r="252" spans="1:14" ht="21" customHeight="1" outlineLevel="2" x14ac:dyDescent="0.25">
      <c r="A252" s="197"/>
      <c r="B252" s="196"/>
      <c r="C252" s="185"/>
      <c r="D252" s="96" t="s">
        <v>10</v>
      </c>
      <c r="E252" s="83">
        <f>SUM(F252:H252)</f>
        <v>0</v>
      </c>
      <c r="F252" s="12">
        <v>0</v>
      </c>
      <c r="G252" s="12">
        <v>0</v>
      </c>
      <c r="H252" s="12">
        <v>0</v>
      </c>
      <c r="I252" s="185"/>
      <c r="J252" s="199"/>
      <c r="K252" s="199"/>
      <c r="L252" s="199"/>
      <c r="M252" s="199"/>
      <c r="N252" s="94"/>
    </row>
    <row r="253" spans="1:14" ht="21" customHeight="1" outlineLevel="2" x14ac:dyDescent="0.25">
      <c r="A253" s="197"/>
      <c r="B253" s="196"/>
      <c r="C253" s="186"/>
      <c r="D253" s="96" t="s">
        <v>11</v>
      </c>
      <c r="E253" s="83">
        <f>SUM(F253:H253)</f>
        <v>1186031</v>
      </c>
      <c r="F253" s="12">
        <v>749581</v>
      </c>
      <c r="G253" s="12">
        <f>291920</f>
        <v>291920</v>
      </c>
      <c r="H253" s="12">
        <v>144530</v>
      </c>
      <c r="I253" s="185"/>
      <c r="J253" s="199"/>
      <c r="K253" s="199"/>
      <c r="L253" s="199"/>
      <c r="M253" s="199"/>
      <c r="N253" s="94"/>
    </row>
    <row r="254" spans="1:14" ht="24" customHeight="1" outlineLevel="2" x14ac:dyDescent="0.25">
      <c r="A254" s="197"/>
      <c r="B254" s="196"/>
      <c r="C254" s="184" t="s">
        <v>256</v>
      </c>
      <c r="D254" s="93" t="s">
        <v>6</v>
      </c>
      <c r="E254" s="57">
        <f t="shared" ref="E254:E259" si="49">SUM(F254:H254)</f>
        <v>1041501</v>
      </c>
      <c r="F254" s="57">
        <f>SUM(F255:F256)</f>
        <v>749581</v>
      </c>
      <c r="G254" s="57">
        <f>SUM(G255:G256)</f>
        <v>291920</v>
      </c>
      <c r="H254" s="57">
        <f>SUM(H255:H256)</f>
        <v>0</v>
      </c>
      <c r="I254" s="185"/>
      <c r="J254" s="199"/>
      <c r="K254" s="199"/>
      <c r="L254" s="199"/>
      <c r="M254" s="199"/>
      <c r="N254" s="94"/>
    </row>
    <row r="255" spans="1:14" ht="24" customHeight="1" outlineLevel="2" x14ac:dyDescent="0.25">
      <c r="A255" s="197"/>
      <c r="B255" s="196"/>
      <c r="C255" s="185"/>
      <c r="D255" s="96" t="s">
        <v>10</v>
      </c>
      <c r="E255" s="83">
        <f t="shared" si="49"/>
        <v>0</v>
      </c>
      <c r="F255" s="12">
        <v>0</v>
      </c>
      <c r="G255" s="12">
        <v>0</v>
      </c>
      <c r="H255" s="12">
        <v>0</v>
      </c>
      <c r="I255" s="185"/>
      <c r="J255" s="199"/>
      <c r="K255" s="199"/>
      <c r="L255" s="199"/>
      <c r="M255" s="199"/>
      <c r="N255" s="94"/>
    </row>
    <row r="256" spans="1:14" ht="24" customHeight="1" outlineLevel="2" x14ac:dyDescent="0.25">
      <c r="A256" s="197"/>
      <c r="B256" s="196"/>
      <c r="C256" s="186"/>
      <c r="D256" s="96" t="s">
        <v>11</v>
      </c>
      <c r="E256" s="83">
        <f t="shared" si="49"/>
        <v>1041501</v>
      </c>
      <c r="F256" s="12">
        <v>749581</v>
      </c>
      <c r="G256" s="12">
        <f>291920</f>
        <v>291920</v>
      </c>
      <c r="H256" s="12">
        <v>0</v>
      </c>
      <c r="I256" s="185"/>
      <c r="J256" s="199"/>
      <c r="K256" s="199"/>
      <c r="L256" s="199"/>
      <c r="M256" s="199"/>
      <c r="N256" s="94"/>
    </row>
    <row r="257" spans="1:14" ht="15" customHeight="1" outlineLevel="2" x14ac:dyDescent="0.25">
      <c r="A257" s="197"/>
      <c r="B257" s="196"/>
      <c r="C257" s="184" t="s">
        <v>257</v>
      </c>
      <c r="D257" s="93" t="s">
        <v>6</v>
      </c>
      <c r="E257" s="57">
        <f t="shared" si="49"/>
        <v>144530</v>
      </c>
      <c r="F257" s="57">
        <f>SUM(F258:F259)</f>
        <v>0</v>
      </c>
      <c r="G257" s="57">
        <f>SUM(G258:G259)</f>
        <v>0</v>
      </c>
      <c r="H257" s="57">
        <f>SUM(H258:H259)</f>
        <v>144530</v>
      </c>
      <c r="I257" s="185"/>
      <c r="J257" s="199"/>
      <c r="K257" s="199"/>
      <c r="L257" s="199"/>
      <c r="M257" s="199"/>
      <c r="N257" s="94"/>
    </row>
    <row r="258" spans="1:14" ht="15" customHeight="1" outlineLevel="2" x14ac:dyDescent="0.25">
      <c r="A258" s="197"/>
      <c r="B258" s="196"/>
      <c r="C258" s="185"/>
      <c r="D258" s="96" t="s">
        <v>10</v>
      </c>
      <c r="E258" s="83">
        <f t="shared" si="49"/>
        <v>0</v>
      </c>
      <c r="F258" s="12">
        <v>0</v>
      </c>
      <c r="G258" s="12">
        <v>0</v>
      </c>
      <c r="H258" s="12">
        <v>0</v>
      </c>
      <c r="I258" s="185"/>
      <c r="J258" s="199"/>
      <c r="K258" s="199"/>
      <c r="L258" s="199"/>
      <c r="M258" s="199"/>
      <c r="N258" s="94"/>
    </row>
    <row r="259" spans="1:14" ht="15" customHeight="1" outlineLevel="2" x14ac:dyDescent="0.25">
      <c r="A259" s="197"/>
      <c r="B259" s="196"/>
      <c r="C259" s="186"/>
      <c r="D259" s="96" t="s">
        <v>11</v>
      </c>
      <c r="E259" s="83">
        <f t="shared" si="49"/>
        <v>144530</v>
      </c>
      <c r="F259" s="12">
        <v>0</v>
      </c>
      <c r="G259" s="12">
        <v>0</v>
      </c>
      <c r="H259" s="12">
        <v>144530</v>
      </c>
      <c r="I259" s="186"/>
      <c r="J259" s="200"/>
      <c r="K259" s="200"/>
      <c r="L259" s="200"/>
      <c r="M259" s="200"/>
      <c r="N259" s="94"/>
    </row>
    <row r="260" spans="1:14" ht="21" customHeight="1" outlineLevel="2" x14ac:dyDescent="0.25">
      <c r="A260" s="197" t="s">
        <v>112</v>
      </c>
      <c r="B260" s="196" t="s">
        <v>35</v>
      </c>
      <c r="C260" s="184"/>
      <c r="D260" s="93" t="s">
        <v>6</v>
      </c>
      <c r="E260" s="57">
        <f t="shared" ref="E260:E291" si="50">SUM(F260:H260)</f>
        <v>22638376.52</v>
      </c>
      <c r="F260" s="57">
        <f>SUM(F261:F262)</f>
        <v>8431992</v>
      </c>
      <c r="G260" s="57">
        <f>SUM(G261:G262)</f>
        <v>3142177.2</v>
      </c>
      <c r="H260" s="57">
        <f>SUM(H261:H262)</f>
        <v>11064207.32</v>
      </c>
      <c r="I260" s="184" t="s">
        <v>83</v>
      </c>
      <c r="J260" s="198" t="s">
        <v>9</v>
      </c>
      <c r="K260" s="198">
        <v>90</v>
      </c>
      <c r="L260" s="198">
        <v>95</v>
      </c>
      <c r="M260" s="198">
        <v>95</v>
      </c>
      <c r="N260" s="94">
        <f>H260-'Апрель)'!H94</f>
        <v>2176790</v>
      </c>
    </row>
    <row r="261" spans="1:14" ht="21" customHeight="1" outlineLevel="2" x14ac:dyDescent="0.25">
      <c r="A261" s="197"/>
      <c r="B261" s="196"/>
      <c r="C261" s="185"/>
      <c r="D261" s="96" t="s">
        <v>10</v>
      </c>
      <c r="E261" s="83">
        <f t="shared" si="50"/>
        <v>889000</v>
      </c>
      <c r="F261" s="12">
        <v>0</v>
      </c>
      <c r="G261" s="12">
        <f>0+889000</f>
        <v>889000</v>
      </c>
      <c r="H261" s="12">
        <v>0</v>
      </c>
      <c r="I261" s="185"/>
      <c r="J261" s="199"/>
      <c r="K261" s="199"/>
      <c r="L261" s="199"/>
      <c r="M261" s="199"/>
      <c r="N261" s="94"/>
    </row>
    <row r="262" spans="1:14" ht="21" customHeight="1" outlineLevel="2" x14ac:dyDescent="0.25">
      <c r="A262" s="197"/>
      <c r="B262" s="196"/>
      <c r="C262" s="186"/>
      <c r="D262" s="96" t="s">
        <v>11</v>
      </c>
      <c r="E262" s="83">
        <f t="shared" si="50"/>
        <v>21749376.52</v>
      </c>
      <c r="F262" s="12">
        <v>8431992</v>
      </c>
      <c r="G262" s="12">
        <f>3202020-889000-59842.8</f>
        <v>2253177.2000000002</v>
      </c>
      <c r="H262" s="12">
        <v>11064207.32</v>
      </c>
      <c r="I262" s="185"/>
      <c r="J262" s="199"/>
      <c r="K262" s="199"/>
      <c r="L262" s="199"/>
      <c r="M262" s="199"/>
      <c r="N262" s="94"/>
    </row>
    <row r="263" spans="1:14" ht="24" customHeight="1" outlineLevel="2" x14ac:dyDescent="0.25">
      <c r="A263" s="197"/>
      <c r="B263" s="196"/>
      <c r="C263" s="184" t="s">
        <v>256</v>
      </c>
      <c r="D263" s="93" t="s">
        <v>6</v>
      </c>
      <c r="E263" s="57">
        <f t="shared" si="50"/>
        <v>16498239.199999999</v>
      </c>
      <c r="F263" s="57">
        <f>SUM(F264:F265)</f>
        <v>8431992</v>
      </c>
      <c r="G263" s="57">
        <f>SUM(G264:G265)</f>
        <v>3142177.2</v>
      </c>
      <c r="H263" s="57">
        <f>SUM(H264:H265)</f>
        <v>4924070</v>
      </c>
      <c r="I263" s="185"/>
      <c r="J263" s="199"/>
      <c r="K263" s="199"/>
      <c r="L263" s="199"/>
      <c r="M263" s="199"/>
      <c r="N263" s="94"/>
    </row>
    <row r="264" spans="1:14" ht="24" customHeight="1" outlineLevel="2" x14ac:dyDescent="0.25">
      <c r="A264" s="197"/>
      <c r="B264" s="196"/>
      <c r="C264" s="185"/>
      <c r="D264" s="96" t="s">
        <v>10</v>
      </c>
      <c r="E264" s="83">
        <f t="shared" si="50"/>
        <v>889000</v>
      </c>
      <c r="F264" s="12">
        <v>0</v>
      </c>
      <c r="G264" s="12">
        <f>0+889000</f>
        <v>889000</v>
      </c>
      <c r="H264" s="12">
        <v>0</v>
      </c>
      <c r="I264" s="185"/>
      <c r="J264" s="199"/>
      <c r="K264" s="199"/>
      <c r="L264" s="199"/>
      <c r="M264" s="199"/>
      <c r="N264" s="94"/>
    </row>
    <row r="265" spans="1:14" ht="24" customHeight="1" outlineLevel="2" x14ac:dyDescent="0.25">
      <c r="A265" s="197"/>
      <c r="B265" s="196"/>
      <c r="C265" s="186"/>
      <c r="D265" s="96" t="s">
        <v>11</v>
      </c>
      <c r="E265" s="83">
        <f t="shared" si="50"/>
        <v>15609239.199999999</v>
      </c>
      <c r="F265" s="12">
        <v>8431992</v>
      </c>
      <c r="G265" s="12">
        <f>3202020-889000-59842.8</f>
        <v>2253177.2000000002</v>
      </c>
      <c r="H265" s="12">
        <f>4856330+5+67735</f>
        <v>4924070</v>
      </c>
      <c r="I265" s="185"/>
      <c r="J265" s="199"/>
      <c r="K265" s="199"/>
      <c r="L265" s="199"/>
      <c r="M265" s="199"/>
      <c r="N265" s="94"/>
    </row>
    <row r="266" spans="1:14" ht="15" customHeight="1" outlineLevel="2" x14ac:dyDescent="0.25">
      <c r="A266" s="197"/>
      <c r="B266" s="196"/>
      <c r="C266" s="184" t="s">
        <v>257</v>
      </c>
      <c r="D266" s="93" t="s">
        <v>6</v>
      </c>
      <c r="E266" s="57">
        <f t="shared" si="50"/>
        <v>6140137.3200000003</v>
      </c>
      <c r="F266" s="57">
        <f>SUM(F267:F268)</f>
        <v>0</v>
      </c>
      <c r="G266" s="57">
        <f>SUM(G267:G268)</f>
        <v>0</v>
      </c>
      <c r="H266" s="57">
        <f>SUM(H267:H268)</f>
        <v>6140137.3200000003</v>
      </c>
      <c r="I266" s="185"/>
      <c r="J266" s="199"/>
      <c r="K266" s="199"/>
      <c r="L266" s="199"/>
      <c r="M266" s="199"/>
      <c r="N266" s="94"/>
    </row>
    <row r="267" spans="1:14" ht="15" customHeight="1" outlineLevel="2" x14ac:dyDescent="0.25">
      <c r="A267" s="197"/>
      <c r="B267" s="196"/>
      <c r="C267" s="185"/>
      <c r="D267" s="96" t="s">
        <v>10</v>
      </c>
      <c r="E267" s="83">
        <f t="shared" si="50"/>
        <v>0</v>
      </c>
      <c r="F267" s="12">
        <v>0</v>
      </c>
      <c r="G267" s="12">
        <v>0</v>
      </c>
      <c r="H267" s="12">
        <v>0</v>
      </c>
      <c r="I267" s="185"/>
      <c r="J267" s="199"/>
      <c r="K267" s="199"/>
      <c r="L267" s="199"/>
      <c r="M267" s="199"/>
      <c r="N267" s="94"/>
    </row>
    <row r="268" spans="1:14" ht="15" customHeight="1" outlineLevel="2" x14ac:dyDescent="0.25">
      <c r="A268" s="197"/>
      <c r="B268" s="196"/>
      <c r="C268" s="186"/>
      <c r="D268" s="96" t="s">
        <v>11</v>
      </c>
      <c r="E268" s="83">
        <f t="shared" si="50"/>
        <v>6140137.3200000003</v>
      </c>
      <c r="F268" s="12">
        <v>0</v>
      </c>
      <c r="G268" s="12">
        <v>0</v>
      </c>
      <c r="H268" s="12">
        <f>11064207.32-H265</f>
        <v>6140137.3200000003</v>
      </c>
      <c r="I268" s="186"/>
      <c r="J268" s="200"/>
      <c r="K268" s="200"/>
      <c r="L268" s="200"/>
      <c r="M268" s="200"/>
      <c r="N268" s="94"/>
    </row>
    <row r="269" spans="1:14" ht="21" customHeight="1" outlineLevel="2" x14ac:dyDescent="0.25">
      <c r="A269" s="197" t="s">
        <v>113</v>
      </c>
      <c r="B269" s="196" t="s">
        <v>36</v>
      </c>
      <c r="C269" s="184"/>
      <c r="D269" s="93" t="s">
        <v>6</v>
      </c>
      <c r="E269" s="57">
        <f t="shared" si="50"/>
        <v>3163045</v>
      </c>
      <c r="F269" s="57">
        <f>SUM(F270:F271)</f>
        <v>2676315</v>
      </c>
      <c r="G269" s="57">
        <f>SUM(G270:G271)</f>
        <v>486730</v>
      </c>
      <c r="H269" s="57">
        <f>SUM(H270:H271)</f>
        <v>0</v>
      </c>
      <c r="I269" s="184" t="s">
        <v>84</v>
      </c>
      <c r="J269" s="198" t="s">
        <v>9</v>
      </c>
      <c r="K269" s="198">
        <v>95</v>
      </c>
      <c r="L269" s="198">
        <v>95</v>
      </c>
      <c r="M269" s="198" t="s">
        <v>93</v>
      </c>
      <c r="N269" s="94">
        <f>H269-'Апрель)'!H97</f>
        <v>0</v>
      </c>
    </row>
    <row r="270" spans="1:14" ht="21" customHeight="1" outlineLevel="2" x14ac:dyDescent="0.25">
      <c r="A270" s="197"/>
      <c r="B270" s="196"/>
      <c r="C270" s="185"/>
      <c r="D270" s="96" t="s">
        <v>10</v>
      </c>
      <c r="E270" s="83">
        <f t="shared" si="50"/>
        <v>0</v>
      </c>
      <c r="F270" s="12">
        <v>0</v>
      </c>
      <c r="G270" s="12">
        <v>0</v>
      </c>
      <c r="H270" s="12">
        <v>0</v>
      </c>
      <c r="I270" s="185"/>
      <c r="J270" s="199"/>
      <c r="K270" s="199"/>
      <c r="L270" s="199"/>
      <c r="M270" s="199"/>
      <c r="N270" s="94"/>
    </row>
    <row r="271" spans="1:14" ht="21" customHeight="1" outlineLevel="2" x14ac:dyDescent="0.25">
      <c r="A271" s="197"/>
      <c r="B271" s="196"/>
      <c r="C271" s="186"/>
      <c r="D271" s="96" t="s">
        <v>11</v>
      </c>
      <c r="E271" s="83">
        <f t="shared" si="50"/>
        <v>3163045</v>
      </c>
      <c r="F271" s="12">
        <v>2676315</v>
      </c>
      <c r="G271" s="12">
        <v>486730</v>
      </c>
      <c r="H271" s="12">
        <v>0</v>
      </c>
      <c r="I271" s="185"/>
      <c r="J271" s="199"/>
      <c r="K271" s="199"/>
      <c r="L271" s="199"/>
      <c r="M271" s="199"/>
      <c r="N271" s="94"/>
    </row>
    <row r="272" spans="1:14" ht="24" customHeight="1" outlineLevel="2" x14ac:dyDescent="0.25">
      <c r="A272" s="197"/>
      <c r="B272" s="196"/>
      <c r="C272" s="184" t="s">
        <v>256</v>
      </c>
      <c r="D272" s="93" t="s">
        <v>6</v>
      </c>
      <c r="E272" s="57">
        <f t="shared" si="50"/>
        <v>3163045</v>
      </c>
      <c r="F272" s="57">
        <f>SUM(F273:F274)</f>
        <v>2676315</v>
      </c>
      <c r="G272" s="57">
        <f>SUM(G273:G274)</f>
        <v>486730</v>
      </c>
      <c r="H272" s="57">
        <f>SUM(H273:H274)</f>
        <v>0</v>
      </c>
      <c r="I272" s="185"/>
      <c r="J272" s="199"/>
      <c r="K272" s="199"/>
      <c r="L272" s="199"/>
      <c r="M272" s="199"/>
      <c r="N272" s="94"/>
    </row>
    <row r="273" spans="1:14" ht="24" customHeight="1" outlineLevel="2" x14ac:dyDescent="0.25">
      <c r="A273" s="197"/>
      <c r="B273" s="196"/>
      <c r="C273" s="185"/>
      <c r="D273" s="96" t="s">
        <v>10</v>
      </c>
      <c r="E273" s="83">
        <f t="shared" si="50"/>
        <v>0</v>
      </c>
      <c r="F273" s="12">
        <v>0</v>
      </c>
      <c r="G273" s="12">
        <v>0</v>
      </c>
      <c r="H273" s="12">
        <v>0</v>
      </c>
      <c r="I273" s="185"/>
      <c r="J273" s="199"/>
      <c r="K273" s="199"/>
      <c r="L273" s="199"/>
      <c r="M273" s="199"/>
      <c r="N273" s="94"/>
    </row>
    <row r="274" spans="1:14" ht="24" customHeight="1" outlineLevel="2" x14ac:dyDescent="0.25">
      <c r="A274" s="197"/>
      <c r="B274" s="196"/>
      <c r="C274" s="186"/>
      <c r="D274" s="96" t="s">
        <v>11</v>
      </c>
      <c r="E274" s="83">
        <f t="shared" si="50"/>
        <v>3163045</v>
      </c>
      <c r="F274" s="12">
        <v>2676315</v>
      </c>
      <c r="G274" s="12">
        <v>486730</v>
      </c>
      <c r="H274" s="12">
        <v>0</v>
      </c>
      <c r="I274" s="185"/>
      <c r="J274" s="199"/>
      <c r="K274" s="199"/>
      <c r="L274" s="199"/>
      <c r="M274" s="199"/>
      <c r="N274" s="94"/>
    </row>
    <row r="275" spans="1:14" ht="15" customHeight="1" outlineLevel="2" x14ac:dyDescent="0.25">
      <c r="A275" s="197"/>
      <c r="B275" s="196"/>
      <c r="C275" s="184" t="s">
        <v>257</v>
      </c>
      <c r="D275" s="93" t="s">
        <v>6</v>
      </c>
      <c r="E275" s="57">
        <f t="shared" si="50"/>
        <v>0</v>
      </c>
      <c r="F275" s="57">
        <f>SUM(F276:F277)</f>
        <v>0</v>
      </c>
      <c r="G275" s="57">
        <f>SUM(G276:G277)</f>
        <v>0</v>
      </c>
      <c r="H275" s="57">
        <f>SUM(H276:H277)</f>
        <v>0</v>
      </c>
      <c r="I275" s="185"/>
      <c r="J275" s="199"/>
      <c r="K275" s="199"/>
      <c r="L275" s="199"/>
      <c r="M275" s="199"/>
      <c r="N275" s="94"/>
    </row>
    <row r="276" spans="1:14" ht="15" customHeight="1" outlineLevel="2" x14ac:dyDescent="0.25">
      <c r="A276" s="197"/>
      <c r="B276" s="196"/>
      <c r="C276" s="185"/>
      <c r="D276" s="96" t="s">
        <v>10</v>
      </c>
      <c r="E276" s="83">
        <f t="shared" si="50"/>
        <v>0</v>
      </c>
      <c r="F276" s="12">
        <v>0</v>
      </c>
      <c r="G276" s="12">
        <v>0</v>
      </c>
      <c r="H276" s="12">
        <v>0</v>
      </c>
      <c r="I276" s="185"/>
      <c r="J276" s="199"/>
      <c r="K276" s="199"/>
      <c r="L276" s="199"/>
      <c r="M276" s="199"/>
      <c r="N276" s="94"/>
    </row>
    <row r="277" spans="1:14" ht="15" customHeight="1" outlineLevel="2" x14ac:dyDescent="0.25">
      <c r="A277" s="197"/>
      <c r="B277" s="196"/>
      <c r="C277" s="186"/>
      <c r="D277" s="96" t="s">
        <v>11</v>
      </c>
      <c r="E277" s="83">
        <f t="shared" si="50"/>
        <v>0</v>
      </c>
      <c r="F277" s="12">
        <v>0</v>
      </c>
      <c r="G277" s="12">
        <v>0</v>
      </c>
      <c r="H277" s="12">
        <v>0</v>
      </c>
      <c r="I277" s="186"/>
      <c r="J277" s="200"/>
      <c r="K277" s="200"/>
      <c r="L277" s="200"/>
      <c r="M277" s="200"/>
      <c r="N277" s="94"/>
    </row>
    <row r="278" spans="1:14" ht="21" customHeight="1" outlineLevel="2" x14ac:dyDescent="0.25">
      <c r="A278" s="197" t="s">
        <v>114</v>
      </c>
      <c r="B278" s="196" t="s">
        <v>37</v>
      </c>
      <c r="C278" s="184"/>
      <c r="D278" s="93" t="s">
        <v>6</v>
      </c>
      <c r="E278" s="57">
        <f t="shared" si="50"/>
        <v>526811</v>
      </c>
      <c r="F278" s="57">
        <f>SUM(F279:F280)</f>
        <v>379584</v>
      </c>
      <c r="G278" s="57">
        <f>SUM(G279:G280)</f>
        <v>25000</v>
      </c>
      <c r="H278" s="57">
        <f>SUM(H279:H280)</f>
        <v>122227</v>
      </c>
      <c r="I278" s="184" t="s">
        <v>85</v>
      </c>
      <c r="J278" s="198" t="s">
        <v>9</v>
      </c>
      <c r="K278" s="198">
        <v>20</v>
      </c>
      <c r="L278" s="198">
        <v>20</v>
      </c>
      <c r="M278" s="198">
        <v>24.1</v>
      </c>
      <c r="N278" s="94">
        <f>H278-'Апрель)'!H100</f>
        <v>0</v>
      </c>
    </row>
    <row r="279" spans="1:14" ht="21" customHeight="1" outlineLevel="2" x14ac:dyDescent="0.25">
      <c r="A279" s="197"/>
      <c r="B279" s="196"/>
      <c r="C279" s="185"/>
      <c r="D279" s="96" t="s">
        <v>10</v>
      </c>
      <c r="E279" s="83">
        <f t="shared" si="50"/>
        <v>0</v>
      </c>
      <c r="F279" s="12">
        <v>0</v>
      </c>
      <c r="G279" s="12">
        <v>0</v>
      </c>
      <c r="H279" s="12">
        <v>0</v>
      </c>
      <c r="I279" s="185"/>
      <c r="J279" s="199"/>
      <c r="K279" s="199"/>
      <c r="L279" s="199"/>
      <c r="M279" s="199"/>
      <c r="N279" s="94"/>
    </row>
    <row r="280" spans="1:14" ht="21" customHeight="1" outlineLevel="2" x14ac:dyDescent="0.25">
      <c r="A280" s="197"/>
      <c r="B280" s="196"/>
      <c r="C280" s="186"/>
      <c r="D280" s="96" t="s">
        <v>11</v>
      </c>
      <c r="E280" s="83">
        <f t="shared" si="50"/>
        <v>526811</v>
      </c>
      <c r="F280" s="12">
        <v>379584</v>
      </c>
      <c r="G280" s="12">
        <v>25000</v>
      </c>
      <c r="H280" s="12">
        <v>122227</v>
      </c>
      <c r="I280" s="185"/>
      <c r="J280" s="199"/>
      <c r="K280" s="199"/>
      <c r="L280" s="199"/>
      <c r="M280" s="199"/>
      <c r="N280" s="94"/>
    </row>
    <row r="281" spans="1:14" ht="24" customHeight="1" outlineLevel="2" x14ac:dyDescent="0.25">
      <c r="A281" s="197"/>
      <c r="B281" s="196"/>
      <c r="C281" s="184" t="s">
        <v>256</v>
      </c>
      <c r="D281" s="93" t="s">
        <v>6</v>
      </c>
      <c r="E281" s="57">
        <f t="shared" si="50"/>
        <v>433554</v>
      </c>
      <c r="F281" s="57">
        <f>SUM(F282:F283)</f>
        <v>379584</v>
      </c>
      <c r="G281" s="57">
        <f>SUM(G282:G283)</f>
        <v>25000</v>
      </c>
      <c r="H281" s="57">
        <f>SUM(H282:H283)</f>
        <v>28970</v>
      </c>
      <c r="I281" s="185"/>
      <c r="J281" s="199"/>
      <c r="K281" s="199"/>
      <c r="L281" s="199"/>
      <c r="M281" s="199"/>
      <c r="N281" s="94"/>
    </row>
    <row r="282" spans="1:14" ht="24" customHeight="1" outlineLevel="2" x14ac:dyDescent="0.25">
      <c r="A282" s="197"/>
      <c r="B282" s="196"/>
      <c r="C282" s="185"/>
      <c r="D282" s="96" t="s">
        <v>10</v>
      </c>
      <c r="E282" s="83">
        <f t="shared" si="50"/>
        <v>0</v>
      </c>
      <c r="F282" s="12">
        <v>0</v>
      </c>
      <c r="G282" s="12">
        <v>0</v>
      </c>
      <c r="H282" s="12">
        <v>0</v>
      </c>
      <c r="I282" s="185"/>
      <c r="J282" s="199"/>
      <c r="K282" s="199"/>
      <c r="L282" s="199"/>
      <c r="M282" s="199"/>
      <c r="N282" s="94"/>
    </row>
    <row r="283" spans="1:14" ht="24" customHeight="1" outlineLevel="2" x14ac:dyDescent="0.25">
      <c r="A283" s="197"/>
      <c r="B283" s="196"/>
      <c r="C283" s="186"/>
      <c r="D283" s="96" t="s">
        <v>11</v>
      </c>
      <c r="E283" s="83">
        <f t="shared" si="50"/>
        <v>433554</v>
      </c>
      <c r="F283" s="12">
        <v>379584</v>
      </c>
      <c r="G283" s="12">
        <v>25000</v>
      </c>
      <c r="H283" s="12">
        <v>28970</v>
      </c>
      <c r="I283" s="185"/>
      <c r="J283" s="199"/>
      <c r="K283" s="199"/>
      <c r="L283" s="199"/>
      <c r="M283" s="199"/>
      <c r="N283" s="94"/>
    </row>
    <row r="284" spans="1:14" ht="15" customHeight="1" outlineLevel="2" x14ac:dyDescent="0.25">
      <c r="A284" s="197"/>
      <c r="B284" s="196"/>
      <c r="C284" s="184" t="s">
        <v>257</v>
      </c>
      <c r="D284" s="93" t="s">
        <v>6</v>
      </c>
      <c r="E284" s="57">
        <f t="shared" si="50"/>
        <v>93257</v>
      </c>
      <c r="F284" s="57">
        <f>SUM(F285:F286)</f>
        <v>0</v>
      </c>
      <c r="G284" s="57">
        <f>SUM(G285:G286)</f>
        <v>0</v>
      </c>
      <c r="H284" s="57">
        <f>SUM(H285:H286)</f>
        <v>93257</v>
      </c>
      <c r="I284" s="185"/>
      <c r="J284" s="199"/>
      <c r="K284" s="199"/>
      <c r="L284" s="199"/>
      <c r="M284" s="199"/>
      <c r="N284" s="94"/>
    </row>
    <row r="285" spans="1:14" ht="15" customHeight="1" outlineLevel="2" x14ac:dyDescent="0.25">
      <c r="A285" s="197"/>
      <c r="B285" s="196"/>
      <c r="C285" s="185"/>
      <c r="D285" s="96" t="s">
        <v>10</v>
      </c>
      <c r="E285" s="83">
        <f t="shared" si="50"/>
        <v>0</v>
      </c>
      <c r="F285" s="12">
        <v>0</v>
      </c>
      <c r="G285" s="12">
        <v>0</v>
      </c>
      <c r="H285" s="12">
        <v>0</v>
      </c>
      <c r="I285" s="185"/>
      <c r="J285" s="199"/>
      <c r="K285" s="199"/>
      <c r="L285" s="199"/>
      <c r="M285" s="199"/>
      <c r="N285" s="94"/>
    </row>
    <row r="286" spans="1:14" ht="15" customHeight="1" outlineLevel="2" x14ac:dyDescent="0.25">
      <c r="A286" s="197"/>
      <c r="B286" s="196"/>
      <c r="C286" s="186"/>
      <c r="D286" s="96" t="s">
        <v>11</v>
      </c>
      <c r="E286" s="83">
        <f t="shared" si="50"/>
        <v>93257</v>
      </c>
      <c r="F286" s="12">
        <v>0</v>
      </c>
      <c r="G286" s="12">
        <v>0</v>
      </c>
      <c r="H286" s="12">
        <f>122227-H283</f>
        <v>93257</v>
      </c>
      <c r="I286" s="186"/>
      <c r="J286" s="200"/>
      <c r="K286" s="200"/>
      <c r="L286" s="200"/>
      <c r="M286" s="200"/>
      <c r="N286" s="94"/>
    </row>
    <row r="287" spans="1:14" ht="21" customHeight="1" outlineLevel="2" x14ac:dyDescent="0.25">
      <c r="A287" s="197" t="s">
        <v>115</v>
      </c>
      <c r="B287" s="196" t="s">
        <v>38</v>
      </c>
      <c r="C287" s="184"/>
      <c r="D287" s="93" t="s">
        <v>6</v>
      </c>
      <c r="E287" s="57">
        <f t="shared" si="50"/>
        <v>737750</v>
      </c>
      <c r="F287" s="57">
        <f>SUM(F288:F289)</f>
        <v>737750</v>
      </c>
      <c r="G287" s="57">
        <f>SUM(G288:G289)</f>
        <v>0</v>
      </c>
      <c r="H287" s="57">
        <f>SUM(H288:H289)</f>
        <v>0</v>
      </c>
      <c r="I287" s="184" t="s">
        <v>86</v>
      </c>
      <c r="J287" s="198" t="s">
        <v>9</v>
      </c>
      <c r="K287" s="198">
        <v>95</v>
      </c>
      <c r="L287" s="198">
        <v>95</v>
      </c>
      <c r="M287" s="198">
        <v>95</v>
      </c>
      <c r="N287" s="94">
        <f>H287-'Апрель)'!H103</f>
        <v>0</v>
      </c>
    </row>
    <row r="288" spans="1:14" ht="21" customHeight="1" outlineLevel="2" x14ac:dyDescent="0.25">
      <c r="A288" s="197"/>
      <c r="B288" s="196"/>
      <c r="C288" s="185"/>
      <c r="D288" s="96" t="s">
        <v>10</v>
      </c>
      <c r="E288" s="83">
        <f t="shared" si="50"/>
        <v>0</v>
      </c>
      <c r="F288" s="12">
        <v>0</v>
      </c>
      <c r="G288" s="12">
        <v>0</v>
      </c>
      <c r="H288" s="12">
        <v>0</v>
      </c>
      <c r="I288" s="185"/>
      <c r="J288" s="199"/>
      <c r="K288" s="199"/>
      <c r="L288" s="199"/>
      <c r="M288" s="199"/>
      <c r="N288" s="94"/>
    </row>
    <row r="289" spans="1:14" ht="21" customHeight="1" outlineLevel="2" x14ac:dyDescent="0.25">
      <c r="A289" s="197"/>
      <c r="B289" s="196"/>
      <c r="C289" s="186"/>
      <c r="D289" s="96" t="s">
        <v>11</v>
      </c>
      <c r="E289" s="83">
        <f t="shared" si="50"/>
        <v>737750</v>
      </c>
      <c r="F289" s="12">
        <v>737750</v>
      </c>
      <c r="G289" s="12">
        <v>0</v>
      </c>
      <c r="H289" s="12">
        <v>0</v>
      </c>
      <c r="I289" s="185"/>
      <c r="J289" s="199"/>
      <c r="K289" s="199"/>
      <c r="L289" s="199"/>
      <c r="M289" s="199"/>
      <c r="N289" s="94"/>
    </row>
    <row r="290" spans="1:14" ht="24" customHeight="1" outlineLevel="2" x14ac:dyDescent="0.25">
      <c r="A290" s="197"/>
      <c r="B290" s="196"/>
      <c r="C290" s="184" t="s">
        <v>256</v>
      </c>
      <c r="D290" s="93" t="s">
        <v>6</v>
      </c>
      <c r="E290" s="57">
        <f t="shared" si="50"/>
        <v>737750</v>
      </c>
      <c r="F290" s="57">
        <f>SUM(F291:F292)</f>
        <v>737750</v>
      </c>
      <c r="G290" s="57">
        <f>SUM(G291:G292)</f>
        <v>0</v>
      </c>
      <c r="H290" s="57">
        <f>SUM(H291:H292)</f>
        <v>0</v>
      </c>
      <c r="I290" s="185"/>
      <c r="J290" s="199"/>
      <c r="K290" s="199"/>
      <c r="L290" s="199"/>
      <c r="M290" s="199"/>
      <c r="N290" s="94"/>
    </row>
    <row r="291" spans="1:14" ht="24" customHeight="1" outlineLevel="2" x14ac:dyDescent="0.25">
      <c r="A291" s="197"/>
      <c r="B291" s="196"/>
      <c r="C291" s="185"/>
      <c r="D291" s="96" t="s">
        <v>10</v>
      </c>
      <c r="E291" s="83">
        <f t="shared" si="50"/>
        <v>0</v>
      </c>
      <c r="F291" s="12">
        <v>0</v>
      </c>
      <c r="G291" s="12">
        <v>0</v>
      </c>
      <c r="H291" s="12">
        <v>0</v>
      </c>
      <c r="I291" s="185"/>
      <c r="J291" s="199"/>
      <c r="K291" s="199"/>
      <c r="L291" s="199"/>
      <c r="M291" s="199"/>
      <c r="N291" s="94"/>
    </row>
    <row r="292" spans="1:14" ht="24" customHeight="1" outlineLevel="2" x14ac:dyDescent="0.25">
      <c r="A292" s="197"/>
      <c r="B292" s="196"/>
      <c r="C292" s="186"/>
      <c r="D292" s="96" t="s">
        <v>11</v>
      </c>
      <c r="E292" s="83">
        <f t="shared" ref="E292:E323" si="51">SUM(F292:H292)</f>
        <v>737750</v>
      </c>
      <c r="F292" s="12">
        <v>737750</v>
      </c>
      <c r="G292" s="12">
        <v>0</v>
      </c>
      <c r="H292" s="12">
        <v>0</v>
      </c>
      <c r="I292" s="185"/>
      <c r="J292" s="199"/>
      <c r="K292" s="199"/>
      <c r="L292" s="199"/>
      <c r="M292" s="199"/>
      <c r="N292" s="94"/>
    </row>
    <row r="293" spans="1:14" ht="15" customHeight="1" outlineLevel="2" x14ac:dyDescent="0.25">
      <c r="A293" s="197"/>
      <c r="B293" s="196"/>
      <c r="C293" s="184" t="s">
        <v>257</v>
      </c>
      <c r="D293" s="93" t="s">
        <v>6</v>
      </c>
      <c r="E293" s="57">
        <f t="shared" si="51"/>
        <v>0</v>
      </c>
      <c r="F293" s="57">
        <f>SUM(F294:F295)</f>
        <v>0</v>
      </c>
      <c r="G293" s="57">
        <f>SUM(G294:G295)</f>
        <v>0</v>
      </c>
      <c r="H293" s="57">
        <f>SUM(H294:H295)</f>
        <v>0</v>
      </c>
      <c r="I293" s="185"/>
      <c r="J293" s="199"/>
      <c r="K293" s="199"/>
      <c r="L293" s="199"/>
      <c r="M293" s="199"/>
      <c r="N293" s="94"/>
    </row>
    <row r="294" spans="1:14" ht="15" customHeight="1" outlineLevel="2" x14ac:dyDescent="0.25">
      <c r="A294" s="197"/>
      <c r="B294" s="196"/>
      <c r="C294" s="185"/>
      <c r="D294" s="96" t="s">
        <v>10</v>
      </c>
      <c r="E294" s="83">
        <f t="shared" si="51"/>
        <v>0</v>
      </c>
      <c r="F294" s="12">
        <v>0</v>
      </c>
      <c r="G294" s="12">
        <v>0</v>
      </c>
      <c r="H294" s="12">
        <v>0</v>
      </c>
      <c r="I294" s="185"/>
      <c r="J294" s="199"/>
      <c r="K294" s="199"/>
      <c r="L294" s="199"/>
      <c r="M294" s="199"/>
      <c r="N294" s="94"/>
    </row>
    <row r="295" spans="1:14" ht="15" customHeight="1" outlineLevel="2" x14ac:dyDescent="0.25">
      <c r="A295" s="197"/>
      <c r="B295" s="196"/>
      <c r="C295" s="186"/>
      <c r="D295" s="96" t="s">
        <v>11</v>
      </c>
      <c r="E295" s="83">
        <f t="shared" si="51"/>
        <v>0</v>
      </c>
      <c r="F295" s="12">
        <v>0</v>
      </c>
      <c r="G295" s="12">
        <v>0</v>
      </c>
      <c r="H295" s="12">
        <v>0</v>
      </c>
      <c r="I295" s="186"/>
      <c r="J295" s="200"/>
      <c r="K295" s="200"/>
      <c r="L295" s="200"/>
      <c r="M295" s="200"/>
      <c r="N295" s="94"/>
    </row>
    <row r="296" spans="1:14" ht="21" customHeight="1" outlineLevel="2" x14ac:dyDescent="0.25">
      <c r="A296" s="197" t="s">
        <v>116</v>
      </c>
      <c r="B296" s="196" t="s">
        <v>69</v>
      </c>
      <c r="C296" s="184"/>
      <c r="D296" s="93" t="s">
        <v>6</v>
      </c>
      <c r="E296" s="57">
        <f t="shared" si="51"/>
        <v>922278.87</v>
      </c>
      <c r="F296" s="57">
        <f>SUM(F297:F298)</f>
        <v>80300</v>
      </c>
      <c r="G296" s="57">
        <f>SUM(G297:G298)</f>
        <v>438258.87</v>
      </c>
      <c r="H296" s="57">
        <f>SUM(H297:H298)</f>
        <v>403720</v>
      </c>
      <c r="I296" s="184" t="s">
        <v>87</v>
      </c>
      <c r="J296" s="198" t="s">
        <v>9</v>
      </c>
      <c r="K296" s="198">
        <v>5</v>
      </c>
      <c r="L296" s="198">
        <v>10</v>
      </c>
      <c r="M296" s="198">
        <v>10</v>
      </c>
      <c r="N296" s="94">
        <f>H296-'Апрель)'!H106</f>
        <v>351150</v>
      </c>
    </row>
    <row r="297" spans="1:14" ht="21" customHeight="1" outlineLevel="2" x14ac:dyDescent="0.25">
      <c r="A297" s="197"/>
      <c r="B297" s="196"/>
      <c r="C297" s="185"/>
      <c r="D297" s="96" t="s">
        <v>10</v>
      </c>
      <c r="E297" s="83">
        <f t="shared" si="51"/>
        <v>0</v>
      </c>
      <c r="F297" s="12">
        <v>0</v>
      </c>
      <c r="G297" s="12">
        <v>0</v>
      </c>
      <c r="H297" s="12">
        <v>0</v>
      </c>
      <c r="I297" s="185"/>
      <c r="J297" s="199"/>
      <c r="K297" s="199"/>
      <c r="L297" s="199"/>
      <c r="M297" s="199"/>
      <c r="N297" s="94"/>
    </row>
    <row r="298" spans="1:14" ht="21" customHeight="1" outlineLevel="2" x14ac:dyDescent="0.25">
      <c r="A298" s="197"/>
      <c r="B298" s="196"/>
      <c r="C298" s="186"/>
      <c r="D298" s="96" t="s">
        <v>11</v>
      </c>
      <c r="E298" s="83">
        <f t="shared" si="51"/>
        <v>922278.87</v>
      </c>
      <c r="F298" s="12">
        <v>80300</v>
      </c>
      <c r="G298" s="12">
        <f>600010-161751.13</f>
        <v>438258.87</v>
      </c>
      <c r="H298" s="12">
        <f>52570+351150</f>
        <v>403720</v>
      </c>
      <c r="I298" s="185"/>
      <c r="J298" s="199"/>
      <c r="K298" s="199"/>
      <c r="L298" s="199"/>
      <c r="M298" s="199"/>
      <c r="N298" s="94"/>
    </row>
    <row r="299" spans="1:14" ht="24" customHeight="1" outlineLevel="2" x14ac:dyDescent="0.25">
      <c r="A299" s="197"/>
      <c r="B299" s="196"/>
      <c r="C299" s="184" t="s">
        <v>256</v>
      </c>
      <c r="D299" s="93" t="s">
        <v>6</v>
      </c>
      <c r="E299" s="57">
        <f t="shared" si="51"/>
        <v>922278.87</v>
      </c>
      <c r="F299" s="57">
        <f>SUM(F300:F301)</f>
        <v>80300</v>
      </c>
      <c r="G299" s="57">
        <f>SUM(G300:G301)</f>
        <v>438258.87</v>
      </c>
      <c r="H299" s="57">
        <f>SUM(H300:H301)</f>
        <v>403720</v>
      </c>
      <c r="I299" s="185"/>
      <c r="J299" s="199"/>
      <c r="K299" s="199"/>
      <c r="L299" s="199"/>
      <c r="M299" s="199"/>
      <c r="N299" s="94"/>
    </row>
    <row r="300" spans="1:14" ht="24" customHeight="1" outlineLevel="2" x14ac:dyDescent="0.25">
      <c r="A300" s="197"/>
      <c r="B300" s="196"/>
      <c r="C300" s="185"/>
      <c r="D300" s="96" t="s">
        <v>10</v>
      </c>
      <c r="E300" s="83">
        <f t="shared" si="51"/>
        <v>0</v>
      </c>
      <c r="F300" s="12">
        <v>0</v>
      </c>
      <c r="G300" s="12">
        <v>0</v>
      </c>
      <c r="H300" s="12">
        <v>0</v>
      </c>
      <c r="I300" s="185"/>
      <c r="J300" s="199"/>
      <c r="K300" s="199"/>
      <c r="L300" s="199"/>
      <c r="M300" s="199"/>
      <c r="N300" s="94"/>
    </row>
    <row r="301" spans="1:14" ht="24" customHeight="1" outlineLevel="2" x14ac:dyDescent="0.25">
      <c r="A301" s="197"/>
      <c r="B301" s="196"/>
      <c r="C301" s="186"/>
      <c r="D301" s="96" t="s">
        <v>11</v>
      </c>
      <c r="E301" s="83">
        <f t="shared" si="51"/>
        <v>922278.87</v>
      </c>
      <c r="F301" s="12">
        <v>80300</v>
      </c>
      <c r="G301" s="12">
        <f>600010-161751.13</f>
        <v>438258.87</v>
      </c>
      <c r="H301" s="12">
        <f>52570+351150</f>
        <v>403720</v>
      </c>
      <c r="I301" s="185"/>
      <c r="J301" s="199"/>
      <c r="K301" s="199"/>
      <c r="L301" s="199"/>
      <c r="M301" s="199"/>
      <c r="N301" s="94"/>
    </row>
    <row r="302" spans="1:14" ht="15" customHeight="1" outlineLevel="2" x14ac:dyDescent="0.25">
      <c r="A302" s="197"/>
      <c r="B302" s="196"/>
      <c r="C302" s="184" t="s">
        <v>257</v>
      </c>
      <c r="D302" s="93" t="s">
        <v>6</v>
      </c>
      <c r="E302" s="57">
        <f t="shared" si="51"/>
        <v>0</v>
      </c>
      <c r="F302" s="57">
        <f>SUM(F303:F304)</f>
        <v>0</v>
      </c>
      <c r="G302" s="57">
        <f>SUM(G303:G304)</f>
        <v>0</v>
      </c>
      <c r="H302" s="57">
        <f>SUM(H303:H304)</f>
        <v>0</v>
      </c>
      <c r="I302" s="185"/>
      <c r="J302" s="199"/>
      <c r="K302" s="199"/>
      <c r="L302" s="199"/>
      <c r="M302" s="199"/>
      <c r="N302" s="94"/>
    </row>
    <row r="303" spans="1:14" ht="15" customHeight="1" outlineLevel="2" x14ac:dyDescent="0.25">
      <c r="A303" s="197"/>
      <c r="B303" s="196"/>
      <c r="C303" s="185"/>
      <c r="D303" s="96" t="s">
        <v>10</v>
      </c>
      <c r="E303" s="83">
        <f t="shared" si="51"/>
        <v>0</v>
      </c>
      <c r="F303" s="12">
        <v>0</v>
      </c>
      <c r="G303" s="12">
        <v>0</v>
      </c>
      <c r="H303" s="12">
        <v>0</v>
      </c>
      <c r="I303" s="185"/>
      <c r="J303" s="199"/>
      <c r="K303" s="199"/>
      <c r="L303" s="199"/>
      <c r="M303" s="199"/>
      <c r="N303" s="94"/>
    </row>
    <row r="304" spans="1:14" ht="15" customHeight="1" outlineLevel="2" x14ac:dyDescent="0.25">
      <c r="A304" s="197"/>
      <c r="B304" s="196"/>
      <c r="C304" s="186"/>
      <c r="D304" s="96" t="s">
        <v>11</v>
      </c>
      <c r="E304" s="83">
        <f t="shared" si="51"/>
        <v>0</v>
      </c>
      <c r="F304" s="12">
        <v>0</v>
      </c>
      <c r="G304" s="12">
        <v>0</v>
      </c>
      <c r="H304" s="12">
        <f>52570+351150-H301</f>
        <v>0</v>
      </c>
      <c r="I304" s="186"/>
      <c r="J304" s="200"/>
      <c r="K304" s="200"/>
      <c r="L304" s="200"/>
      <c r="M304" s="200"/>
      <c r="N304" s="94"/>
    </row>
    <row r="305" spans="1:14" ht="21" customHeight="1" outlineLevel="2" x14ac:dyDescent="0.25">
      <c r="A305" s="197" t="s">
        <v>117</v>
      </c>
      <c r="B305" s="196" t="s">
        <v>39</v>
      </c>
      <c r="C305" s="184"/>
      <c r="D305" s="93" t="s">
        <v>6</v>
      </c>
      <c r="E305" s="57">
        <f t="shared" si="51"/>
        <v>841432</v>
      </c>
      <c r="F305" s="57">
        <f>SUM(F306:F307)</f>
        <v>541432</v>
      </c>
      <c r="G305" s="57">
        <f>SUM(G306:G307)</f>
        <v>300000</v>
      </c>
      <c r="H305" s="57">
        <f>SUM(H306:H307)</f>
        <v>0</v>
      </c>
      <c r="I305" s="184" t="s">
        <v>88</v>
      </c>
      <c r="J305" s="198" t="s">
        <v>9</v>
      </c>
      <c r="K305" s="198">
        <v>55</v>
      </c>
      <c r="L305" s="198">
        <v>60</v>
      </c>
      <c r="M305" s="198">
        <v>100</v>
      </c>
      <c r="N305" s="94">
        <f>H305-'Апрель)'!H109</f>
        <v>0</v>
      </c>
    </row>
    <row r="306" spans="1:14" ht="21" customHeight="1" outlineLevel="2" x14ac:dyDescent="0.25">
      <c r="A306" s="197"/>
      <c r="B306" s="196"/>
      <c r="C306" s="185"/>
      <c r="D306" s="96" t="s">
        <v>10</v>
      </c>
      <c r="E306" s="83">
        <f t="shared" si="51"/>
        <v>0</v>
      </c>
      <c r="F306" s="12">
        <v>0</v>
      </c>
      <c r="G306" s="12">
        <v>0</v>
      </c>
      <c r="H306" s="12">
        <v>0</v>
      </c>
      <c r="I306" s="185"/>
      <c r="J306" s="199"/>
      <c r="K306" s="199"/>
      <c r="L306" s="199"/>
      <c r="M306" s="199"/>
      <c r="N306" s="94"/>
    </row>
    <row r="307" spans="1:14" ht="21" customHeight="1" outlineLevel="2" x14ac:dyDescent="0.25">
      <c r="A307" s="197"/>
      <c r="B307" s="196"/>
      <c r="C307" s="186"/>
      <c r="D307" s="96" t="s">
        <v>11</v>
      </c>
      <c r="E307" s="83">
        <f t="shared" si="51"/>
        <v>841432</v>
      </c>
      <c r="F307" s="12">
        <v>541432</v>
      </c>
      <c r="G307" s="12">
        <v>300000</v>
      </c>
      <c r="H307" s="12">
        <v>0</v>
      </c>
      <c r="I307" s="185"/>
      <c r="J307" s="199"/>
      <c r="K307" s="199"/>
      <c r="L307" s="199"/>
      <c r="M307" s="199"/>
      <c r="N307" s="94"/>
    </row>
    <row r="308" spans="1:14" ht="24" customHeight="1" outlineLevel="2" x14ac:dyDescent="0.25">
      <c r="A308" s="197"/>
      <c r="B308" s="196"/>
      <c r="C308" s="184" t="s">
        <v>256</v>
      </c>
      <c r="D308" s="93" t="s">
        <v>6</v>
      </c>
      <c r="E308" s="57">
        <f t="shared" si="51"/>
        <v>841432</v>
      </c>
      <c r="F308" s="57">
        <f>SUM(F309:F310)</f>
        <v>541432</v>
      </c>
      <c r="G308" s="57">
        <f>SUM(G309:G310)</f>
        <v>300000</v>
      </c>
      <c r="H308" s="57">
        <f>SUM(H309:H310)</f>
        <v>0</v>
      </c>
      <c r="I308" s="185"/>
      <c r="J308" s="199"/>
      <c r="K308" s="199"/>
      <c r="L308" s="199"/>
      <c r="M308" s="199"/>
      <c r="N308" s="94"/>
    </row>
    <row r="309" spans="1:14" ht="24" customHeight="1" outlineLevel="2" x14ac:dyDescent="0.25">
      <c r="A309" s="197"/>
      <c r="B309" s="196"/>
      <c r="C309" s="185"/>
      <c r="D309" s="96" t="s">
        <v>10</v>
      </c>
      <c r="E309" s="83">
        <f t="shared" si="51"/>
        <v>0</v>
      </c>
      <c r="F309" s="12">
        <v>0</v>
      </c>
      <c r="G309" s="12">
        <v>0</v>
      </c>
      <c r="H309" s="12">
        <v>0</v>
      </c>
      <c r="I309" s="185"/>
      <c r="J309" s="199"/>
      <c r="K309" s="199"/>
      <c r="L309" s="199"/>
      <c r="M309" s="199"/>
      <c r="N309" s="94"/>
    </row>
    <row r="310" spans="1:14" ht="24" customHeight="1" outlineLevel="2" x14ac:dyDescent="0.25">
      <c r="A310" s="197"/>
      <c r="B310" s="196"/>
      <c r="C310" s="186"/>
      <c r="D310" s="96" t="s">
        <v>11</v>
      </c>
      <c r="E310" s="83">
        <f t="shared" si="51"/>
        <v>841432</v>
      </c>
      <c r="F310" s="12">
        <v>541432</v>
      </c>
      <c r="G310" s="12">
        <v>300000</v>
      </c>
      <c r="H310" s="12">
        <v>0</v>
      </c>
      <c r="I310" s="185"/>
      <c r="J310" s="199"/>
      <c r="K310" s="199"/>
      <c r="L310" s="199"/>
      <c r="M310" s="199"/>
      <c r="N310" s="94"/>
    </row>
    <row r="311" spans="1:14" ht="15" customHeight="1" outlineLevel="2" x14ac:dyDescent="0.25">
      <c r="A311" s="197"/>
      <c r="B311" s="196"/>
      <c r="C311" s="184" t="s">
        <v>257</v>
      </c>
      <c r="D311" s="93" t="s">
        <v>6</v>
      </c>
      <c r="E311" s="57">
        <f t="shared" si="51"/>
        <v>0</v>
      </c>
      <c r="F311" s="57">
        <f>SUM(F312:F313)</f>
        <v>0</v>
      </c>
      <c r="G311" s="57">
        <f>SUM(G312:G313)</f>
        <v>0</v>
      </c>
      <c r="H311" s="57">
        <f>SUM(H312:H313)</f>
        <v>0</v>
      </c>
      <c r="I311" s="185"/>
      <c r="J311" s="199"/>
      <c r="K311" s="199"/>
      <c r="L311" s="199"/>
      <c r="M311" s="199"/>
      <c r="N311" s="94"/>
    </row>
    <row r="312" spans="1:14" ht="15" customHeight="1" outlineLevel="2" x14ac:dyDescent="0.25">
      <c r="A312" s="197"/>
      <c r="B312" s="196"/>
      <c r="C312" s="185"/>
      <c r="D312" s="96" t="s">
        <v>10</v>
      </c>
      <c r="E312" s="83">
        <f t="shared" si="51"/>
        <v>0</v>
      </c>
      <c r="F312" s="12">
        <v>0</v>
      </c>
      <c r="G312" s="12">
        <v>0</v>
      </c>
      <c r="H312" s="12">
        <v>0</v>
      </c>
      <c r="I312" s="185"/>
      <c r="J312" s="199"/>
      <c r="K312" s="199"/>
      <c r="L312" s="199"/>
      <c r="M312" s="199"/>
      <c r="N312" s="94"/>
    </row>
    <row r="313" spans="1:14" ht="15" customHeight="1" outlineLevel="2" x14ac:dyDescent="0.25">
      <c r="A313" s="197"/>
      <c r="B313" s="196"/>
      <c r="C313" s="186"/>
      <c r="D313" s="96" t="s">
        <v>11</v>
      </c>
      <c r="E313" s="83">
        <f t="shared" si="51"/>
        <v>0</v>
      </c>
      <c r="F313" s="12">
        <v>0</v>
      </c>
      <c r="G313" s="12">
        <v>0</v>
      </c>
      <c r="H313" s="12">
        <v>0</v>
      </c>
      <c r="I313" s="186"/>
      <c r="J313" s="200"/>
      <c r="K313" s="200"/>
      <c r="L313" s="200"/>
      <c r="M313" s="200"/>
      <c r="N313" s="94"/>
    </row>
    <row r="314" spans="1:14" ht="21" customHeight="1" outlineLevel="2" x14ac:dyDescent="0.25">
      <c r="A314" s="197" t="s">
        <v>118</v>
      </c>
      <c r="B314" s="196" t="s">
        <v>40</v>
      </c>
      <c r="C314" s="184"/>
      <c r="D314" s="93" t="s">
        <v>6</v>
      </c>
      <c r="E314" s="57">
        <f t="shared" si="51"/>
        <v>1848102</v>
      </c>
      <c r="F314" s="57">
        <f>SUM(F315:F316)</f>
        <v>1463200</v>
      </c>
      <c r="G314" s="57">
        <f>SUM(G315:G316)</f>
        <v>0</v>
      </c>
      <c r="H314" s="57">
        <f>SUM(H315:H316)</f>
        <v>384902</v>
      </c>
      <c r="I314" s="184" t="s">
        <v>89</v>
      </c>
      <c r="J314" s="198" t="s">
        <v>9</v>
      </c>
      <c r="K314" s="198">
        <v>95</v>
      </c>
      <c r="L314" s="198">
        <v>95</v>
      </c>
      <c r="M314" s="198">
        <v>96</v>
      </c>
      <c r="N314" s="94">
        <f>H314-'Апрель)'!H112</f>
        <v>0</v>
      </c>
    </row>
    <row r="315" spans="1:14" ht="21" customHeight="1" outlineLevel="2" x14ac:dyDescent="0.25">
      <c r="A315" s="197"/>
      <c r="B315" s="196"/>
      <c r="C315" s="185"/>
      <c r="D315" s="96" t="s">
        <v>10</v>
      </c>
      <c r="E315" s="83">
        <f t="shared" si="51"/>
        <v>0</v>
      </c>
      <c r="F315" s="12">
        <v>0</v>
      </c>
      <c r="G315" s="12">
        <v>0</v>
      </c>
      <c r="H315" s="12">
        <v>0</v>
      </c>
      <c r="I315" s="185"/>
      <c r="J315" s="199"/>
      <c r="K315" s="199"/>
      <c r="L315" s="199"/>
      <c r="M315" s="199"/>
      <c r="N315" s="94"/>
    </row>
    <row r="316" spans="1:14" ht="21" customHeight="1" outlineLevel="2" x14ac:dyDescent="0.25">
      <c r="A316" s="197"/>
      <c r="B316" s="196"/>
      <c r="C316" s="186"/>
      <c r="D316" s="96" t="s">
        <v>11</v>
      </c>
      <c r="E316" s="83">
        <f t="shared" si="51"/>
        <v>1848102</v>
      </c>
      <c r="F316" s="12">
        <v>1463200</v>
      </c>
      <c r="G316" s="12">
        <v>0</v>
      </c>
      <c r="H316" s="12">
        <v>384902</v>
      </c>
      <c r="I316" s="185"/>
      <c r="J316" s="199"/>
      <c r="K316" s="199"/>
      <c r="L316" s="199"/>
      <c r="M316" s="199"/>
      <c r="N316" s="94"/>
    </row>
    <row r="317" spans="1:14" ht="24" customHeight="1" outlineLevel="2" x14ac:dyDescent="0.25">
      <c r="A317" s="197"/>
      <c r="B317" s="196"/>
      <c r="C317" s="184" t="s">
        <v>256</v>
      </c>
      <c r="D317" s="93" t="s">
        <v>6</v>
      </c>
      <c r="E317" s="57">
        <f t="shared" si="51"/>
        <v>1463200</v>
      </c>
      <c r="F317" s="57">
        <f>SUM(F318:F319)</f>
        <v>1463200</v>
      </c>
      <c r="G317" s="57">
        <f>SUM(G318:G319)</f>
        <v>0</v>
      </c>
      <c r="H317" s="57">
        <f>SUM(H318:H319)</f>
        <v>0</v>
      </c>
      <c r="I317" s="185"/>
      <c r="J317" s="199"/>
      <c r="K317" s="199"/>
      <c r="L317" s="199"/>
      <c r="M317" s="199"/>
      <c r="N317" s="94"/>
    </row>
    <row r="318" spans="1:14" ht="24" customHeight="1" outlineLevel="2" x14ac:dyDescent="0.25">
      <c r="A318" s="197"/>
      <c r="B318" s="196"/>
      <c r="C318" s="185"/>
      <c r="D318" s="96" t="s">
        <v>10</v>
      </c>
      <c r="E318" s="83">
        <f t="shared" si="51"/>
        <v>0</v>
      </c>
      <c r="F318" s="12">
        <v>0</v>
      </c>
      <c r="G318" s="12">
        <v>0</v>
      </c>
      <c r="H318" s="12">
        <v>0</v>
      </c>
      <c r="I318" s="185"/>
      <c r="J318" s="199"/>
      <c r="K318" s="199"/>
      <c r="L318" s="199"/>
      <c r="M318" s="199"/>
      <c r="N318" s="94"/>
    </row>
    <row r="319" spans="1:14" ht="24" customHeight="1" outlineLevel="2" x14ac:dyDescent="0.25">
      <c r="A319" s="197"/>
      <c r="B319" s="196"/>
      <c r="C319" s="186"/>
      <c r="D319" s="96" t="s">
        <v>11</v>
      </c>
      <c r="E319" s="83">
        <f t="shared" si="51"/>
        <v>1463200</v>
      </c>
      <c r="F319" s="12">
        <v>1463200</v>
      </c>
      <c r="G319" s="12">
        <v>0</v>
      </c>
      <c r="H319" s="12">
        <v>0</v>
      </c>
      <c r="I319" s="185"/>
      <c r="J319" s="199"/>
      <c r="K319" s="199"/>
      <c r="L319" s="199"/>
      <c r="M319" s="199"/>
      <c r="N319" s="94"/>
    </row>
    <row r="320" spans="1:14" ht="15" customHeight="1" outlineLevel="2" x14ac:dyDescent="0.25">
      <c r="A320" s="197"/>
      <c r="B320" s="196"/>
      <c r="C320" s="184" t="s">
        <v>257</v>
      </c>
      <c r="D320" s="93" t="s">
        <v>6</v>
      </c>
      <c r="E320" s="57">
        <f t="shared" si="51"/>
        <v>384902</v>
      </c>
      <c r="F320" s="57">
        <f>SUM(F321:F322)</f>
        <v>0</v>
      </c>
      <c r="G320" s="57">
        <f>SUM(G321:G322)</f>
        <v>0</v>
      </c>
      <c r="H320" s="57">
        <f>SUM(H321:H322)</f>
        <v>384902</v>
      </c>
      <c r="I320" s="185"/>
      <c r="J320" s="199"/>
      <c r="K320" s="199"/>
      <c r="L320" s="199"/>
      <c r="M320" s="199"/>
      <c r="N320" s="94"/>
    </row>
    <row r="321" spans="1:14" ht="15" customHeight="1" outlineLevel="2" x14ac:dyDescent="0.25">
      <c r="A321" s="197"/>
      <c r="B321" s="196"/>
      <c r="C321" s="185"/>
      <c r="D321" s="96" t="s">
        <v>10</v>
      </c>
      <c r="E321" s="83">
        <f t="shared" si="51"/>
        <v>0</v>
      </c>
      <c r="F321" s="12">
        <v>0</v>
      </c>
      <c r="G321" s="12">
        <v>0</v>
      </c>
      <c r="H321" s="12">
        <v>0</v>
      </c>
      <c r="I321" s="185"/>
      <c r="J321" s="199"/>
      <c r="K321" s="199"/>
      <c r="L321" s="199"/>
      <c r="M321" s="199"/>
      <c r="N321" s="94"/>
    </row>
    <row r="322" spans="1:14" ht="15" customHeight="1" outlineLevel="2" x14ac:dyDescent="0.25">
      <c r="A322" s="197"/>
      <c r="B322" s="196"/>
      <c r="C322" s="186"/>
      <c r="D322" s="96" t="s">
        <v>11</v>
      </c>
      <c r="E322" s="83">
        <f t="shared" si="51"/>
        <v>384902</v>
      </c>
      <c r="F322" s="12">
        <v>0</v>
      </c>
      <c r="G322" s="12">
        <v>0</v>
      </c>
      <c r="H322" s="12">
        <f>384902-H319</f>
        <v>384902</v>
      </c>
      <c r="I322" s="186"/>
      <c r="J322" s="200"/>
      <c r="K322" s="200"/>
      <c r="L322" s="200"/>
      <c r="M322" s="200"/>
      <c r="N322" s="94"/>
    </row>
    <row r="323" spans="1:14" ht="21" customHeight="1" outlineLevel="2" x14ac:dyDescent="0.25">
      <c r="A323" s="197" t="s">
        <v>119</v>
      </c>
      <c r="B323" s="196" t="s">
        <v>126</v>
      </c>
      <c r="C323" s="184"/>
      <c r="D323" s="93" t="s">
        <v>6</v>
      </c>
      <c r="E323" s="57">
        <f t="shared" si="51"/>
        <v>448415.4</v>
      </c>
      <c r="F323" s="57">
        <f>SUM(F324:F325)</f>
        <v>100000</v>
      </c>
      <c r="G323" s="57">
        <f>SUM(G324:G325)</f>
        <v>201050</v>
      </c>
      <c r="H323" s="57">
        <f>SUM(H324:H325)</f>
        <v>147365.4</v>
      </c>
      <c r="I323" s="184" t="s">
        <v>90</v>
      </c>
      <c r="J323" s="198" t="s">
        <v>9</v>
      </c>
      <c r="K323" s="198">
        <v>95</v>
      </c>
      <c r="L323" s="198">
        <v>97</v>
      </c>
      <c r="M323" s="198">
        <v>100</v>
      </c>
      <c r="N323" s="94">
        <f>H323-'Апрель)'!H115</f>
        <v>44700</v>
      </c>
    </row>
    <row r="324" spans="1:14" ht="21" customHeight="1" outlineLevel="2" x14ac:dyDescent="0.25">
      <c r="A324" s="197"/>
      <c r="B324" s="196"/>
      <c r="C324" s="185"/>
      <c r="D324" s="96" t="s">
        <v>10</v>
      </c>
      <c r="E324" s="83">
        <f t="shared" ref="E324:E355" si="52">SUM(F324:H324)</f>
        <v>0</v>
      </c>
      <c r="F324" s="12">
        <v>0</v>
      </c>
      <c r="G324" s="12">
        <v>0</v>
      </c>
      <c r="H324" s="12">
        <v>0</v>
      </c>
      <c r="I324" s="185"/>
      <c r="J324" s="199"/>
      <c r="K324" s="199"/>
      <c r="L324" s="199"/>
      <c r="M324" s="199"/>
      <c r="N324" s="94"/>
    </row>
    <row r="325" spans="1:14" ht="21" customHeight="1" outlineLevel="2" x14ac:dyDescent="0.25">
      <c r="A325" s="197"/>
      <c r="B325" s="196"/>
      <c r="C325" s="186"/>
      <c r="D325" s="96" t="s">
        <v>11</v>
      </c>
      <c r="E325" s="83">
        <f t="shared" si="52"/>
        <v>448415.4</v>
      </c>
      <c r="F325" s="12">
        <v>100000</v>
      </c>
      <c r="G325" s="12">
        <f>27000+174050</f>
        <v>201050</v>
      </c>
      <c r="H325" s="12">
        <f>102665.4+44700</f>
        <v>147365.4</v>
      </c>
      <c r="I325" s="185"/>
      <c r="J325" s="199"/>
      <c r="K325" s="199"/>
      <c r="L325" s="199"/>
      <c r="M325" s="199"/>
      <c r="N325" s="94"/>
    </row>
    <row r="326" spans="1:14" ht="24" customHeight="1" outlineLevel="2" x14ac:dyDescent="0.25">
      <c r="A326" s="197"/>
      <c r="B326" s="196"/>
      <c r="C326" s="184" t="s">
        <v>256</v>
      </c>
      <c r="D326" s="93" t="s">
        <v>6</v>
      </c>
      <c r="E326" s="57">
        <f t="shared" si="52"/>
        <v>345750</v>
      </c>
      <c r="F326" s="57">
        <f>SUM(F327:F328)</f>
        <v>100000</v>
      </c>
      <c r="G326" s="57">
        <f>SUM(G327:G328)</f>
        <v>201050</v>
      </c>
      <c r="H326" s="57">
        <f>SUM(H327:H328)</f>
        <v>44700</v>
      </c>
      <c r="I326" s="185"/>
      <c r="J326" s="199"/>
      <c r="K326" s="199"/>
      <c r="L326" s="199"/>
      <c r="M326" s="199"/>
      <c r="N326" s="94"/>
    </row>
    <row r="327" spans="1:14" ht="24" customHeight="1" outlineLevel="2" x14ac:dyDescent="0.25">
      <c r="A327" s="197"/>
      <c r="B327" s="196"/>
      <c r="C327" s="185"/>
      <c r="D327" s="96" t="s">
        <v>10</v>
      </c>
      <c r="E327" s="83">
        <f t="shared" si="52"/>
        <v>0</v>
      </c>
      <c r="F327" s="12">
        <v>0</v>
      </c>
      <c r="G327" s="12">
        <v>0</v>
      </c>
      <c r="H327" s="12">
        <v>0</v>
      </c>
      <c r="I327" s="185"/>
      <c r="J327" s="199"/>
      <c r="K327" s="199"/>
      <c r="L327" s="199"/>
      <c r="M327" s="199"/>
      <c r="N327" s="94"/>
    </row>
    <row r="328" spans="1:14" ht="24" customHeight="1" outlineLevel="2" x14ac:dyDescent="0.25">
      <c r="A328" s="197"/>
      <c r="B328" s="196"/>
      <c r="C328" s="186"/>
      <c r="D328" s="96" t="s">
        <v>11</v>
      </c>
      <c r="E328" s="83">
        <f t="shared" si="52"/>
        <v>345750</v>
      </c>
      <c r="F328" s="12">
        <v>100000</v>
      </c>
      <c r="G328" s="12">
        <f>27000+174050</f>
        <v>201050</v>
      </c>
      <c r="H328" s="12">
        <v>44700</v>
      </c>
      <c r="I328" s="185"/>
      <c r="J328" s="199"/>
      <c r="K328" s="199"/>
      <c r="L328" s="199"/>
      <c r="M328" s="199"/>
      <c r="N328" s="94"/>
    </row>
    <row r="329" spans="1:14" ht="15" customHeight="1" outlineLevel="2" x14ac:dyDescent="0.25">
      <c r="A329" s="197"/>
      <c r="B329" s="196"/>
      <c r="C329" s="184" t="s">
        <v>257</v>
      </c>
      <c r="D329" s="93" t="s">
        <v>6</v>
      </c>
      <c r="E329" s="57">
        <f t="shared" si="52"/>
        <v>102665.4</v>
      </c>
      <c r="F329" s="57">
        <f>SUM(F330:F331)</f>
        <v>0</v>
      </c>
      <c r="G329" s="57">
        <f>SUM(G330:G331)</f>
        <v>0</v>
      </c>
      <c r="H329" s="57">
        <f>SUM(H330:H331)</f>
        <v>102665.4</v>
      </c>
      <c r="I329" s="185"/>
      <c r="J329" s="199"/>
      <c r="K329" s="199"/>
      <c r="L329" s="199"/>
      <c r="M329" s="199"/>
      <c r="N329" s="94"/>
    </row>
    <row r="330" spans="1:14" ht="15" customHeight="1" outlineLevel="2" x14ac:dyDescent="0.25">
      <c r="A330" s="197"/>
      <c r="B330" s="196"/>
      <c r="C330" s="185"/>
      <c r="D330" s="96" t="s">
        <v>10</v>
      </c>
      <c r="E330" s="83">
        <f t="shared" si="52"/>
        <v>0</v>
      </c>
      <c r="F330" s="12">
        <v>0</v>
      </c>
      <c r="G330" s="12">
        <v>0</v>
      </c>
      <c r="H330" s="12">
        <v>0</v>
      </c>
      <c r="I330" s="185"/>
      <c r="J330" s="199"/>
      <c r="K330" s="199"/>
      <c r="L330" s="199"/>
      <c r="M330" s="199"/>
      <c r="N330" s="94"/>
    </row>
    <row r="331" spans="1:14" ht="15" customHeight="1" outlineLevel="2" x14ac:dyDescent="0.25">
      <c r="A331" s="197"/>
      <c r="B331" s="196"/>
      <c r="C331" s="186"/>
      <c r="D331" s="96" t="s">
        <v>11</v>
      </c>
      <c r="E331" s="83">
        <f t="shared" si="52"/>
        <v>102665.4</v>
      </c>
      <c r="F331" s="12">
        <v>0</v>
      </c>
      <c r="G331" s="12">
        <v>0</v>
      </c>
      <c r="H331" s="12">
        <f>102665.4+44700-H328</f>
        <v>102665.4</v>
      </c>
      <c r="I331" s="186"/>
      <c r="J331" s="200"/>
      <c r="K331" s="200"/>
      <c r="L331" s="200"/>
      <c r="M331" s="200"/>
      <c r="N331" s="94"/>
    </row>
    <row r="332" spans="1:14" ht="21" customHeight="1" outlineLevel="2" x14ac:dyDescent="0.25">
      <c r="A332" s="197" t="s">
        <v>120</v>
      </c>
      <c r="B332" s="196" t="s">
        <v>127</v>
      </c>
      <c r="C332" s="184"/>
      <c r="D332" s="93" t="s">
        <v>6</v>
      </c>
      <c r="E332" s="57">
        <f t="shared" si="52"/>
        <v>6511460</v>
      </c>
      <c r="F332" s="57">
        <f>SUM(F333:F334)</f>
        <v>740166</v>
      </c>
      <c r="G332" s="57">
        <f>SUM(G333:G334)</f>
        <v>199999</v>
      </c>
      <c r="H332" s="57">
        <v>5571295</v>
      </c>
      <c r="I332" s="184" t="s">
        <v>128</v>
      </c>
      <c r="J332" s="198" t="s">
        <v>9</v>
      </c>
      <c r="K332" s="198">
        <v>90</v>
      </c>
      <c r="L332" s="198">
        <v>95</v>
      </c>
      <c r="M332" s="198">
        <v>97</v>
      </c>
      <c r="N332" s="94">
        <f>H332-'Апрель)'!H118</f>
        <v>5280955</v>
      </c>
    </row>
    <row r="333" spans="1:14" ht="21" customHeight="1" outlineLevel="2" x14ac:dyDescent="0.25">
      <c r="A333" s="197"/>
      <c r="B333" s="196"/>
      <c r="C333" s="185"/>
      <c r="D333" s="96" t="s">
        <v>10</v>
      </c>
      <c r="E333" s="83">
        <f t="shared" si="52"/>
        <v>0</v>
      </c>
      <c r="F333" s="12">
        <v>0</v>
      </c>
      <c r="G333" s="12">
        <v>0</v>
      </c>
      <c r="H333" s="12">
        <v>0</v>
      </c>
      <c r="I333" s="185"/>
      <c r="J333" s="199"/>
      <c r="K333" s="199"/>
      <c r="L333" s="199"/>
      <c r="M333" s="199"/>
      <c r="N333" s="94"/>
    </row>
    <row r="334" spans="1:14" ht="21" customHeight="1" outlineLevel="2" x14ac:dyDescent="0.25">
      <c r="A334" s="197"/>
      <c r="B334" s="196"/>
      <c r="C334" s="186"/>
      <c r="D334" s="96" t="s">
        <v>11</v>
      </c>
      <c r="E334" s="83">
        <f t="shared" si="52"/>
        <v>6511460</v>
      </c>
      <c r="F334" s="12">
        <v>740166</v>
      </c>
      <c r="G334" s="12">
        <f>200000-1</f>
        <v>199999</v>
      </c>
      <c r="H334" s="12">
        <f>3600985+101770+1868540</f>
        <v>5571295</v>
      </c>
      <c r="I334" s="185"/>
      <c r="J334" s="199"/>
      <c r="K334" s="199"/>
      <c r="L334" s="199"/>
      <c r="M334" s="199"/>
      <c r="N334" s="94"/>
    </row>
    <row r="335" spans="1:14" ht="24" customHeight="1" outlineLevel="2" x14ac:dyDescent="0.25">
      <c r="A335" s="197"/>
      <c r="B335" s="196"/>
      <c r="C335" s="184" t="s">
        <v>256</v>
      </c>
      <c r="D335" s="93" t="s">
        <v>6</v>
      </c>
      <c r="E335" s="57">
        <f t="shared" si="52"/>
        <v>6511460</v>
      </c>
      <c r="F335" s="57">
        <f>SUM(F336:F337)</f>
        <v>740166</v>
      </c>
      <c r="G335" s="57">
        <f>SUM(G336:G337)</f>
        <v>199999</v>
      </c>
      <c r="H335" s="57">
        <v>5571295</v>
      </c>
      <c r="I335" s="185"/>
      <c r="J335" s="199"/>
      <c r="K335" s="199"/>
      <c r="L335" s="199"/>
      <c r="M335" s="199"/>
      <c r="N335" s="94"/>
    </row>
    <row r="336" spans="1:14" ht="24" customHeight="1" outlineLevel="2" x14ac:dyDescent="0.25">
      <c r="A336" s="197"/>
      <c r="B336" s="196"/>
      <c r="C336" s="185"/>
      <c r="D336" s="96" t="s">
        <v>10</v>
      </c>
      <c r="E336" s="83">
        <f t="shared" si="52"/>
        <v>0</v>
      </c>
      <c r="F336" s="12">
        <v>0</v>
      </c>
      <c r="G336" s="12">
        <v>0</v>
      </c>
      <c r="H336" s="12">
        <v>0</v>
      </c>
      <c r="I336" s="185"/>
      <c r="J336" s="199"/>
      <c r="K336" s="199"/>
      <c r="L336" s="199"/>
      <c r="M336" s="199"/>
      <c r="N336" s="94"/>
    </row>
    <row r="337" spans="1:14" ht="24" customHeight="1" outlineLevel="2" x14ac:dyDescent="0.25">
      <c r="A337" s="197"/>
      <c r="B337" s="196"/>
      <c r="C337" s="186"/>
      <c r="D337" s="96" t="s">
        <v>11</v>
      </c>
      <c r="E337" s="83">
        <f t="shared" si="52"/>
        <v>6443725</v>
      </c>
      <c r="F337" s="12">
        <v>740166</v>
      </c>
      <c r="G337" s="12">
        <f>200000-1</f>
        <v>199999</v>
      </c>
      <c r="H337" s="12">
        <f>3600985+101770+1868540-67735</f>
        <v>5503560</v>
      </c>
      <c r="I337" s="185"/>
      <c r="J337" s="199"/>
      <c r="K337" s="199"/>
      <c r="L337" s="199"/>
      <c r="M337" s="199"/>
      <c r="N337" s="94"/>
    </row>
    <row r="338" spans="1:14" ht="15" customHeight="1" outlineLevel="2" x14ac:dyDescent="0.25">
      <c r="A338" s="197"/>
      <c r="B338" s="196"/>
      <c r="C338" s="184" t="s">
        <v>257</v>
      </c>
      <c r="D338" s="93" t="s">
        <v>6</v>
      </c>
      <c r="E338" s="57">
        <f t="shared" si="52"/>
        <v>67735</v>
      </c>
      <c r="F338" s="57">
        <f>SUM(F339:F340)</f>
        <v>0</v>
      </c>
      <c r="G338" s="57">
        <f>SUM(G339:G340)</f>
        <v>0</v>
      </c>
      <c r="H338" s="57">
        <f>SUM(H339:H340)</f>
        <v>67735</v>
      </c>
      <c r="I338" s="185"/>
      <c r="J338" s="199"/>
      <c r="K338" s="199"/>
      <c r="L338" s="199"/>
      <c r="M338" s="199"/>
      <c r="N338" s="94"/>
    </row>
    <row r="339" spans="1:14" ht="15" customHeight="1" outlineLevel="2" x14ac:dyDescent="0.25">
      <c r="A339" s="197"/>
      <c r="B339" s="196"/>
      <c r="C339" s="185"/>
      <c r="D339" s="96" t="s">
        <v>10</v>
      </c>
      <c r="E339" s="83">
        <f t="shared" si="52"/>
        <v>0</v>
      </c>
      <c r="F339" s="12">
        <v>0</v>
      </c>
      <c r="G339" s="12">
        <v>0</v>
      </c>
      <c r="H339" s="12">
        <v>0</v>
      </c>
      <c r="I339" s="185"/>
      <c r="J339" s="199"/>
      <c r="K339" s="199"/>
      <c r="L339" s="199"/>
      <c r="M339" s="199"/>
      <c r="N339" s="94"/>
    </row>
    <row r="340" spans="1:14" ht="15" customHeight="1" outlineLevel="2" x14ac:dyDescent="0.25">
      <c r="A340" s="197"/>
      <c r="B340" s="196"/>
      <c r="C340" s="186"/>
      <c r="D340" s="96" t="s">
        <v>11</v>
      </c>
      <c r="E340" s="83">
        <f t="shared" si="52"/>
        <v>67735</v>
      </c>
      <c r="F340" s="12">
        <v>0</v>
      </c>
      <c r="G340" s="12">
        <v>0</v>
      </c>
      <c r="H340" s="12">
        <f>3600985+101770+1868540-H337</f>
        <v>67735</v>
      </c>
      <c r="I340" s="186"/>
      <c r="J340" s="200"/>
      <c r="K340" s="200"/>
      <c r="L340" s="200"/>
      <c r="M340" s="200"/>
      <c r="N340" s="94"/>
    </row>
    <row r="341" spans="1:14" ht="21" customHeight="1" outlineLevel="2" x14ac:dyDescent="0.25">
      <c r="A341" s="197" t="s">
        <v>121</v>
      </c>
      <c r="B341" s="196" t="s">
        <v>70</v>
      </c>
      <c r="C341" s="184"/>
      <c r="D341" s="93" t="s">
        <v>6</v>
      </c>
      <c r="E341" s="57">
        <f t="shared" si="52"/>
        <v>1378400</v>
      </c>
      <c r="F341" s="57">
        <f>SUM(F342:F343)</f>
        <v>1378400</v>
      </c>
      <c r="G341" s="57">
        <f>SUM(G342:G343)</f>
        <v>0</v>
      </c>
      <c r="H341" s="57">
        <f>SUM(H342:H343)</f>
        <v>0</v>
      </c>
      <c r="I341" s="184" t="s">
        <v>91</v>
      </c>
      <c r="J341" s="198" t="s">
        <v>9</v>
      </c>
      <c r="K341" s="198">
        <v>100</v>
      </c>
      <c r="L341" s="198" t="s">
        <v>93</v>
      </c>
      <c r="M341" s="217" t="s">
        <v>93</v>
      </c>
      <c r="N341" s="94">
        <f>H341-'Апрель)'!H121</f>
        <v>0</v>
      </c>
    </row>
    <row r="342" spans="1:14" ht="21" customHeight="1" outlineLevel="2" x14ac:dyDescent="0.25">
      <c r="A342" s="197"/>
      <c r="B342" s="196"/>
      <c r="C342" s="185"/>
      <c r="D342" s="96" t="s">
        <v>10</v>
      </c>
      <c r="E342" s="83">
        <f t="shared" si="52"/>
        <v>0</v>
      </c>
      <c r="F342" s="12">
        <v>0</v>
      </c>
      <c r="G342" s="12">
        <v>0</v>
      </c>
      <c r="H342" s="12">
        <v>0</v>
      </c>
      <c r="I342" s="185"/>
      <c r="J342" s="199"/>
      <c r="K342" s="199"/>
      <c r="L342" s="199"/>
      <c r="M342" s="218"/>
      <c r="N342" s="94"/>
    </row>
    <row r="343" spans="1:14" ht="21" customHeight="1" outlineLevel="2" x14ac:dyDescent="0.25">
      <c r="A343" s="197"/>
      <c r="B343" s="196"/>
      <c r="C343" s="186"/>
      <c r="D343" s="96" t="s">
        <v>11</v>
      </c>
      <c r="E343" s="83">
        <f t="shared" si="52"/>
        <v>1378400</v>
      </c>
      <c r="F343" s="12">
        <v>1378400</v>
      </c>
      <c r="G343" s="12">
        <v>0</v>
      </c>
      <c r="H343" s="12">
        <v>0</v>
      </c>
      <c r="I343" s="185"/>
      <c r="J343" s="199"/>
      <c r="K343" s="199"/>
      <c r="L343" s="199"/>
      <c r="M343" s="218"/>
      <c r="N343" s="94"/>
    </row>
    <row r="344" spans="1:14" ht="24" customHeight="1" outlineLevel="2" x14ac:dyDescent="0.25">
      <c r="A344" s="197"/>
      <c r="B344" s="196"/>
      <c r="C344" s="184" t="s">
        <v>256</v>
      </c>
      <c r="D344" s="93" t="s">
        <v>6</v>
      </c>
      <c r="E344" s="57">
        <f t="shared" si="52"/>
        <v>1378400</v>
      </c>
      <c r="F344" s="57">
        <f>SUM(F345:F346)</f>
        <v>1378400</v>
      </c>
      <c r="G344" s="57">
        <f>SUM(G345:G346)</f>
        <v>0</v>
      </c>
      <c r="H344" s="57">
        <f>SUM(H345:H346)</f>
        <v>0</v>
      </c>
      <c r="I344" s="185"/>
      <c r="J344" s="199"/>
      <c r="K344" s="199"/>
      <c r="L344" s="199"/>
      <c r="M344" s="218"/>
      <c r="N344" s="94"/>
    </row>
    <row r="345" spans="1:14" ht="24" customHeight="1" outlineLevel="2" x14ac:dyDescent="0.25">
      <c r="A345" s="197"/>
      <c r="B345" s="196"/>
      <c r="C345" s="185"/>
      <c r="D345" s="96" t="s">
        <v>10</v>
      </c>
      <c r="E345" s="83">
        <f t="shared" si="52"/>
        <v>0</v>
      </c>
      <c r="F345" s="12">
        <v>0</v>
      </c>
      <c r="G345" s="12">
        <v>0</v>
      </c>
      <c r="H345" s="12">
        <v>0</v>
      </c>
      <c r="I345" s="185"/>
      <c r="J345" s="199"/>
      <c r="K345" s="199"/>
      <c r="L345" s="199"/>
      <c r="M345" s="218"/>
      <c r="N345" s="94"/>
    </row>
    <row r="346" spans="1:14" ht="24" customHeight="1" outlineLevel="2" x14ac:dyDescent="0.25">
      <c r="A346" s="197"/>
      <c r="B346" s="196"/>
      <c r="C346" s="186"/>
      <c r="D346" s="96" t="s">
        <v>11</v>
      </c>
      <c r="E346" s="83">
        <f t="shared" si="52"/>
        <v>1378400</v>
      </c>
      <c r="F346" s="12">
        <v>1378400</v>
      </c>
      <c r="G346" s="12">
        <v>0</v>
      </c>
      <c r="H346" s="12">
        <v>0</v>
      </c>
      <c r="I346" s="185"/>
      <c r="J346" s="199"/>
      <c r="K346" s="199"/>
      <c r="L346" s="199"/>
      <c r="M346" s="218"/>
      <c r="N346" s="94"/>
    </row>
    <row r="347" spans="1:14" ht="15" customHeight="1" outlineLevel="2" x14ac:dyDescent="0.25">
      <c r="A347" s="197"/>
      <c r="B347" s="196"/>
      <c r="C347" s="184" t="s">
        <v>257</v>
      </c>
      <c r="D347" s="93" t="s">
        <v>6</v>
      </c>
      <c r="E347" s="57">
        <f t="shared" si="52"/>
        <v>0</v>
      </c>
      <c r="F347" s="57">
        <f>SUM(F348:F349)</f>
        <v>0</v>
      </c>
      <c r="G347" s="57">
        <f>SUM(G348:G349)</f>
        <v>0</v>
      </c>
      <c r="H347" s="57">
        <f>SUM(H348:H349)</f>
        <v>0</v>
      </c>
      <c r="I347" s="185"/>
      <c r="J347" s="199"/>
      <c r="K347" s="199"/>
      <c r="L347" s="199"/>
      <c r="M347" s="218"/>
      <c r="N347" s="94"/>
    </row>
    <row r="348" spans="1:14" ht="15" customHeight="1" outlineLevel="2" x14ac:dyDescent="0.25">
      <c r="A348" s="197"/>
      <c r="B348" s="196"/>
      <c r="C348" s="185"/>
      <c r="D348" s="96" t="s">
        <v>10</v>
      </c>
      <c r="E348" s="83">
        <f t="shared" si="52"/>
        <v>0</v>
      </c>
      <c r="F348" s="12">
        <v>0</v>
      </c>
      <c r="G348" s="12">
        <v>0</v>
      </c>
      <c r="H348" s="12">
        <v>0</v>
      </c>
      <c r="I348" s="185"/>
      <c r="J348" s="199"/>
      <c r="K348" s="199"/>
      <c r="L348" s="199"/>
      <c r="M348" s="218"/>
      <c r="N348" s="94"/>
    </row>
    <row r="349" spans="1:14" ht="15" customHeight="1" outlineLevel="2" x14ac:dyDescent="0.25">
      <c r="A349" s="197"/>
      <c r="B349" s="196"/>
      <c r="C349" s="186"/>
      <c r="D349" s="96" t="s">
        <v>11</v>
      </c>
      <c r="E349" s="83">
        <f t="shared" si="52"/>
        <v>0</v>
      </c>
      <c r="F349" s="12">
        <v>0</v>
      </c>
      <c r="G349" s="12">
        <v>0</v>
      </c>
      <c r="H349" s="12">
        <v>0</v>
      </c>
      <c r="I349" s="186"/>
      <c r="J349" s="200"/>
      <c r="K349" s="200"/>
      <c r="L349" s="200"/>
      <c r="M349" s="219"/>
      <c r="N349" s="94"/>
    </row>
    <row r="350" spans="1:14" ht="21" customHeight="1" outlineLevel="2" x14ac:dyDescent="0.25">
      <c r="A350" s="197" t="s">
        <v>122</v>
      </c>
      <c r="B350" s="196" t="s">
        <v>41</v>
      </c>
      <c r="C350" s="184"/>
      <c r="D350" s="93" t="s">
        <v>6</v>
      </c>
      <c r="E350" s="57">
        <f t="shared" si="52"/>
        <v>1057561.6000000001</v>
      </c>
      <c r="F350" s="57">
        <f>SUM(F351:F352)</f>
        <v>0</v>
      </c>
      <c r="G350" s="57">
        <f>SUM(G351:G352)</f>
        <v>1057561.6000000001</v>
      </c>
      <c r="H350" s="57">
        <f>SUM(H351:H352)</f>
        <v>0</v>
      </c>
      <c r="I350" s="184" t="s">
        <v>92</v>
      </c>
      <c r="J350" s="198" t="s">
        <v>9</v>
      </c>
      <c r="K350" s="198" t="s">
        <v>93</v>
      </c>
      <c r="L350" s="198">
        <v>15</v>
      </c>
      <c r="M350" s="198">
        <v>15</v>
      </c>
      <c r="N350" s="94">
        <f>H350-'Апрель)'!H124</f>
        <v>0</v>
      </c>
    </row>
    <row r="351" spans="1:14" ht="21" customHeight="1" outlineLevel="2" x14ac:dyDescent="0.25">
      <c r="A351" s="197"/>
      <c r="B351" s="196"/>
      <c r="C351" s="185"/>
      <c r="D351" s="96" t="s">
        <v>10</v>
      </c>
      <c r="E351" s="83">
        <f t="shared" si="52"/>
        <v>0</v>
      </c>
      <c r="F351" s="12">
        <v>0</v>
      </c>
      <c r="G351" s="12">
        <v>0</v>
      </c>
      <c r="H351" s="12">
        <v>0</v>
      </c>
      <c r="I351" s="185"/>
      <c r="J351" s="199"/>
      <c r="K351" s="199"/>
      <c r="L351" s="199"/>
      <c r="M351" s="199"/>
      <c r="N351" s="94"/>
    </row>
    <row r="352" spans="1:14" ht="21" customHeight="1" outlineLevel="2" x14ac:dyDescent="0.25">
      <c r="A352" s="197"/>
      <c r="B352" s="196"/>
      <c r="C352" s="186"/>
      <c r="D352" s="96" t="s">
        <v>11</v>
      </c>
      <c r="E352" s="83">
        <f t="shared" si="52"/>
        <v>1057561.6000000001</v>
      </c>
      <c r="F352" s="12">
        <v>0</v>
      </c>
      <c r="G352" s="12">
        <f>1057570-8.4</f>
        <v>1057561.6000000001</v>
      </c>
      <c r="H352" s="12">
        <v>0</v>
      </c>
      <c r="I352" s="185"/>
      <c r="J352" s="199"/>
      <c r="K352" s="199"/>
      <c r="L352" s="199"/>
      <c r="M352" s="199"/>
      <c r="N352" s="94"/>
    </row>
    <row r="353" spans="1:14" ht="24" customHeight="1" outlineLevel="2" x14ac:dyDescent="0.25">
      <c r="A353" s="197"/>
      <c r="B353" s="196"/>
      <c r="C353" s="184" t="s">
        <v>256</v>
      </c>
      <c r="D353" s="93" t="s">
        <v>6</v>
      </c>
      <c r="E353" s="57">
        <f t="shared" si="52"/>
        <v>1057561.6000000001</v>
      </c>
      <c r="F353" s="57">
        <f>SUM(F354:F355)</f>
        <v>0</v>
      </c>
      <c r="G353" s="57">
        <f>SUM(G354:G355)</f>
        <v>1057561.6000000001</v>
      </c>
      <c r="H353" s="57">
        <f>SUM(H354:H355)</f>
        <v>0</v>
      </c>
      <c r="I353" s="185"/>
      <c r="J353" s="199"/>
      <c r="K353" s="199"/>
      <c r="L353" s="199"/>
      <c r="M353" s="199"/>
      <c r="N353" s="94"/>
    </row>
    <row r="354" spans="1:14" ht="24" customHeight="1" outlineLevel="2" x14ac:dyDescent="0.25">
      <c r="A354" s="197"/>
      <c r="B354" s="196"/>
      <c r="C354" s="185"/>
      <c r="D354" s="96" t="s">
        <v>10</v>
      </c>
      <c r="E354" s="83">
        <f t="shared" si="52"/>
        <v>0</v>
      </c>
      <c r="F354" s="12">
        <v>0</v>
      </c>
      <c r="G354" s="12">
        <v>0</v>
      </c>
      <c r="H354" s="12">
        <v>0</v>
      </c>
      <c r="I354" s="185"/>
      <c r="J354" s="199"/>
      <c r="K354" s="199"/>
      <c r="L354" s="199"/>
      <c r="M354" s="199"/>
      <c r="N354" s="94"/>
    </row>
    <row r="355" spans="1:14" ht="24" customHeight="1" outlineLevel="2" x14ac:dyDescent="0.25">
      <c r="A355" s="197"/>
      <c r="B355" s="196"/>
      <c r="C355" s="186"/>
      <c r="D355" s="96" t="s">
        <v>11</v>
      </c>
      <c r="E355" s="83">
        <f t="shared" si="52"/>
        <v>1057561.6000000001</v>
      </c>
      <c r="F355" s="12">
        <v>0</v>
      </c>
      <c r="G355" s="12">
        <f>1057570-8.4</f>
        <v>1057561.6000000001</v>
      </c>
      <c r="H355" s="12">
        <v>0</v>
      </c>
      <c r="I355" s="185"/>
      <c r="J355" s="199"/>
      <c r="K355" s="199"/>
      <c r="L355" s="199"/>
      <c r="M355" s="199"/>
      <c r="N355" s="94"/>
    </row>
    <row r="356" spans="1:14" ht="15" customHeight="1" outlineLevel="2" x14ac:dyDescent="0.25">
      <c r="A356" s="197"/>
      <c r="B356" s="196"/>
      <c r="C356" s="184" t="s">
        <v>257</v>
      </c>
      <c r="D356" s="93" t="s">
        <v>6</v>
      </c>
      <c r="E356" s="57">
        <f t="shared" ref="E356:E376" si="53">SUM(F356:H356)</f>
        <v>0</v>
      </c>
      <c r="F356" s="57">
        <f>SUM(F357:F358)</f>
        <v>0</v>
      </c>
      <c r="G356" s="57">
        <f>SUM(G357:G358)</f>
        <v>0</v>
      </c>
      <c r="H356" s="57">
        <f>SUM(H357:H358)</f>
        <v>0</v>
      </c>
      <c r="I356" s="185"/>
      <c r="J356" s="199"/>
      <c r="K356" s="199"/>
      <c r="L356" s="199"/>
      <c r="M356" s="199"/>
      <c r="N356" s="94"/>
    </row>
    <row r="357" spans="1:14" ht="15" customHeight="1" outlineLevel="2" x14ac:dyDescent="0.25">
      <c r="A357" s="197"/>
      <c r="B357" s="196"/>
      <c r="C357" s="185"/>
      <c r="D357" s="96" t="s">
        <v>10</v>
      </c>
      <c r="E357" s="83">
        <f t="shared" si="53"/>
        <v>0</v>
      </c>
      <c r="F357" s="12">
        <v>0</v>
      </c>
      <c r="G357" s="12">
        <v>0</v>
      </c>
      <c r="H357" s="12">
        <v>0</v>
      </c>
      <c r="I357" s="185"/>
      <c r="J357" s="199"/>
      <c r="K357" s="199"/>
      <c r="L357" s="199"/>
      <c r="M357" s="199"/>
      <c r="N357" s="94"/>
    </row>
    <row r="358" spans="1:14" ht="15" customHeight="1" outlineLevel="2" x14ac:dyDescent="0.25">
      <c r="A358" s="197"/>
      <c r="B358" s="196"/>
      <c r="C358" s="186"/>
      <c r="D358" s="96" t="s">
        <v>11</v>
      </c>
      <c r="E358" s="83">
        <f t="shared" si="53"/>
        <v>0</v>
      </c>
      <c r="F358" s="12">
        <v>0</v>
      </c>
      <c r="G358" s="12">
        <v>0</v>
      </c>
      <c r="H358" s="12">
        <v>0</v>
      </c>
      <c r="I358" s="186"/>
      <c r="J358" s="200"/>
      <c r="K358" s="200"/>
      <c r="L358" s="200"/>
      <c r="M358" s="200"/>
      <c r="N358" s="94"/>
    </row>
    <row r="359" spans="1:14" ht="21" customHeight="1" outlineLevel="2" x14ac:dyDescent="0.25">
      <c r="A359" s="197" t="s">
        <v>123</v>
      </c>
      <c r="B359" s="196" t="s">
        <v>42</v>
      </c>
      <c r="C359" s="184"/>
      <c r="D359" s="93" t="s">
        <v>6</v>
      </c>
      <c r="E359" s="57">
        <f t="shared" si="53"/>
        <v>4733432.76</v>
      </c>
      <c r="F359" s="57">
        <f>SUM(F360:F361)</f>
        <v>0</v>
      </c>
      <c r="G359" s="57">
        <f>SUM(G360:G361)</f>
        <v>747416.4</v>
      </c>
      <c r="H359" s="57">
        <v>3986016.36</v>
      </c>
      <c r="I359" s="184" t="s">
        <v>94</v>
      </c>
      <c r="J359" s="198" t="s">
        <v>9</v>
      </c>
      <c r="K359" s="198" t="s">
        <v>93</v>
      </c>
      <c r="L359" s="198">
        <v>20</v>
      </c>
      <c r="M359" s="198">
        <v>16.600000000000001</v>
      </c>
      <c r="N359" s="94">
        <f>H359-'Апрель)'!H127</f>
        <v>3472295</v>
      </c>
    </row>
    <row r="360" spans="1:14" ht="21" customHeight="1" outlineLevel="2" x14ac:dyDescent="0.25">
      <c r="A360" s="197"/>
      <c r="B360" s="196"/>
      <c r="C360" s="185"/>
      <c r="D360" s="96" t="s">
        <v>10</v>
      </c>
      <c r="E360" s="83">
        <f t="shared" si="53"/>
        <v>0</v>
      </c>
      <c r="F360" s="12">
        <v>0</v>
      </c>
      <c r="G360" s="12">
        <v>0</v>
      </c>
      <c r="H360" s="12">
        <v>0</v>
      </c>
      <c r="I360" s="185"/>
      <c r="J360" s="199"/>
      <c r="K360" s="199"/>
      <c r="L360" s="199"/>
      <c r="M360" s="199"/>
      <c r="N360" s="94"/>
    </row>
    <row r="361" spans="1:14" ht="21" customHeight="1" outlineLevel="2" x14ac:dyDescent="0.25">
      <c r="A361" s="197"/>
      <c r="B361" s="196"/>
      <c r="C361" s="186"/>
      <c r="D361" s="96" t="s">
        <v>11</v>
      </c>
      <c r="E361" s="83">
        <f t="shared" si="53"/>
        <v>4733432.76</v>
      </c>
      <c r="F361" s="12">
        <v>0</v>
      </c>
      <c r="G361" s="12">
        <f>707220+40196.4</f>
        <v>747416.4</v>
      </c>
      <c r="H361" s="12">
        <v>3986016.36</v>
      </c>
      <c r="I361" s="185"/>
      <c r="J361" s="199"/>
      <c r="K361" s="199"/>
      <c r="L361" s="199"/>
      <c r="M361" s="199"/>
      <c r="N361" s="94"/>
    </row>
    <row r="362" spans="1:14" ht="24" customHeight="1" outlineLevel="2" x14ac:dyDescent="0.25">
      <c r="A362" s="197"/>
      <c r="B362" s="196"/>
      <c r="C362" s="184" t="s">
        <v>256</v>
      </c>
      <c r="D362" s="93" t="s">
        <v>6</v>
      </c>
      <c r="E362" s="57">
        <f t="shared" si="53"/>
        <v>4733432.76</v>
      </c>
      <c r="F362" s="57">
        <f>SUM(F363:F364)</f>
        <v>0</v>
      </c>
      <c r="G362" s="57">
        <f>SUM(G363:G364)</f>
        <v>747416.4</v>
      </c>
      <c r="H362" s="57">
        <v>3986016.36</v>
      </c>
      <c r="I362" s="185"/>
      <c r="J362" s="199"/>
      <c r="K362" s="199"/>
      <c r="L362" s="199"/>
      <c r="M362" s="199"/>
      <c r="N362" s="94"/>
    </row>
    <row r="363" spans="1:14" ht="24" customHeight="1" outlineLevel="2" x14ac:dyDescent="0.25">
      <c r="A363" s="197"/>
      <c r="B363" s="196"/>
      <c r="C363" s="185"/>
      <c r="D363" s="96" t="s">
        <v>10</v>
      </c>
      <c r="E363" s="83">
        <f t="shared" si="53"/>
        <v>0</v>
      </c>
      <c r="F363" s="12">
        <v>0</v>
      </c>
      <c r="G363" s="12">
        <v>0</v>
      </c>
      <c r="H363" s="12">
        <v>0</v>
      </c>
      <c r="I363" s="185"/>
      <c r="J363" s="199"/>
      <c r="K363" s="199"/>
      <c r="L363" s="199"/>
      <c r="M363" s="199"/>
      <c r="N363" s="94"/>
    </row>
    <row r="364" spans="1:14" ht="24" customHeight="1" outlineLevel="2" x14ac:dyDescent="0.25">
      <c r="A364" s="197"/>
      <c r="B364" s="196"/>
      <c r="C364" s="186"/>
      <c r="D364" s="96" t="s">
        <v>11</v>
      </c>
      <c r="E364" s="83">
        <f t="shared" si="53"/>
        <v>4248676.4000000004</v>
      </c>
      <c r="F364" s="12">
        <v>0</v>
      </c>
      <c r="G364" s="12">
        <f>707220+40196.4</f>
        <v>747416.4</v>
      </c>
      <c r="H364" s="12">
        <v>3501260</v>
      </c>
      <c r="I364" s="185"/>
      <c r="J364" s="199"/>
      <c r="K364" s="199"/>
      <c r="L364" s="199"/>
      <c r="M364" s="199"/>
      <c r="N364" s="94"/>
    </row>
    <row r="365" spans="1:14" ht="15" customHeight="1" outlineLevel="2" x14ac:dyDescent="0.25">
      <c r="A365" s="197"/>
      <c r="B365" s="196"/>
      <c r="C365" s="184" t="s">
        <v>257</v>
      </c>
      <c r="D365" s="93" t="s">
        <v>6</v>
      </c>
      <c r="E365" s="57">
        <f t="shared" si="53"/>
        <v>3986016.36</v>
      </c>
      <c r="F365" s="57">
        <f>SUM(F366:F367)</f>
        <v>0</v>
      </c>
      <c r="G365" s="57">
        <f>SUM(G366:G367)</f>
        <v>0</v>
      </c>
      <c r="H365" s="57">
        <v>3986016.36</v>
      </c>
      <c r="I365" s="185"/>
      <c r="J365" s="199"/>
      <c r="K365" s="199"/>
      <c r="L365" s="199"/>
      <c r="M365" s="199"/>
      <c r="N365" s="94"/>
    </row>
    <row r="366" spans="1:14" ht="15" customHeight="1" outlineLevel="2" x14ac:dyDescent="0.25">
      <c r="A366" s="197"/>
      <c r="B366" s="196"/>
      <c r="C366" s="185"/>
      <c r="D366" s="96" t="s">
        <v>10</v>
      </c>
      <c r="E366" s="83">
        <f t="shared" si="53"/>
        <v>0</v>
      </c>
      <c r="F366" s="12">
        <v>0</v>
      </c>
      <c r="G366" s="12">
        <v>0</v>
      </c>
      <c r="H366" s="12">
        <v>0</v>
      </c>
      <c r="I366" s="185"/>
      <c r="J366" s="199"/>
      <c r="K366" s="199"/>
      <c r="L366" s="199"/>
      <c r="M366" s="199"/>
      <c r="N366" s="94"/>
    </row>
    <row r="367" spans="1:14" ht="15" customHeight="1" outlineLevel="2" x14ac:dyDescent="0.25">
      <c r="A367" s="197"/>
      <c r="B367" s="196"/>
      <c r="C367" s="186"/>
      <c r="D367" s="96" t="s">
        <v>11</v>
      </c>
      <c r="E367" s="83">
        <f t="shared" si="53"/>
        <v>484756.35999999987</v>
      </c>
      <c r="F367" s="12">
        <v>0</v>
      </c>
      <c r="G367" s="12">
        <v>0</v>
      </c>
      <c r="H367" s="12">
        <f>3986016.36-H364</f>
        <v>484756.35999999987</v>
      </c>
      <c r="I367" s="186"/>
      <c r="J367" s="200"/>
      <c r="K367" s="200"/>
      <c r="L367" s="200"/>
      <c r="M367" s="200"/>
      <c r="N367" s="94"/>
    </row>
    <row r="368" spans="1:14" ht="21" customHeight="1" outlineLevel="2" x14ac:dyDescent="0.25">
      <c r="A368" s="197" t="s">
        <v>124</v>
      </c>
      <c r="B368" s="196" t="s">
        <v>43</v>
      </c>
      <c r="C368" s="184"/>
      <c r="D368" s="93" t="s">
        <v>6</v>
      </c>
      <c r="E368" s="57">
        <f t="shared" si="53"/>
        <v>1474452.58</v>
      </c>
      <c r="F368" s="57">
        <f>SUM(F369:F370)</f>
        <v>0</v>
      </c>
      <c r="G368" s="57">
        <f>SUM(G369:G370)</f>
        <v>462792.57999999996</v>
      </c>
      <c r="H368" s="57">
        <f>SUM(H369:H370)</f>
        <v>1011660</v>
      </c>
      <c r="I368" s="184" t="s">
        <v>97</v>
      </c>
      <c r="J368" s="198" t="s">
        <v>9</v>
      </c>
      <c r="K368" s="217" t="s">
        <v>99</v>
      </c>
      <c r="L368" s="217" t="s">
        <v>98</v>
      </c>
      <c r="M368" s="198">
        <v>4.2</v>
      </c>
      <c r="N368" s="94">
        <f>H368-'Апрель)'!H130</f>
        <v>100000</v>
      </c>
    </row>
    <row r="369" spans="1:14" ht="21" customHeight="1" outlineLevel="2" x14ac:dyDescent="0.25">
      <c r="A369" s="197"/>
      <c r="B369" s="196"/>
      <c r="C369" s="185"/>
      <c r="D369" s="96" t="s">
        <v>10</v>
      </c>
      <c r="E369" s="83">
        <f t="shared" si="53"/>
        <v>0</v>
      </c>
      <c r="F369" s="12">
        <v>0</v>
      </c>
      <c r="G369" s="12">
        <v>0</v>
      </c>
      <c r="H369" s="12">
        <v>0</v>
      </c>
      <c r="I369" s="185"/>
      <c r="J369" s="199"/>
      <c r="K369" s="218"/>
      <c r="L369" s="218"/>
      <c r="M369" s="199"/>
      <c r="N369" s="94"/>
    </row>
    <row r="370" spans="1:14" ht="21" customHeight="1" outlineLevel="2" x14ac:dyDescent="0.25">
      <c r="A370" s="197"/>
      <c r="B370" s="196"/>
      <c r="C370" s="186"/>
      <c r="D370" s="96" t="s">
        <v>11</v>
      </c>
      <c r="E370" s="83">
        <f t="shared" si="53"/>
        <v>1474452.58</v>
      </c>
      <c r="F370" s="12">
        <v>0</v>
      </c>
      <c r="G370" s="12">
        <f>56250+150000+256542.58</f>
        <v>462792.57999999996</v>
      </c>
      <c r="H370" s="12">
        <v>1011660</v>
      </c>
      <c r="I370" s="185"/>
      <c r="J370" s="199"/>
      <c r="K370" s="218"/>
      <c r="L370" s="218"/>
      <c r="M370" s="199"/>
      <c r="N370" s="94"/>
    </row>
    <row r="371" spans="1:14" ht="24" customHeight="1" outlineLevel="2" x14ac:dyDescent="0.25">
      <c r="A371" s="197"/>
      <c r="B371" s="196"/>
      <c r="C371" s="184" t="s">
        <v>256</v>
      </c>
      <c r="D371" s="93" t="s">
        <v>6</v>
      </c>
      <c r="E371" s="57">
        <f t="shared" si="53"/>
        <v>1474452.58</v>
      </c>
      <c r="F371" s="57">
        <f>SUM(F372:F373)</f>
        <v>0</v>
      </c>
      <c r="G371" s="57">
        <f>SUM(G372:G373)</f>
        <v>462792.57999999996</v>
      </c>
      <c r="H371" s="57">
        <f>SUM(H372:H373)</f>
        <v>1011660</v>
      </c>
      <c r="I371" s="185"/>
      <c r="J371" s="199"/>
      <c r="K371" s="218"/>
      <c r="L371" s="218"/>
      <c r="M371" s="199"/>
      <c r="N371" s="94"/>
    </row>
    <row r="372" spans="1:14" ht="24" customHeight="1" outlineLevel="2" x14ac:dyDescent="0.25">
      <c r="A372" s="197"/>
      <c r="B372" s="196"/>
      <c r="C372" s="185"/>
      <c r="D372" s="96" t="s">
        <v>10</v>
      </c>
      <c r="E372" s="83">
        <f t="shared" si="53"/>
        <v>0</v>
      </c>
      <c r="F372" s="12">
        <v>0</v>
      </c>
      <c r="G372" s="12">
        <v>0</v>
      </c>
      <c r="H372" s="12">
        <v>0</v>
      </c>
      <c r="I372" s="185"/>
      <c r="J372" s="199"/>
      <c r="K372" s="218"/>
      <c r="L372" s="218"/>
      <c r="M372" s="199"/>
      <c r="N372" s="94"/>
    </row>
    <row r="373" spans="1:14" ht="24" customHeight="1" outlineLevel="2" x14ac:dyDescent="0.25">
      <c r="A373" s="197"/>
      <c r="B373" s="196"/>
      <c r="C373" s="186"/>
      <c r="D373" s="96" t="s">
        <v>11</v>
      </c>
      <c r="E373" s="83">
        <f t="shared" si="53"/>
        <v>1474452.58</v>
      </c>
      <c r="F373" s="12">
        <v>0</v>
      </c>
      <c r="G373" s="12">
        <f>56250+150000+256542.58</f>
        <v>462792.57999999996</v>
      </c>
      <c r="H373" s="12">
        <v>1011660</v>
      </c>
      <c r="I373" s="185"/>
      <c r="J373" s="199"/>
      <c r="K373" s="218"/>
      <c r="L373" s="218"/>
      <c r="M373" s="199"/>
      <c r="N373" s="94"/>
    </row>
    <row r="374" spans="1:14" ht="15" customHeight="1" outlineLevel="2" x14ac:dyDescent="0.25">
      <c r="A374" s="197"/>
      <c r="B374" s="196"/>
      <c r="C374" s="184" t="s">
        <v>257</v>
      </c>
      <c r="D374" s="93" t="s">
        <v>6</v>
      </c>
      <c r="E374" s="57">
        <f t="shared" si="53"/>
        <v>0</v>
      </c>
      <c r="F374" s="57">
        <f>SUM(F375:F376)</f>
        <v>0</v>
      </c>
      <c r="G374" s="57">
        <f>SUM(G375:G376)</f>
        <v>0</v>
      </c>
      <c r="H374" s="57">
        <f>SUM(H375:H376)</f>
        <v>0</v>
      </c>
      <c r="I374" s="185"/>
      <c r="J374" s="199"/>
      <c r="K374" s="218"/>
      <c r="L374" s="218"/>
      <c r="M374" s="199"/>
      <c r="N374" s="94"/>
    </row>
    <row r="375" spans="1:14" ht="15" customHeight="1" outlineLevel="2" x14ac:dyDescent="0.25">
      <c r="A375" s="197"/>
      <c r="B375" s="196"/>
      <c r="C375" s="185"/>
      <c r="D375" s="96" t="s">
        <v>10</v>
      </c>
      <c r="E375" s="83">
        <f t="shared" si="53"/>
        <v>0</v>
      </c>
      <c r="F375" s="12">
        <v>0</v>
      </c>
      <c r="G375" s="12">
        <v>0</v>
      </c>
      <c r="H375" s="12">
        <v>0</v>
      </c>
      <c r="I375" s="185"/>
      <c r="J375" s="199"/>
      <c r="K375" s="218"/>
      <c r="L375" s="218"/>
      <c r="M375" s="199"/>
      <c r="N375" s="94"/>
    </row>
    <row r="376" spans="1:14" ht="15" customHeight="1" outlineLevel="2" x14ac:dyDescent="0.25">
      <c r="A376" s="197"/>
      <c r="B376" s="196"/>
      <c r="C376" s="186"/>
      <c r="D376" s="96" t="s">
        <v>11</v>
      </c>
      <c r="E376" s="83">
        <f t="shared" si="53"/>
        <v>0</v>
      </c>
      <c r="F376" s="12">
        <v>0</v>
      </c>
      <c r="G376" s="12">
        <v>0</v>
      </c>
      <c r="H376" s="12">
        <v>0</v>
      </c>
      <c r="I376" s="186"/>
      <c r="J376" s="200"/>
      <c r="K376" s="219"/>
      <c r="L376" s="219"/>
      <c r="M376" s="200"/>
      <c r="N376" s="94"/>
    </row>
    <row r="377" spans="1:14" s="95" customFormat="1" ht="13.5" customHeight="1" x14ac:dyDescent="0.2">
      <c r="A377" s="212" t="s">
        <v>44</v>
      </c>
      <c r="B377" s="212"/>
      <c r="C377" s="184"/>
      <c r="D377" s="92" t="s">
        <v>6</v>
      </c>
      <c r="E377" s="57">
        <f>SUM(F377:H377)</f>
        <v>73118269</v>
      </c>
      <c r="F377" s="57">
        <f>SUM(F378:F379)</f>
        <v>24923869</v>
      </c>
      <c r="G377" s="57">
        <f>SUM(G378:G379)</f>
        <v>15729760</v>
      </c>
      <c r="H377" s="57">
        <f>SUM(H378:H379)</f>
        <v>32464640</v>
      </c>
      <c r="I377" s="202"/>
      <c r="J377" s="203"/>
      <c r="K377" s="203"/>
      <c r="L377" s="203"/>
      <c r="M377" s="204"/>
      <c r="N377" s="94">
        <f>H377-'Апрель)'!H136</f>
        <v>4956550</v>
      </c>
    </row>
    <row r="378" spans="1:14" s="95" customFormat="1" ht="13.5" customHeight="1" x14ac:dyDescent="0.2">
      <c r="A378" s="212"/>
      <c r="B378" s="212"/>
      <c r="C378" s="185"/>
      <c r="D378" s="92" t="s">
        <v>10</v>
      </c>
      <c r="E378" s="57">
        <f>SUM(F378:H378)</f>
        <v>3878600</v>
      </c>
      <c r="F378" s="57">
        <f t="shared" ref="F378:H379" si="54">F18+F135+F207</f>
        <v>625000</v>
      </c>
      <c r="G378" s="57">
        <f t="shared" si="54"/>
        <v>3253600</v>
      </c>
      <c r="H378" s="57">
        <f t="shared" si="54"/>
        <v>0</v>
      </c>
      <c r="I378" s="205"/>
      <c r="J378" s="206"/>
      <c r="K378" s="206"/>
      <c r="L378" s="206"/>
      <c r="M378" s="207"/>
      <c r="N378" s="94"/>
    </row>
    <row r="379" spans="1:14" s="95" customFormat="1" ht="13.5" customHeight="1" x14ac:dyDescent="0.2">
      <c r="A379" s="212"/>
      <c r="B379" s="212"/>
      <c r="C379" s="186"/>
      <c r="D379" s="92" t="s">
        <v>11</v>
      </c>
      <c r="E379" s="57">
        <f>SUM(F379:H379)</f>
        <v>69239669</v>
      </c>
      <c r="F379" s="57">
        <f t="shared" si="54"/>
        <v>24298869</v>
      </c>
      <c r="G379" s="57">
        <f t="shared" si="54"/>
        <v>12476160</v>
      </c>
      <c r="H379" s="57">
        <f t="shared" si="54"/>
        <v>32464640</v>
      </c>
      <c r="I379" s="205"/>
      <c r="J379" s="206"/>
      <c r="K379" s="206"/>
      <c r="L379" s="206"/>
      <c r="M379" s="207"/>
      <c r="N379" s="94"/>
    </row>
    <row r="380" spans="1:14" s="95" customFormat="1" ht="24" customHeight="1" x14ac:dyDescent="0.2">
      <c r="A380" s="212"/>
      <c r="B380" s="212"/>
      <c r="C380" s="184" t="s">
        <v>256</v>
      </c>
      <c r="D380" s="92" t="s">
        <v>6</v>
      </c>
      <c r="E380" s="57">
        <f t="shared" ref="E380:E385" si="55">SUM(F380:H380)</f>
        <v>59953279</v>
      </c>
      <c r="F380" s="57">
        <f>SUM(F381:F382)</f>
        <v>24923869</v>
      </c>
      <c r="G380" s="57">
        <f>SUM(G381:G382)</f>
        <v>15729760</v>
      </c>
      <c r="H380" s="57">
        <f>SUM(H381:H382)</f>
        <v>19299650</v>
      </c>
      <c r="I380" s="205"/>
      <c r="J380" s="206"/>
      <c r="K380" s="206"/>
      <c r="L380" s="206"/>
      <c r="M380" s="207"/>
      <c r="N380" s="94"/>
    </row>
    <row r="381" spans="1:14" s="95" customFormat="1" ht="24" customHeight="1" x14ac:dyDescent="0.2">
      <c r="A381" s="212"/>
      <c r="B381" s="212"/>
      <c r="C381" s="185"/>
      <c r="D381" s="92" t="s">
        <v>10</v>
      </c>
      <c r="E381" s="57">
        <f t="shared" si="55"/>
        <v>3878600</v>
      </c>
      <c r="F381" s="57">
        <f t="shared" ref="F381:H382" si="56">F21+F138+F210</f>
        <v>625000</v>
      </c>
      <c r="G381" s="57">
        <f t="shared" si="56"/>
        <v>3253600</v>
      </c>
      <c r="H381" s="57">
        <f t="shared" si="56"/>
        <v>0</v>
      </c>
      <c r="I381" s="205"/>
      <c r="J381" s="206"/>
      <c r="K381" s="206"/>
      <c r="L381" s="206"/>
      <c r="M381" s="207"/>
      <c r="N381" s="94"/>
    </row>
    <row r="382" spans="1:14" s="95" customFormat="1" ht="24" customHeight="1" x14ac:dyDescent="0.2">
      <c r="A382" s="212"/>
      <c r="B382" s="212"/>
      <c r="C382" s="186"/>
      <c r="D382" s="92" t="s">
        <v>11</v>
      </c>
      <c r="E382" s="57">
        <f t="shared" si="55"/>
        <v>56074679</v>
      </c>
      <c r="F382" s="57">
        <f t="shared" si="56"/>
        <v>24298869</v>
      </c>
      <c r="G382" s="57">
        <f t="shared" si="56"/>
        <v>12476160</v>
      </c>
      <c r="H382" s="57">
        <f t="shared" si="56"/>
        <v>19299650</v>
      </c>
      <c r="I382" s="205"/>
      <c r="J382" s="206"/>
      <c r="K382" s="206"/>
      <c r="L382" s="206"/>
      <c r="M382" s="207"/>
      <c r="N382" s="94"/>
    </row>
    <row r="383" spans="1:14" s="95" customFormat="1" ht="15" customHeight="1" x14ac:dyDescent="0.2">
      <c r="A383" s="212"/>
      <c r="B383" s="212"/>
      <c r="C383" s="184" t="s">
        <v>257</v>
      </c>
      <c r="D383" s="92" t="s">
        <v>6</v>
      </c>
      <c r="E383" s="57">
        <f t="shared" si="55"/>
        <v>13164990</v>
      </c>
      <c r="F383" s="57">
        <f>SUM(F384:F385)</f>
        <v>0</v>
      </c>
      <c r="G383" s="57">
        <f>SUM(G384:G385)</f>
        <v>0</v>
      </c>
      <c r="H383" s="57">
        <f>SUM(H384:H385)</f>
        <v>13164990</v>
      </c>
      <c r="I383" s="205"/>
      <c r="J383" s="206"/>
      <c r="K383" s="206"/>
      <c r="L383" s="206"/>
      <c r="M383" s="207"/>
      <c r="N383" s="94"/>
    </row>
    <row r="384" spans="1:14" s="95" customFormat="1" ht="15" customHeight="1" x14ac:dyDescent="0.2">
      <c r="A384" s="212"/>
      <c r="B384" s="212"/>
      <c r="C384" s="185"/>
      <c r="D384" s="92" t="s">
        <v>10</v>
      </c>
      <c r="E384" s="57">
        <f t="shared" si="55"/>
        <v>0</v>
      </c>
      <c r="F384" s="57">
        <f t="shared" ref="F384:H385" si="57">F24+F141+F213</f>
        <v>0</v>
      </c>
      <c r="G384" s="57">
        <f t="shared" si="57"/>
        <v>0</v>
      </c>
      <c r="H384" s="57">
        <f t="shared" si="57"/>
        <v>0</v>
      </c>
      <c r="I384" s="205"/>
      <c r="J384" s="206"/>
      <c r="K384" s="206"/>
      <c r="L384" s="206"/>
      <c r="M384" s="207"/>
      <c r="N384" s="94"/>
    </row>
    <row r="385" spans="1:14" s="95" customFormat="1" ht="15" customHeight="1" x14ac:dyDescent="0.2">
      <c r="A385" s="212"/>
      <c r="B385" s="212"/>
      <c r="C385" s="186"/>
      <c r="D385" s="92" t="s">
        <v>11</v>
      </c>
      <c r="E385" s="57">
        <f t="shared" si="55"/>
        <v>13164990</v>
      </c>
      <c r="F385" s="57">
        <f t="shared" si="57"/>
        <v>0</v>
      </c>
      <c r="G385" s="57">
        <f t="shared" si="57"/>
        <v>0</v>
      </c>
      <c r="H385" s="57">
        <f t="shared" si="57"/>
        <v>13164990</v>
      </c>
      <c r="I385" s="208"/>
      <c r="J385" s="209"/>
      <c r="K385" s="209"/>
      <c r="L385" s="209"/>
      <c r="M385" s="210"/>
      <c r="N385" s="94"/>
    </row>
    <row r="386" spans="1:14" x14ac:dyDescent="0.25">
      <c r="K386" s="100"/>
    </row>
    <row r="388" spans="1:14" x14ac:dyDescent="0.25">
      <c r="E388" s="84" t="s">
        <v>258</v>
      </c>
      <c r="H388" s="97"/>
    </row>
    <row r="389" spans="1:14" x14ac:dyDescent="0.25">
      <c r="D389" s="90"/>
      <c r="E389" s="90"/>
      <c r="F389" s="90"/>
      <c r="G389" s="90"/>
      <c r="H389" s="90"/>
    </row>
    <row r="390" spans="1:14" x14ac:dyDescent="0.25">
      <c r="D390" s="90"/>
    </row>
  </sheetData>
  <mergeCells count="399">
    <mergeCell ref="J152:J187"/>
    <mergeCell ref="J134:J142"/>
    <mergeCell ref="K134:K142"/>
    <mergeCell ref="L134:L142"/>
    <mergeCell ref="M134:M142"/>
    <mergeCell ref="C137:C139"/>
    <mergeCell ref="C140:C142"/>
    <mergeCell ref="A134:A142"/>
    <mergeCell ref="B134:B142"/>
    <mergeCell ref="C134:C136"/>
    <mergeCell ref="I134:I142"/>
    <mergeCell ref="L17:L25"/>
    <mergeCell ref="M17:M25"/>
    <mergeCell ref="C20:C22"/>
    <mergeCell ref="C23:C25"/>
    <mergeCell ref="J26:J34"/>
    <mergeCell ref="K26:K34"/>
    <mergeCell ref="A16:M16"/>
    <mergeCell ref="A17:A25"/>
    <mergeCell ref="B17:B25"/>
    <mergeCell ref="C17:C19"/>
    <mergeCell ref="I17:I25"/>
    <mergeCell ref="J17:J25"/>
    <mergeCell ref="K17:K25"/>
    <mergeCell ref="L26:L34"/>
    <mergeCell ref="M26:M34"/>
    <mergeCell ref="J35:J43"/>
    <mergeCell ref="A53:A61"/>
    <mergeCell ref="B53:B61"/>
    <mergeCell ref="C53:C55"/>
    <mergeCell ref="I53:I61"/>
    <mergeCell ref="J53:J61"/>
    <mergeCell ref="A44:A52"/>
    <mergeCell ref="C56:C58"/>
    <mergeCell ref="M359:M367"/>
    <mergeCell ref="L359:L367"/>
    <mergeCell ref="K359:K367"/>
    <mergeCell ref="J359:J367"/>
    <mergeCell ref="I359:I367"/>
    <mergeCell ref="I368:I376"/>
    <mergeCell ref="J368:J376"/>
    <mergeCell ref="K368:K376"/>
    <mergeCell ref="L368:L376"/>
    <mergeCell ref="M368:M376"/>
    <mergeCell ref="M341:M349"/>
    <mergeCell ref="L341:L349"/>
    <mergeCell ref="K341:K349"/>
    <mergeCell ref="J341:J349"/>
    <mergeCell ref="I341:I349"/>
    <mergeCell ref="I350:I358"/>
    <mergeCell ref="J350:J358"/>
    <mergeCell ref="K350:K358"/>
    <mergeCell ref="L350:L358"/>
    <mergeCell ref="M350:M358"/>
    <mergeCell ref="M323:M331"/>
    <mergeCell ref="L323:L331"/>
    <mergeCell ref="K323:K331"/>
    <mergeCell ref="J323:J331"/>
    <mergeCell ref="I323:I331"/>
    <mergeCell ref="I332:I340"/>
    <mergeCell ref="J332:J340"/>
    <mergeCell ref="K332:K340"/>
    <mergeCell ref="L332:L340"/>
    <mergeCell ref="M332:M340"/>
    <mergeCell ref="I305:I313"/>
    <mergeCell ref="I314:I322"/>
    <mergeCell ref="J314:J322"/>
    <mergeCell ref="K314:K322"/>
    <mergeCell ref="L314:L322"/>
    <mergeCell ref="M314:M322"/>
    <mergeCell ref="M296:M304"/>
    <mergeCell ref="L296:L304"/>
    <mergeCell ref="K296:K304"/>
    <mergeCell ref="J296:J304"/>
    <mergeCell ref="J305:J313"/>
    <mergeCell ref="K305:K313"/>
    <mergeCell ref="L305:L313"/>
    <mergeCell ref="M305:M313"/>
    <mergeCell ref="M278:M286"/>
    <mergeCell ref="L278:L286"/>
    <mergeCell ref="K278:K286"/>
    <mergeCell ref="J278:J286"/>
    <mergeCell ref="I278:I286"/>
    <mergeCell ref="I287:I295"/>
    <mergeCell ref="J287:J295"/>
    <mergeCell ref="K287:K295"/>
    <mergeCell ref="L287:L295"/>
    <mergeCell ref="M287:M295"/>
    <mergeCell ref="M260:M268"/>
    <mergeCell ref="L260:L268"/>
    <mergeCell ref="K260:K268"/>
    <mergeCell ref="J260:J268"/>
    <mergeCell ref="I260:I268"/>
    <mergeCell ref="I269:I277"/>
    <mergeCell ref="J269:J277"/>
    <mergeCell ref="K269:K277"/>
    <mergeCell ref="L269:L277"/>
    <mergeCell ref="M269:M277"/>
    <mergeCell ref="I242:I250"/>
    <mergeCell ref="I251:I259"/>
    <mergeCell ref="J251:J259"/>
    <mergeCell ref="K251:K259"/>
    <mergeCell ref="L251:L259"/>
    <mergeCell ref="M251:M259"/>
    <mergeCell ref="J233:J241"/>
    <mergeCell ref="K233:K241"/>
    <mergeCell ref="L233:L241"/>
    <mergeCell ref="M233:M241"/>
    <mergeCell ref="M242:M250"/>
    <mergeCell ref="L242:L250"/>
    <mergeCell ref="K242:K250"/>
    <mergeCell ref="J242:J250"/>
    <mergeCell ref="M224:M232"/>
    <mergeCell ref="L224:L232"/>
    <mergeCell ref="K224:K232"/>
    <mergeCell ref="J224:J232"/>
    <mergeCell ref="I224:I232"/>
    <mergeCell ref="I206:I214"/>
    <mergeCell ref="J206:J214"/>
    <mergeCell ref="L206:L214"/>
    <mergeCell ref="M206:M214"/>
    <mergeCell ref="J188:J205"/>
    <mergeCell ref="K188:K205"/>
    <mergeCell ref="L188:L205"/>
    <mergeCell ref="M188:M205"/>
    <mergeCell ref="I215:I223"/>
    <mergeCell ref="J215:J223"/>
    <mergeCell ref="K215:K223"/>
    <mergeCell ref="L215:L223"/>
    <mergeCell ref="M215:M223"/>
    <mergeCell ref="K206:K214"/>
    <mergeCell ref="A341:A349"/>
    <mergeCell ref="A350:A358"/>
    <mergeCell ref="A359:A367"/>
    <mergeCell ref="A368:A376"/>
    <mergeCell ref="I26:I34"/>
    <mergeCell ref="I35:I43"/>
    <mergeCell ref="I44:I52"/>
    <mergeCell ref="I71:I79"/>
    <mergeCell ref="A287:A295"/>
    <mergeCell ref="A296:A304"/>
    <mergeCell ref="A323:A331"/>
    <mergeCell ref="A332:A340"/>
    <mergeCell ref="A233:A241"/>
    <mergeCell ref="A242:A250"/>
    <mergeCell ref="A251:A259"/>
    <mergeCell ref="A260:A268"/>
    <mergeCell ref="A269:A277"/>
    <mergeCell ref="A278:A286"/>
    <mergeCell ref="A179:A187"/>
    <mergeCell ref="A188:A196"/>
    <mergeCell ref="A197:A205"/>
    <mergeCell ref="A215:A223"/>
    <mergeCell ref="A305:A313"/>
    <mergeCell ref="A314:A322"/>
    <mergeCell ref="A206:A214"/>
    <mergeCell ref="A224:A232"/>
    <mergeCell ref="B359:B367"/>
    <mergeCell ref="B215:B223"/>
    <mergeCell ref="B224:B232"/>
    <mergeCell ref="B233:B241"/>
    <mergeCell ref="B242:B250"/>
    <mergeCell ref="A71:A79"/>
    <mergeCell ref="A116:A124"/>
    <mergeCell ref="A143:A151"/>
    <mergeCell ref="A152:A160"/>
    <mergeCell ref="A98:A106"/>
    <mergeCell ref="B314:B322"/>
    <mergeCell ref="A62:A70"/>
    <mergeCell ref="B323:B331"/>
    <mergeCell ref="B332:B340"/>
    <mergeCell ref="B341:B349"/>
    <mergeCell ref="B350:B358"/>
    <mergeCell ref="A107:A115"/>
    <mergeCell ref="A125:A133"/>
    <mergeCell ref="A161:A169"/>
    <mergeCell ref="A170:A178"/>
    <mergeCell ref="C383:C385"/>
    <mergeCell ref="B26:B34"/>
    <mergeCell ref="B35:B43"/>
    <mergeCell ref="B44:B52"/>
    <mergeCell ref="B71:B79"/>
    <mergeCell ref="B116:B124"/>
    <mergeCell ref="B143:B151"/>
    <mergeCell ref="B152:B160"/>
    <mergeCell ref="B368:B376"/>
    <mergeCell ref="B269:B277"/>
    <mergeCell ref="C374:C376"/>
    <mergeCell ref="C380:C382"/>
    <mergeCell ref="C377:C379"/>
    <mergeCell ref="C368:C370"/>
    <mergeCell ref="B251:B259"/>
    <mergeCell ref="B260:B268"/>
    <mergeCell ref="B278:B286"/>
    <mergeCell ref="B287:B295"/>
    <mergeCell ref="B296:B304"/>
    <mergeCell ref="B305:B313"/>
    <mergeCell ref="C356:C358"/>
    <mergeCell ref="C362:C364"/>
    <mergeCell ref="C359:C361"/>
    <mergeCell ref="C341:C343"/>
    <mergeCell ref="C365:C367"/>
    <mergeCell ref="C371:C373"/>
    <mergeCell ref="C338:C340"/>
    <mergeCell ref="C344:C346"/>
    <mergeCell ref="C347:C349"/>
    <mergeCell ref="C353:C355"/>
    <mergeCell ref="C317:C319"/>
    <mergeCell ref="C320:C322"/>
    <mergeCell ref="C326:C328"/>
    <mergeCell ref="C329:C331"/>
    <mergeCell ref="C350:C352"/>
    <mergeCell ref="C335:C337"/>
    <mergeCell ref="C332:C334"/>
    <mergeCell ref="C302:C304"/>
    <mergeCell ref="C308:C310"/>
    <mergeCell ref="C305:C307"/>
    <mergeCell ref="C296:C298"/>
    <mergeCell ref="C314:C316"/>
    <mergeCell ref="C323:C325"/>
    <mergeCell ref="C287:C289"/>
    <mergeCell ref="C311:C313"/>
    <mergeCell ref="C284:C286"/>
    <mergeCell ref="C290:C292"/>
    <mergeCell ref="C293:C295"/>
    <mergeCell ref="C299:C301"/>
    <mergeCell ref="C71:C73"/>
    <mergeCell ref="I80:I88"/>
    <mergeCell ref="J80:J88"/>
    <mergeCell ref="B80:B88"/>
    <mergeCell ref="J89:J97"/>
    <mergeCell ref="A377:B385"/>
    <mergeCell ref="B125:B133"/>
    <mergeCell ref="C125:C127"/>
    <mergeCell ref="C170:C172"/>
    <mergeCell ref="C179:C181"/>
    <mergeCell ref="L98:L106"/>
    <mergeCell ref="C83:C85"/>
    <mergeCell ref="C86:C88"/>
    <mergeCell ref="I89:I97"/>
    <mergeCell ref="B107:B115"/>
    <mergeCell ref="C107:C109"/>
    <mergeCell ref="B89:B97"/>
    <mergeCell ref="B98:B106"/>
    <mergeCell ref="I98:I106"/>
    <mergeCell ref="J98:J106"/>
    <mergeCell ref="K80:K88"/>
    <mergeCell ref="L35:L43"/>
    <mergeCell ref="J44:J52"/>
    <mergeCell ref="K44:K52"/>
    <mergeCell ref="L44:L52"/>
    <mergeCell ref="J71:J79"/>
    <mergeCell ref="M35:M43"/>
    <mergeCell ref="M44:M52"/>
    <mergeCell ref="K71:K79"/>
    <mergeCell ref="L71:L79"/>
    <mergeCell ref="M71:M79"/>
    <mergeCell ref="K62:K70"/>
    <mergeCell ref="L62:L70"/>
    <mergeCell ref="K35:K43"/>
    <mergeCell ref="M53:M61"/>
    <mergeCell ref="K143:K145"/>
    <mergeCell ref="M62:M70"/>
    <mergeCell ref="K53:K61"/>
    <mergeCell ref="L53:L61"/>
    <mergeCell ref="K116:K124"/>
    <mergeCell ref="L116:L124"/>
    <mergeCell ref="M116:M124"/>
    <mergeCell ref="M107:M115"/>
    <mergeCell ref="M80:M88"/>
    <mergeCell ref="K98:K106"/>
    <mergeCell ref="I296:I304"/>
    <mergeCell ref="M98:M106"/>
    <mergeCell ref="L125:L133"/>
    <mergeCell ref="I116:I124"/>
    <mergeCell ref="L152:L187"/>
    <mergeCell ref="M152:M187"/>
    <mergeCell ref="I125:I133"/>
    <mergeCell ref="L143:L145"/>
    <mergeCell ref="M143:M145"/>
    <mergeCell ref="J143:J145"/>
    <mergeCell ref="C152:C154"/>
    <mergeCell ref="C143:C145"/>
    <mergeCell ref="C149:C151"/>
    <mergeCell ref="I377:M385"/>
    <mergeCell ref="I107:I115"/>
    <mergeCell ref="J107:J115"/>
    <mergeCell ref="K107:K115"/>
    <mergeCell ref="L107:L115"/>
    <mergeCell ref="J125:J133"/>
    <mergeCell ref="K125:K133"/>
    <mergeCell ref="M125:M133"/>
    <mergeCell ref="B62:B70"/>
    <mergeCell ref="C62:C64"/>
    <mergeCell ref="I62:I70"/>
    <mergeCell ref="J62:J70"/>
    <mergeCell ref="C65:C67"/>
    <mergeCell ref="C68:C70"/>
    <mergeCell ref="L80:L88"/>
    <mergeCell ref="C89:C91"/>
    <mergeCell ref="J116:J124"/>
    <mergeCell ref="K89:K97"/>
    <mergeCell ref="L89:L97"/>
    <mergeCell ref="C95:C97"/>
    <mergeCell ref="M89:M97"/>
    <mergeCell ref="C92:C94"/>
    <mergeCell ref="C278:C280"/>
    <mergeCell ref="C269:C271"/>
    <mergeCell ref="C260:C262"/>
    <mergeCell ref="C251:C253"/>
    <mergeCell ref="C242:C244"/>
    <mergeCell ref="C272:C274"/>
    <mergeCell ref="C215:C217"/>
    <mergeCell ref="C197:C199"/>
    <mergeCell ref="C254:C256"/>
    <mergeCell ref="C218:C220"/>
    <mergeCell ref="C221:C223"/>
    <mergeCell ref="C227:C229"/>
    <mergeCell ref="C224:C226"/>
    <mergeCell ref="C212:C214"/>
    <mergeCell ref="B188:B196"/>
    <mergeCell ref="B197:B205"/>
    <mergeCell ref="C200:C202"/>
    <mergeCell ref="C257:C259"/>
    <mergeCell ref="C263:C265"/>
    <mergeCell ref="C266:C268"/>
    <mergeCell ref="C206:C208"/>
    <mergeCell ref="C233:C235"/>
    <mergeCell ref="B206:B214"/>
    <mergeCell ref="I143:I151"/>
    <mergeCell ref="K152:K187"/>
    <mergeCell ref="C29:C31"/>
    <mergeCell ref="C32:C34"/>
    <mergeCell ref="A26:A34"/>
    <mergeCell ref="C38:C40"/>
    <mergeCell ref="C41:C43"/>
    <mergeCell ref="C47:C49"/>
    <mergeCell ref="C44:C46"/>
    <mergeCell ref="C35:C37"/>
    <mergeCell ref="A35:A43"/>
    <mergeCell ref="C26:C28"/>
    <mergeCell ref="C119:C121"/>
    <mergeCell ref="C122:C124"/>
    <mergeCell ref="C146:C148"/>
    <mergeCell ref="A80:A88"/>
    <mergeCell ref="C80:C82"/>
    <mergeCell ref="C128:C130"/>
    <mergeCell ref="C131:C133"/>
    <mergeCell ref="A89:A97"/>
    <mergeCell ref="C50:C52"/>
    <mergeCell ref="C74:C76"/>
    <mergeCell ref="C77:C79"/>
    <mergeCell ref="C116:C118"/>
    <mergeCell ref="C59:C61"/>
    <mergeCell ref="C110:C112"/>
    <mergeCell ref="C113:C115"/>
    <mergeCell ref="C101:C103"/>
    <mergeCell ref="C104:C106"/>
    <mergeCell ref="C98:C100"/>
    <mergeCell ref="B170:B178"/>
    <mergeCell ref="B179:B187"/>
    <mergeCell ref="C158:C160"/>
    <mergeCell ref="C173:C175"/>
    <mergeCell ref="C176:C178"/>
    <mergeCell ref="C182:C184"/>
    <mergeCell ref="C185:C187"/>
    <mergeCell ref="C164:C166"/>
    <mergeCell ref="C167:C169"/>
    <mergeCell ref="B161:B169"/>
    <mergeCell ref="I152:I187"/>
    <mergeCell ref="C203:C205"/>
    <mergeCell ref="C209:C211"/>
    <mergeCell ref="I188:I205"/>
    <mergeCell ref="I233:I241"/>
    <mergeCell ref="C155:C157"/>
    <mergeCell ref="C188:C190"/>
    <mergeCell ref="C191:C193"/>
    <mergeCell ref="C194:C196"/>
    <mergeCell ref="C161:C163"/>
    <mergeCell ref="C281:C283"/>
    <mergeCell ref="J1:M1"/>
    <mergeCell ref="J3:M7"/>
    <mergeCell ref="A8:M8"/>
    <mergeCell ref="K9:M9"/>
    <mergeCell ref="A11:A13"/>
    <mergeCell ref="B11:B13"/>
    <mergeCell ref="C11:C13"/>
    <mergeCell ref="D11:D13"/>
    <mergeCell ref="C230:C232"/>
    <mergeCell ref="E11:H11"/>
    <mergeCell ref="I11:M12"/>
    <mergeCell ref="E12:E13"/>
    <mergeCell ref="F12:H12"/>
    <mergeCell ref="A15:M15"/>
    <mergeCell ref="C275:C277"/>
    <mergeCell ref="C236:C238"/>
    <mergeCell ref="C239:C241"/>
    <mergeCell ref="C245:C247"/>
    <mergeCell ref="C248:C250"/>
  </mergeCells>
  <pageMargins left="0.70866141732283472" right="0.70866141732283472" top="0.74803149606299213" bottom="0.74803149606299213" header="0.31496062992125984" footer="0.31496062992125984"/>
  <pageSetup paperSize="9" scale="52" fitToHeight="0" orientation="landscape" r:id="rId1"/>
  <headerFooter differentFirst="1">
    <oddHeader>&amp;C&amp;P</oddHeader>
  </headerFooter>
  <rowBreaks count="10" manualBreakCount="10">
    <brk id="43" max="12" man="1"/>
    <brk id="79" max="12" man="1"/>
    <brk id="115" max="12" man="1"/>
    <brk id="151" max="12" man="1"/>
    <brk id="187" max="12" man="1"/>
    <brk id="223" max="12" man="1"/>
    <brk id="259" max="12" man="1"/>
    <brk id="295" max="12" man="1"/>
    <brk id="331" max="12" man="1"/>
    <brk id="367" max="12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9</vt:i4>
      </vt:variant>
    </vt:vector>
  </HeadingPairs>
  <TitlesOfParts>
    <vt:vector size="18" baseType="lpstr">
      <vt:lpstr>(01.01.2016</vt:lpstr>
      <vt:lpstr>Базовая МП)</vt:lpstr>
      <vt:lpstr>(01.03.2016</vt:lpstr>
      <vt:lpstr>Февраль)</vt:lpstr>
      <vt:lpstr>(01.05.2016</vt:lpstr>
      <vt:lpstr>Апрель)</vt:lpstr>
      <vt:lpstr>(01.07.2016</vt:lpstr>
      <vt:lpstr>Июль)</vt:lpstr>
      <vt:lpstr>Июль (01.07.)</vt:lpstr>
      <vt:lpstr>'Апрель)'!Заголовки_для_печати</vt:lpstr>
      <vt:lpstr>'Базовая МП)'!Заголовки_для_печати</vt:lpstr>
      <vt:lpstr>'Июль (01.07.)'!Заголовки_для_печати</vt:lpstr>
      <vt:lpstr>'Февраль)'!Заголовки_для_печати</vt:lpstr>
      <vt:lpstr>'(01.07.2016'!Область_печати</vt:lpstr>
      <vt:lpstr>'Апрель)'!Область_печати</vt:lpstr>
      <vt:lpstr>'Базовая МП)'!Область_печати</vt:lpstr>
      <vt:lpstr>'Июль (01.07.)'!Область_печати</vt:lpstr>
      <vt:lpstr>'Февраль)'!Область_печати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2016-07-07T08:20:19Z</dcterms:modified>
</cp:coreProperties>
</file>